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12\"/>
    </mc:Choice>
  </mc:AlternateContent>
  <xr:revisionPtr revIDLastSave="0" documentId="13_ncr:1_{5BBC7F7D-CCDE-4727-A8CC-2F58FC2546CB}" xr6:coauthVersionLast="38" xr6:coauthVersionMax="38" xr10:uidLastSave="{00000000-0000-0000-0000-000000000000}"/>
  <bookViews>
    <workbookView xWindow="0" yWindow="0" windowWidth="28800" windowHeight="12225" activeTab="5" xr2:uid="{6D23D638-5854-483F-B538-9F303C1DCBFE}"/>
  </bookViews>
  <sheets>
    <sheet name="16-2-3" sheetId="1" r:id="rId1"/>
    <sheet name="16-2-5" sheetId="2" r:id="rId2"/>
    <sheet name="16-2-6" sheetId="3" r:id="rId3"/>
    <sheet name="16-2-7" sheetId="4" r:id="rId4"/>
    <sheet name="16-3-7" sheetId="6" r:id="rId5"/>
    <sheet name="16-3-12" sheetId="7" r:id="rId6"/>
    <sheet name="16-3-14b" sheetId="8" r:id="rId7"/>
  </sheets>
  <definedNames>
    <definedName name="sencount" hidden="1">4</definedName>
    <definedName name="sencount2" hidden="1">3</definedName>
    <definedName name="treeList" hidden="1">"11110000000000000000000000000000000000000000000000000000000000000000000000000000000000000000000000000000000000000000000000000000000000000000000000000000000000000000000000000000000000000000000000000000"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7" l="1"/>
  <c r="C15" i="7"/>
  <c r="M14" i="7"/>
  <c r="D15" i="7"/>
  <c r="M27" i="7"/>
  <c r="L36" i="7"/>
  <c r="L37" i="7"/>
  <c r="K14" i="7"/>
  <c r="K15" i="7"/>
  <c r="E15" i="7"/>
  <c r="M41" i="7"/>
  <c r="J15" i="7"/>
  <c r="J37" i="7"/>
  <c r="J14" i="7"/>
  <c r="J36" i="7"/>
  <c r="L15" i="7"/>
  <c r="M15" i="7"/>
  <c r="M31" i="7"/>
  <c r="P18" i="7"/>
  <c r="O18" i="7"/>
  <c r="N18" i="7"/>
  <c r="M18" i="7"/>
  <c r="L18" i="7"/>
  <c r="K18" i="7"/>
  <c r="J18" i="7"/>
  <c r="P17" i="7"/>
  <c r="O17" i="7"/>
  <c r="N17" i="7"/>
  <c r="M17" i="7"/>
  <c r="L17" i="7"/>
  <c r="K17" i="7"/>
  <c r="J17" i="7"/>
  <c r="P16" i="7"/>
  <c r="O16" i="7"/>
  <c r="N16" i="7"/>
  <c r="M16" i="7"/>
  <c r="L16" i="7"/>
  <c r="K16" i="7"/>
  <c r="J16" i="7"/>
  <c r="P15" i="7"/>
  <c r="O15" i="7"/>
  <c r="N15" i="7"/>
  <c r="P14" i="7"/>
  <c r="O14" i="7"/>
  <c r="N14" i="7"/>
  <c r="P13" i="7"/>
  <c r="O13" i="7"/>
  <c r="N13" i="7"/>
  <c r="M13" i="7"/>
  <c r="L13" i="7"/>
  <c r="D14" i="7"/>
  <c r="G29" i="7"/>
  <c r="C14" i="7"/>
  <c r="E14" i="7"/>
  <c r="F16" i="8"/>
  <c r="F24" i="8"/>
  <c r="F15" i="8"/>
  <c r="F23" i="8"/>
  <c r="E16" i="8"/>
  <c r="F22" i="8"/>
  <c r="E15" i="8"/>
  <c r="F21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D16" i="8"/>
  <c r="C16" i="8"/>
  <c r="I15" i="8"/>
  <c r="H15" i="8"/>
  <c r="G15" i="8"/>
  <c r="D15" i="8"/>
  <c r="C15" i="8"/>
  <c r="I14" i="8"/>
  <c r="H14" i="8"/>
  <c r="G14" i="8"/>
  <c r="F14" i="8"/>
  <c r="E14" i="8"/>
  <c r="R20" i="6"/>
  <c r="Q20" i="6"/>
  <c r="S25" i="6"/>
  <c r="N34" i="6"/>
  <c r="N31" i="6"/>
  <c r="N28" i="6"/>
  <c r="N25" i="6"/>
  <c r="N16" i="6"/>
  <c r="N17" i="6"/>
  <c r="N15" i="6"/>
  <c r="N14" i="6"/>
  <c r="L11" i="6"/>
  <c r="M5" i="6"/>
  <c r="M4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F17" i="6"/>
  <c r="E17" i="6"/>
  <c r="S5" i="6"/>
  <c r="D17" i="6"/>
  <c r="S3" i="6"/>
  <c r="C17" i="6"/>
  <c r="L21" i="6"/>
  <c r="B17" i="6"/>
  <c r="H16" i="6"/>
  <c r="G16" i="6"/>
  <c r="F16" i="6"/>
  <c r="E16" i="6"/>
  <c r="S4" i="6"/>
  <c r="R12" i="6"/>
  <c r="D16" i="6"/>
  <c r="S2" i="6"/>
  <c r="Q12" i="6"/>
  <c r="C16" i="6"/>
  <c r="L20" i="6"/>
  <c r="B16" i="6"/>
  <c r="H15" i="6"/>
  <c r="G15" i="6"/>
  <c r="F15" i="6"/>
  <c r="E15" i="6"/>
  <c r="D15" i="6"/>
  <c r="S18" i="6"/>
  <c r="U18" i="6"/>
  <c r="S26" i="6"/>
  <c r="S19" i="6"/>
  <c r="U19" i="6"/>
  <c r="S11" i="6"/>
  <c r="U11" i="6"/>
  <c r="S10" i="6"/>
  <c r="U10" i="6"/>
  <c r="F66" i="4"/>
  <c r="F65" i="4"/>
  <c r="F64" i="4"/>
  <c r="F63" i="4"/>
  <c r="F56" i="4"/>
  <c r="F55" i="4"/>
  <c r="F54" i="4"/>
  <c r="F53" i="4"/>
  <c r="F46" i="4"/>
  <c r="F45" i="4"/>
  <c r="F44" i="4"/>
  <c r="F43" i="4"/>
  <c r="F36" i="4"/>
  <c r="F35" i="4"/>
  <c r="F34" i="4"/>
  <c r="F33" i="4"/>
  <c r="F26" i="4"/>
  <c r="F25" i="4"/>
  <c r="F24" i="4"/>
  <c r="F23" i="4"/>
  <c r="E17" i="4"/>
  <c r="E16" i="4"/>
  <c r="E15" i="4"/>
  <c r="E14" i="4"/>
  <c r="D17" i="4"/>
  <c r="D16" i="4"/>
  <c r="D15" i="4"/>
  <c r="D14" i="4"/>
  <c r="C17" i="4"/>
  <c r="C16" i="4"/>
  <c r="C15" i="4"/>
  <c r="C14" i="4"/>
  <c r="E27" i="3"/>
  <c r="E26" i="3"/>
  <c r="E16" i="2"/>
  <c r="E15" i="2"/>
  <c r="E14" i="2"/>
  <c r="E6" i="2"/>
  <c r="E5" i="2"/>
  <c r="E4" i="2"/>
  <c r="U35" i="1"/>
  <c r="T35" i="1"/>
  <c r="S35" i="1"/>
  <c r="R35" i="1"/>
  <c r="V35" i="1"/>
  <c r="U34" i="1"/>
  <c r="T34" i="1"/>
  <c r="S34" i="1"/>
  <c r="R34" i="1"/>
  <c r="V34" i="1"/>
  <c r="U33" i="1"/>
  <c r="T33" i="1"/>
  <c r="S33" i="1"/>
  <c r="R33" i="1"/>
  <c r="V33" i="1"/>
  <c r="U32" i="1"/>
  <c r="T32" i="1"/>
  <c r="S32" i="1"/>
  <c r="R32" i="1"/>
  <c r="V32" i="1"/>
  <c r="V21" i="1"/>
  <c r="V23" i="1"/>
  <c r="U23" i="1"/>
  <c r="T23" i="1"/>
  <c r="S23" i="1"/>
  <c r="R23" i="1"/>
  <c r="U22" i="1"/>
  <c r="T22" i="1"/>
  <c r="S22" i="1"/>
  <c r="R22" i="1"/>
  <c r="V22" i="1"/>
  <c r="U21" i="1"/>
  <c r="T21" i="1"/>
  <c r="S21" i="1"/>
  <c r="R21" i="1"/>
  <c r="U20" i="1"/>
  <c r="T20" i="1"/>
  <c r="S20" i="1"/>
  <c r="R20" i="1"/>
  <c r="V20" i="1"/>
  <c r="U11" i="1"/>
  <c r="T11" i="1"/>
  <c r="S11" i="1"/>
  <c r="R11" i="1"/>
  <c r="V11" i="1"/>
  <c r="U10" i="1"/>
  <c r="T10" i="1"/>
  <c r="S10" i="1"/>
  <c r="R10" i="1"/>
  <c r="V10" i="1"/>
  <c r="U9" i="1"/>
  <c r="T9" i="1"/>
  <c r="S9" i="1"/>
  <c r="R9" i="1"/>
  <c r="V9" i="1"/>
  <c r="U8" i="1"/>
  <c r="T8" i="1"/>
  <c r="S8" i="1"/>
  <c r="R8" i="1"/>
  <c r="V8" i="1"/>
  <c r="L40" i="1"/>
  <c r="K40" i="1"/>
  <c r="J40" i="1"/>
  <c r="I40" i="1"/>
  <c r="L39" i="1"/>
  <c r="K39" i="1"/>
  <c r="J39" i="1"/>
  <c r="I39" i="1"/>
  <c r="M39" i="1"/>
  <c r="L38" i="1"/>
  <c r="K38" i="1"/>
  <c r="J38" i="1"/>
  <c r="I38" i="1"/>
  <c r="L37" i="1"/>
  <c r="K37" i="1"/>
  <c r="J37" i="1"/>
  <c r="I37" i="1"/>
  <c r="M37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0" i="1"/>
  <c r="E10" i="1"/>
  <c r="K10" i="1"/>
  <c r="D10" i="1"/>
  <c r="J10" i="1"/>
  <c r="C10" i="1"/>
  <c r="I10" i="1"/>
  <c r="B10" i="1"/>
  <c r="L9" i="1"/>
  <c r="E9" i="1"/>
  <c r="K9" i="1"/>
  <c r="D9" i="1"/>
  <c r="J9" i="1"/>
  <c r="C9" i="1"/>
  <c r="I9" i="1"/>
  <c r="B9" i="1"/>
  <c r="L8" i="1"/>
  <c r="E8" i="1"/>
  <c r="K8" i="1"/>
  <c r="D8" i="1"/>
  <c r="J8" i="1"/>
  <c r="C8" i="1"/>
  <c r="I8" i="1"/>
  <c r="B8" i="1"/>
  <c r="L7" i="1"/>
  <c r="E7" i="1"/>
  <c r="K7" i="1"/>
  <c r="D7" i="1"/>
  <c r="J7" i="1"/>
  <c r="C7" i="1"/>
  <c r="I7" i="1"/>
  <c r="B7" i="1"/>
  <c r="M38" i="1"/>
  <c r="M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caust</author>
  </authors>
  <commentList>
    <comment ref="I5" authorId="0" shapeId="0" xr:uid="{AB919BF3-D568-4383-967C-11A2FF432AE9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R6" authorId="0" shapeId="0" xr:uid="{822DC64B-B82B-402E-AFF8-FCFB65732BC1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I13" authorId="0" shapeId="0" xr:uid="{CE1A0FD4-E2BE-446A-8E3F-065D7939F41C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R18" authorId="0" shapeId="0" xr:uid="{F3B70F9E-2496-4FBE-B373-051E04323703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I23" authorId="0" shapeId="0" xr:uid="{42612B02-0778-44D7-8A98-8F75D70E565F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R30" authorId="0" shapeId="0" xr:uid="{7234E22F-3E5E-4C4C-9B13-8264B8B230CA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  <comment ref="I35" authorId="0" shapeId="0" xr:uid="{6903B10D-D8F4-4DCD-8DB2-6A89C069ADDE}">
      <text>
        <r>
          <rPr>
            <b/>
            <sz val="9"/>
            <color indexed="81"/>
            <rFont val="Tahoma"/>
            <family val="2"/>
          </rPr>
          <t>Can't sell any more than you purchase...</t>
        </r>
      </text>
    </comment>
  </commentList>
</comments>
</file>

<file path=xl/sharedStrings.xml><?xml version="1.0" encoding="utf-8"?>
<sst xmlns="http://schemas.openxmlformats.org/spreadsheetml/2006/main" count="398" uniqueCount="206">
  <si>
    <t>Purchase12</t>
  </si>
  <si>
    <t>Purchase13</t>
  </si>
  <si>
    <t>Purchase14</t>
  </si>
  <si>
    <t>Purchase15</t>
  </si>
  <si>
    <t>Sell12</t>
  </si>
  <si>
    <t>Sell13</t>
  </si>
  <si>
    <t>Sell14</t>
  </si>
  <si>
    <t>Sell15</t>
  </si>
  <si>
    <t>Prior Prob.</t>
  </si>
  <si>
    <t>PurchaseCost</t>
  </si>
  <si>
    <t>Sale Cost</t>
  </si>
  <si>
    <t>States of Nature</t>
  </si>
  <si>
    <t>Payoff Matrix for</t>
  </si>
  <si>
    <t>Sell</t>
  </si>
  <si>
    <t>Purchase</t>
  </si>
  <si>
    <t>Part a)</t>
  </si>
  <si>
    <t>Part b) - Maximin</t>
  </si>
  <si>
    <t>Mimimum payoff (in yellow) over all possible states (in green)</t>
  </si>
  <si>
    <t>Maximum of these minimums is 132, at alternative: Purchase = 12</t>
  </si>
  <si>
    <t>Part c) - Maximum Likelihood</t>
  </si>
  <si>
    <t>Likelihood</t>
  </si>
  <si>
    <t>Maximum likelihood is at state: Sold = 14</t>
  </si>
  <si>
    <t>Maximum payout in that state occurs at alternative: Purchase = 14</t>
  </si>
  <si>
    <t>Part d) - Bayes Decision Rule</t>
  </si>
  <si>
    <t>Compute expected return per alternative</t>
  </si>
  <si>
    <t>Choose maximum payout at alternative: Purchase = 14</t>
  </si>
  <si>
    <t>Part 3e - Bayes Decision Rule (.2, .5)</t>
  </si>
  <si>
    <t>Part 3e - Bayes Decision Rule (.4, .3)</t>
  </si>
  <si>
    <t>Part 3e - Bayes Decision Rule (.5, .2)</t>
  </si>
  <si>
    <t>Alternatives</t>
  </si>
  <si>
    <t>Conservative</t>
  </si>
  <si>
    <t>Speculative</t>
  </si>
  <si>
    <t>Counter-Cylical</t>
  </si>
  <si>
    <t>Improving</t>
  </si>
  <si>
    <t>Stable</t>
  </si>
  <si>
    <t>Worsening</t>
  </si>
  <si>
    <t>Bayes</t>
  </si>
  <si>
    <t>Decision</t>
  </si>
  <si>
    <t>Rule</t>
  </si>
  <si>
    <t>Alternative</t>
  </si>
  <si>
    <t>State</t>
  </si>
  <si>
    <t>S1</t>
  </si>
  <si>
    <t>S2</t>
  </si>
  <si>
    <t>S3</t>
  </si>
  <si>
    <t>A1</t>
  </si>
  <si>
    <t>A2</t>
  </si>
  <si>
    <t>Part a) Maximin</t>
  </si>
  <si>
    <t>Part b) Maximum Likelihood</t>
  </si>
  <si>
    <t>Maximum payout in that state occurs at alternative A1, with payout = 220</t>
  </si>
  <si>
    <t>Part c) Bayes Decision Rule</t>
  </si>
  <si>
    <t>Expected Payout</t>
  </si>
  <si>
    <t>Maximum expected Payout occurs in Alternative A1 (194)</t>
  </si>
  <si>
    <t>Weather</t>
  </si>
  <si>
    <t>Crop 1</t>
  </si>
  <si>
    <t>Crop 2</t>
  </si>
  <si>
    <t>Crop 3</t>
  </si>
  <si>
    <t>Crop 4</t>
  </si>
  <si>
    <t>Dry</t>
  </si>
  <si>
    <t>Moderate</t>
  </si>
  <si>
    <t>Damp</t>
  </si>
  <si>
    <t>Expected Yield, Bushels/Acre</t>
  </si>
  <si>
    <t>Net income/bushel</t>
  </si>
  <si>
    <t>Prior Prob</t>
  </si>
  <si>
    <t>Expected Profit/Acre by State</t>
  </si>
  <si>
    <t>Part b) Expected profit using Bayes Decision Rule</t>
  </si>
  <si>
    <t>Crop 1 has the highest expected profit</t>
  </si>
  <si>
    <t>State of Nature</t>
  </si>
  <si>
    <t>Accurate</t>
  </si>
  <si>
    <t>Inaccurate</t>
  </si>
  <si>
    <t>Part A (.1 / .3 / .6) - Choose countercylical alternative, $8 Million</t>
  </si>
  <si>
    <t>Part B (.1 / .7 / .2) - Choose speculative alternative, $5 Million</t>
  </si>
  <si>
    <t>In Word doc</t>
  </si>
  <si>
    <t>Parts c-e)</t>
  </si>
  <si>
    <t>Maximum of these minimums is 200, at alternative A2.</t>
  </si>
  <si>
    <t>Mimimum payoff (in yellow) over each possible state</t>
  </si>
  <si>
    <t>Crop 2 has the highest expected profit</t>
  </si>
  <si>
    <t>Part c.1) With p(Dry) frozen, compute with p(Moderate = 0.2)</t>
  </si>
  <si>
    <t>Part c.2) With p(Dry) frozen, compute with p(Moderate = 0.3)</t>
  </si>
  <si>
    <t>Part c.3) With p(Dry) frozen, compute with p(Moderate = 0.4)</t>
  </si>
  <si>
    <t>Part c.4) With p(Dry) frozen, compute with p(Moderate = 0.6)</t>
  </si>
  <si>
    <t>Alternatives (crops to plant) are in the rows.</t>
  </si>
  <si>
    <t xml:space="preserve">Part a) States (weather conditions) are now in columns, and </t>
  </si>
  <si>
    <t>Switch to payout matrix using net income/bushel:</t>
  </si>
  <si>
    <t>Cost</t>
  </si>
  <si>
    <t>Data:</t>
  </si>
  <si>
    <t>P(Finding | State)</t>
  </si>
  <si>
    <t>State of</t>
  </si>
  <si>
    <t>Prior</t>
  </si>
  <si>
    <t>Finding</t>
  </si>
  <si>
    <t>Nature</t>
  </si>
  <si>
    <t>Probability</t>
  </si>
  <si>
    <t>Posterior</t>
  </si>
  <si>
    <t>P(State | Finding)</t>
  </si>
  <si>
    <t>Probabilities:</t>
  </si>
  <si>
    <t>P(Finding)</t>
  </si>
  <si>
    <t>Alternative 1 should be chosen given Bayes Rule.</t>
  </si>
  <si>
    <t>Payoff with perfect information - without experimentation</t>
  </si>
  <si>
    <t xml:space="preserve">= 400*.4 + 100*.6 - 100 = </t>
  </si>
  <si>
    <t>i</t>
  </si>
  <si>
    <t>ii</t>
  </si>
  <si>
    <t>iii</t>
  </si>
  <si>
    <t>iv</t>
  </si>
  <si>
    <t>Part a: Bayes Rule assuming research not done.</t>
  </si>
  <si>
    <t xml:space="preserve">Part b: Find EVPI, = </t>
  </si>
  <si>
    <t>Part c: Joint Probabilities:</t>
  </si>
  <si>
    <t>Part d: Unconditional Probabilities (of Finding)</t>
  </si>
  <si>
    <t xml:space="preserve">Cost for posterior probabilities </t>
  </si>
  <si>
    <t>Part f: Posterior probabilities using spreadsheet</t>
  </si>
  <si>
    <t>Part e: Calculate posterior probabilities manually</t>
  </si>
  <si>
    <t>P(State = S1 and accurately finding S1) =</t>
  </si>
  <si>
    <t>P(State = S1 and inaccurately finding S2) =</t>
  </si>
  <si>
    <t>P(State = S2 and inaccurately finding S1) =</t>
  </si>
  <si>
    <t>P(State = S2 and accurately finding S2) =</t>
  </si>
  <si>
    <t>P(Findings are Accurate) =</t>
  </si>
  <si>
    <t>P(Findings are Inaccurate) =</t>
  </si>
  <si>
    <t>P(State = S1 | Finding = Accurate) =</t>
  </si>
  <si>
    <t>P(State = S1 | Finding = Inaccurate) =</t>
  </si>
  <si>
    <t>P(State = S2 | Finding = Accurate) =</t>
  </si>
  <si>
    <t>P(State = S2 | Finding = Inaccurate) =</t>
  </si>
  <si>
    <t xml:space="preserve">= (0.4 * 0.6) / ((0.4 * 0.6) + (0.6 * 0.8)) = </t>
  </si>
  <si>
    <t xml:space="preserve">= (0.4 * 0.4) / ((0.4 * 0.4) + (0.6 * 0.2)) = </t>
  </si>
  <si>
    <t xml:space="preserve">= (0.6 * 0.8) / ((0.6 * 0.8) + (0.4 * 0.6)) = </t>
  </si>
  <si>
    <t xml:space="preserve">= (0.6 * 0.2) / ((0.6 * 0.2) + (0.4 * 0.4)) = </t>
  </si>
  <si>
    <t>Part g: Bayes Decision Rule if research predicts S1</t>
  </si>
  <si>
    <t>Alternatives are equally likely. Either would be appropriate.</t>
  </si>
  <si>
    <t>Part h: Bayes Decision Rule if research predicts S2</t>
  </si>
  <si>
    <t>Alternative 1 would be preferable.</t>
  </si>
  <si>
    <t xml:space="preserve">P(State = S1 | Finding = Accurate(S1) = </t>
  </si>
  <si>
    <t xml:space="preserve">P(State = S1 | Finding = Inaccurate(S2)) = </t>
  </si>
  <si>
    <t xml:space="preserve">P(State = S2 | Finding = Accurate (S2)) = </t>
  </si>
  <si>
    <t xml:space="preserve">P(State = S2 | Finding = Inaccurate (S1)) = </t>
  </si>
  <si>
    <t>Less</t>
  </si>
  <si>
    <t xml:space="preserve">Finding </t>
  </si>
  <si>
    <t>Optimal Alternative</t>
  </si>
  <si>
    <t>Expected Payoff Incl. Cost</t>
  </si>
  <si>
    <t>A1 or A2</t>
  </si>
  <si>
    <t>part i: Optimal Policy</t>
  </si>
  <si>
    <t>Heads</t>
  </si>
  <si>
    <t>Tails</t>
  </si>
  <si>
    <t>Coin 1 Chosen</t>
  </si>
  <si>
    <t>Coin 2 Chosen</t>
  </si>
  <si>
    <t>Part b)</t>
  </si>
  <si>
    <t xml:space="preserve">P(State = Coin 1 Chosen | Finding = Heads) = </t>
  </si>
  <si>
    <t xml:space="preserve">P(State = Coin 1 Chosen | Finding = Tails) = </t>
  </si>
  <si>
    <t xml:space="preserve">P(State = Coin 2 Chosen | Finding = Heads) = </t>
  </si>
  <si>
    <t xml:space="preserve">P(State = Coin 1 Chosen 2 Finding = Tails) = </t>
  </si>
  <si>
    <t>Lot size is</t>
  </si>
  <si>
    <t>Alternatives:</t>
  </si>
  <si>
    <t xml:space="preserve">A: Screen each item at </t>
  </si>
  <si>
    <t>per item</t>
  </si>
  <si>
    <t>B</t>
  </si>
  <si>
    <t>per item.</t>
  </si>
  <si>
    <t>of the time.</t>
  </si>
  <si>
    <t>State 1: Defect rate is</t>
  </si>
  <si>
    <t>State 2: Defect rate is</t>
  </si>
  <si>
    <t>occurring</t>
  </si>
  <si>
    <t>A</t>
  </si>
  <si>
    <t>B: Use items without screening. Rework cost is:</t>
  </si>
  <si>
    <t>Notes:</t>
  </si>
  <si>
    <t>States</t>
  </si>
  <si>
    <t>All items are checked, regardless of the state of nature in effect.</t>
  </si>
  <si>
    <t>Alternative B payoffs *are* contingent upon the state of nature.</t>
  </si>
  <si>
    <t xml:space="preserve">Alternative A incurs the same payoff (cost) no matter the probability. </t>
  </si>
  <si>
    <t>Payoff (cost) = Lot size * item rework unit cost * Defect rate</t>
  </si>
  <si>
    <t>Payoff (cost) = Lot size * item screening unit cost</t>
  </si>
  <si>
    <t>Part b) Bayes decision rule</t>
  </si>
  <si>
    <t xml:space="preserve">Part a) If single item not tested in advance, payoff table, </t>
  </si>
  <si>
    <t xml:space="preserve">alternatives and states are: </t>
  </si>
  <si>
    <t>Largest payout (smallest cost)</t>
  </si>
  <si>
    <t>is for alternative B.</t>
  </si>
  <si>
    <t>Part c) EVPI calculation</t>
  </si>
  <si>
    <t xml:space="preserve">= ((.8)(-750) + .2(-1500)) - (-1350) = </t>
  </si>
  <si>
    <t>Part d) Determine posteriors</t>
  </si>
  <si>
    <t>Lot(p=.05)</t>
  </si>
  <si>
    <t>Lot(p=.25)</t>
  </si>
  <si>
    <t>TestGood</t>
  </si>
  <si>
    <t>TestDefect</t>
  </si>
  <si>
    <t>Part e) Calculate EVE</t>
  </si>
  <si>
    <t>E(Payoff(Alternative A | Finding = TestGood)</t>
  </si>
  <si>
    <t>E(Payoff(Alternative B | Finding = TestGood)</t>
  </si>
  <si>
    <t>E(Payoff(Alternative A | Finding = TestDefect)</t>
  </si>
  <si>
    <t>E(Payoff(Alternative B | Finding = TestDefect</t>
  </si>
  <si>
    <t xml:space="preserve"> = (.835)(-1500) + (.164)(-1500) = </t>
  </si>
  <si>
    <t xml:space="preserve"> = (.835)(-750) + (.164)(-3750) = </t>
  </si>
  <si>
    <t xml:space="preserve"> = (.444)(-1500) + (.556)(-1500) = </t>
  </si>
  <si>
    <t xml:space="preserve">= (.444)(-750) + (.556)(-3750) = </t>
  </si>
  <si>
    <t>Optimal</t>
  </si>
  <si>
    <t>Expected</t>
  </si>
  <si>
    <t>Payoff</t>
  </si>
  <si>
    <t>Optimal Policy</t>
  </si>
  <si>
    <t>Experimental</t>
  </si>
  <si>
    <t xml:space="preserve">EVE = </t>
  </si>
  <si>
    <t xml:space="preserve">(.91)(-1245) + (.09)(-1500) - (-1350) = </t>
  </si>
  <si>
    <t xml:space="preserve">(Expected payoff with experimentation - </t>
  </si>
  <si>
    <t>Expected payoff without experimentation)</t>
  </si>
  <si>
    <t>Expected value without experimentation)</t>
  </si>
  <si>
    <t>(Expected value with perfect information -</t>
  </si>
  <si>
    <t>Part f) Optimal Policy</t>
  </si>
  <si>
    <t>Since EVE is less than the $125 cost for better</t>
  </si>
  <si>
    <t xml:space="preserve">information, optimal policy is: </t>
  </si>
  <si>
    <t>1) Do not perform the $125 experiment.</t>
  </si>
  <si>
    <t>2) Take alternative B as noted in part b)</t>
  </si>
  <si>
    <t xml:space="preserve">The $125 cost for better information is too </t>
  </si>
  <si>
    <t>expensive…</t>
  </si>
  <si>
    <t>Determine optimal policy given expected payoffs</t>
  </si>
  <si>
    <t>using experimental posterior probabilities.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</si>
</sst>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&quot;$&quot;#,##0"/>
  </numFmts>
  <fonts count="9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19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9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0" xfId="0" applyFill="1" applyBorder="1"/>
    <xf numFmtId="0" fontId="0" fillId="0" borderId="5" xfId="0" applyBorder="1" applyAlignment="1">
      <alignment horizontal="center"/>
    </xf>
    <xf numFmtId="0" fontId="0" fillId="2" borderId="0" xfId="0" applyFill="1" applyBorder="1"/>
    <xf numFmtId="0" fontId="0" fillId="3" borderId="0" xfId="0" applyFill="1" applyAlignment="1">
      <alignment horizontal="center"/>
    </xf>
    <xf numFmtId="0" fontId="0" fillId="4" borderId="11" xfId="0" applyFill="1" applyBorder="1"/>
    <xf numFmtId="164" fontId="0" fillId="2" borderId="0" xfId="0" applyNumberFormat="1" applyFill="1" applyBorder="1"/>
    <xf numFmtId="0" fontId="0" fillId="3" borderId="5" xfId="0" applyFill="1" applyBorder="1" applyAlignment="1">
      <alignment horizontal="center"/>
    </xf>
    <xf numFmtId="164" fontId="0" fillId="2" borderId="16" xfId="0" applyNumberFormat="1" applyFill="1" applyBorder="1"/>
    <xf numFmtId="0" fontId="0" fillId="5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/>
    <xf numFmtId="0" fontId="0" fillId="2" borderId="12" xfId="0" applyFill="1" applyBorder="1"/>
    <xf numFmtId="0" fontId="0" fillId="7" borderId="12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2" fontId="0" fillId="0" borderId="13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2" fontId="0" fillId="0" borderId="0" xfId="0" applyNumberFormat="1"/>
    <xf numFmtId="2" fontId="0" fillId="2" borderId="0" xfId="0" applyNumberFormat="1" applyFill="1"/>
    <xf numFmtId="0" fontId="2" fillId="0" borderId="10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1" xfId="0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24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8" borderId="25" xfId="1" applyFont="1" applyFill="1" applyBorder="1" applyAlignment="1">
      <alignment horizontal="center"/>
    </xf>
    <xf numFmtId="0" fontId="4" fillId="8" borderId="22" xfId="1" applyFont="1" applyFill="1" applyBorder="1" applyAlignment="1">
      <alignment horizontal="center"/>
    </xf>
    <xf numFmtId="0" fontId="4" fillId="8" borderId="2" xfId="1" applyFont="1" applyFill="1" applyBorder="1" applyAlignment="1">
      <alignment horizontal="center"/>
    </xf>
    <xf numFmtId="0" fontId="4" fillId="8" borderId="0" xfId="1" applyFont="1" applyFill="1" applyBorder="1" applyAlignment="1">
      <alignment horizontal="center"/>
    </xf>
    <xf numFmtId="0" fontId="4" fillId="8" borderId="23" xfId="1" applyFont="1" applyFill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8" borderId="26" xfId="1" applyFont="1" applyFill="1" applyBorder="1" applyAlignment="1">
      <alignment horizontal="center"/>
    </xf>
    <xf numFmtId="0" fontId="4" fillId="8" borderId="27" xfId="1" applyFont="1" applyFill="1" applyBorder="1" applyAlignment="1">
      <alignment horizontal="center"/>
    </xf>
    <xf numFmtId="0" fontId="4" fillId="8" borderId="28" xfId="1" applyFont="1" applyFill="1" applyBorder="1" applyAlignment="1">
      <alignment horizontal="center"/>
    </xf>
    <xf numFmtId="0" fontId="4" fillId="8" borderId="29" xfId="1" applyFont="1" applyFill="1" applyBorder="1" applyAlignment="1">
      <alignment horizontal="center"/>
    </xf>
    <xf numFmtId="0" fontId="4" fillId="0" borderId="33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9" borderId="9" xfId="1" applyNumberFormat="1" applyFont="1" applyFill="1" applyBorder="1" applyAlignment="1">
      <alignment horizontal="center"/>
    </xf>
    <xf numFmtId="0" fontId="4" fillId="9" borderId="1" xfId="1" applyNumberFormat="1" applyFont="1" applyFill="1" applyBorder="1" applyAlignment="1">
      <alignment horizontal="center"/>
    </xf>
    <xf numFmtId="0" fontId="4" fillId="9" borderId="25" xfId="1" applyNumberFormat="1" applyFont="1" applyFill="1" applyBorder="1" applyAlignment="1">
      <alignment horizontal="center"/>
    </xf>
    <xf numFmtId="0" fontId="4" fillId="10" borderId="34" xfId="1" applyFont="1" applyFill="1" applyBorder="1" applyAlignment="1">
      <alignment horizontal="center"/>
    </xf>
    <xf numFmtId="0" fontId="4" fillId="10" borderId="7" xfId="1" applyFont="1" applyFill="1" applyBorder="1" applyAlignment="1">
      <alignment horizontal="center"/>
    </xf>
    <xf numFmtId="0" fontId="4" fillId="9" borderId="0" xfId="1" applyFont="1" applyFill="1" applyBorder="1" applyAlignment="1">
      <alignment horizontal="center"/>
    </xf>
    <xf numFmtId="0" fontId="4" fillId="9" borderId="2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35" xfId="1" applyFont="1" applyFill="1" applyBorder="1" applyAlignment="1">
      <alignment horizontal="center"/>
    </xf>
    <xf numFmtId="0" fontId="4" fillId="10" borderId="27" xfId="1" applyFont="1" applyFill="1" applyBorder="1" applyAlignment="1">
      <alignment horizontal="center"/>
    </xf>
    <xf numFmtId="0" fontId="4" fillId="9" borderId="28" xfId="1" applyFont="1" applyFill="1" applyBorder="1" applyAlignment="1">
      <alignment horizontal="center"/>
    </xf>
    <xf numFmtId="0" fontId="4" fillId="9" borderId="29" xfId="1" applyFont="1" applyFill="1" applyBorder="1" applyAlignment="1">
      <alignment horizontal="center"/>
    </xf>
    <xf numFmtId="0" fontId="6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4" fillId="2" borderId="0" xfId="1" applyFont="1" applyFill="1" applyAlignment="1">
      <alignment horizontal="center"/>
    </xf>
    <xf numFmtId="0" fontId="4" fillId="0" borderId="0" xfId="1" applyFont="1" applyAlignment="1"/>
    <xf numFmtId="0" fontId="0" fillId="0" borderId="0" xfId="0" applyAlignment="1"/>
    <xf numFmtId="0" fontId="4" fillId="0" borderId="0" xfId="1" quotePrefix="1" applyFont="1" applyAlignment="1"/>
    <xf numFmtId="0" fontId="4" fillId="0" borderId="0" xfId="1" quotePrefix="1" applyFont="1" applyAlignment="1">
      <alignment horizontal="left"/>
    </xf>
    <xf numFmtId="165" fontId="0" fillId="0" borderId="15" xfId="0" applyNumberFormat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4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13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166" fontId="0" fillId="0" borderId="6" xfId="0" applyNumberFormat="1" applyBorder="1"/>
    <xf numFmtId="166" fontId="0" fillId="0" borderId="1" xfId="0" applyNumberFormat="1" applyBorder="1"/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0" xfId="0" quotePrefix="1"/>
    <xf numFmtId="166" fontId="0" fillId="0" borderId="0" xfId="0" quotePrefix="1" applyNumberFormat="1"/>
    <xf numFmtId="0" fontId="4" fillId="10" borderId="8" xfId="1" applyFont="1" applyFill="1" applyBorder="1" applyAlignment="1">
      <alignment horizontal="center"/>
    </xf>
    <xf numFmtId="1" fontId="0" fillId="0" borderId="0" xfId="0" applyNumberFormat="1"/>
    <xf numFmtId="1" fontId="0" fillId="0" borderId="10" xfId="0" applyNumberFormat="1" applyBorder="1"/>
    <xf numFmtId="0" fontId="7" fillId="0" borderId="0" xfId="0" applyFont="1" applyAlignment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2" xfId="0" applyBorder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/>
    </xf>
    <xf numFmtId="0" fontId="5" fillId="0" borderId="18" xfId="1" applyFont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4" fillId="0" borderId="20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5" fillId="0" borderId="30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8" fillId="0" borderId="0" xfId="1" applyFont="1" applyAlignment="1"/>
    <xf numFmtId="0" fontId="8" fillId="0" borderId="0" xfId="1" applyFont="1" applyAlignment="1">
      <alignment horizontal="left"/>
    </xf>
  </cellXfs>
  <cellStyles count="2">
    <cellStyle name="Normal" xfId="0" builtinId="0"/>
    <cellStyle name="Normal_Ch.10 - Decision Analysis.xls" xfId="1" xr:uid="{68A31EC0-CEC0-4E6A-867E-9CCF6A2878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136A-CF1B-40F8-8FD3-93C071377EFF}">
  <dimension ref="A1:W44"/>
  <sheetViews>
    <sheetView zoomScale="150" zoomScaleNormal="150" workbookViewId="0">
      <selection activeCell="N23" sqref="N23"/>
    </sheetView>
  </sheetViews>
  <sheetFormatPr defaultRowHeight="15"/>
  <cols>
    <col min="1" max="1" width="12.85546875" bestFit="1" customWidth="1"/>
    <col min="2" max="5" width="6.28515625" bestFit="1" customWidth="1"/>
    <col min="6" max="6" width="2.7109375" customWidth="1"/>
    <col min="7" max="7" width="3.7109375" bestFit="1" customWidth="1"/>
    <col min="8" max="8" width="3" bestFit="1" customWidth="1"/>
    <col min="9" max="12" width="4" bestFit="1" customWidth="1"/>
    <col min="13" max="13" width="5.7109375" bestFit="1" customWidth="1"/>
    <col min="16" max="16" width="3.42578125" customWidth="1"/>
    <col min="17" max="17" width="3.140625" customWidth="1"/>
    <col min="18" max="21" width="4" bestFit="1" customWidth="1"/>
    <col min="22" max="22" width="5.7109375" bestFit="1" customWidth="1"/>
  </cols>
  <sheetData>
    <row r="1" spans="1:23">
      <c r="A1" t="s">
        <v>15</v>
      </c>
    </row>
    <row r="2" spans="1:23">
      <c r="A2" s="2" t="s">
        <v>9</v>
      </c>
      <c r="B2">
        <v>7</v>
      </c>
    </row>
    <row r="3" spans="1:23">
      <c r="A3" s="2" t="s">
        <v>10</v>
      </c>
      <c r="B3">
        <v>18</v>
      </c>
    </row>
    <row r="4" spans="1:23">
      <c r="B4" s="154" t="s">
        <v>12</v>
      </c>
      <c r="C4" s="155"/>
      <c r="D4" s="155"/>
      <c r="E4" s="156"/>
    </row>
    <row r="5" spans="1:23">
      <c r="B5" s="151" t="s">
        <v>11</v>
      </c>
      <c r="C5" s="152"/>
      <c r="D5" s="152"/>
      <c r="E5" s="153"/>
      <c r="I5" s="157" t="s">
        <v>13</v>
      </c>
      <c r="J5" s="158"/>
      <c r="K5" s="158"/>
      <c r="L5" s="159"/>
      <c r="P5" s="163" t="s">
        <v>26</v>
      </c>
      <c r="Q5" s="163"/>
      <c r="R5" s="163"/>
      <c r="S5" s="163"/>
      <c r="T5" s="163"/>
      <c r="U5" s="163"/>
      <c r="V5" s="163"/>
      <c r="W5" s="163"/>
    </row>
    <row r="6" spans="1:23">
      <c r="A6" s="38" t="s">
        <v>29</v>
      </c>
      <c r="B6" s="3" t="s">
        <v>4</v>
      </c>
      <c r="C6" s="3" t="s">
        <v>5</v>
      </c>
      <c r="D6" s="3" t="s">
        <v>6</v>
      </c>
      <c r="E6" s="5" t="s">
        <v>7</v>
      </c>
      <c r="I6" s="17">
        <v>12</v>
      </c>
      <c r="J6" s="18">
        <v>13</v>
      </c>
      <c r="K6" s="18">
        <v>14</v>
      </c>
      <c r="L6" s="19">
        <v>15</v>
      </c>
      <c r="R6" s="157" t="s">
        <v>13</v>
      </c>
      <c r="S6" s="158"/>
      <c r="T6" s="158"/>
      <c r="U6" s="159"/>
    </row>
    <row r="7" spans="1:23" ht="15" customHeight="1">
      <c r="A7" s="4" t="s">
        <v>0</v>
      </c>
      <c r="B7" s="39">
        <f>I7</f>
        <v>132</v>
      </c>
      <c r="C7" s="39">
        <f t="shared" ref="C7:E10" si="0">J7</f>
        <v>132</v>
      </c>
      <c r="D7" s="39">
        <f t="shared" si="0"/>
        <v>132</v>
      </c>
      <c r="E7" s="40">
        <f t="shared" si="0"/>
        <v>132</v>
      </c>
      <c r="G7" s="160" t="s">
        <v>14</v>
      </c>
      <c r="H7" s="14">
        <v>12</v>
      </c>
      <c r="I7" s="6">
        <f>$B$3*(MIN($H$7,I6))-($B$2*$H$7)</f>
        <v>132</v>
      </c>
      <c r="J7" s="7">
        <f>$B$3*(MIN($H$7,J6))-($B$2*$H$7)</f>
        <v>132</v>
      </c>
      <c r="K7" s="7">
        <f>$B$3*(MIN($H$7,K6))-($B$2*$H$7)</f>
        <v>132</v>
      </c>
      <c r="L7" s="8">
        <f>$B$3*(MIN($H$7,L6))-($B$2*$H$7)</f>
        <v>132</v>
      </c>
      <c r="R7" s="17">
        <v>12</v>
      </c>
      <c r="S7" s="18">
        <v>13</v>
      </c>
      <c r="T7" s="18">
        <v>14</v>
      </c>
      <c r="U7" s="19">
        <v>15</v>
      </c>
    </row>
    <row r="8" spans="1:23">
      <c r="A8" s="4" t="s">
        <v>1</v>
      </c>
      <c r="B8" s="39">
        <f t="shared" ref="B8" si="1">I8</f>
        <v>125</v>
      </c>
      <c r="C8" s="39">
        <f t="shared" si="0"/>
        <v>143</v>
      </c>
      <c r="D8" s="39">
        <f t="shared" si="0"/>
        <v>143</v>
      </c>
      <c r="E8" s="40">
        <f t="shared" si="0"/>
        <v>143</v>
      </c>
      <c r="G8" s="161"/>
      <c r="H8" s="15">
        <v>13</v>
      </c>
      <c r="I8" s="9">
        <f>$B$3*(MIN($H$8,I6))-($B$2*$H$8)</f>
        <v>125</v>
      </c>
      <c r="J8" s="10">
        <f>$B$3*(MIN($H$8,J6))-($B$2*$H$8)</f>
        <v>143</v>
      </c>
      <c r="K8" s="10">
        <f>$B$3*(MIN($H$8,K6))-($B$2*$H$8)</f>
        <v>143</v>
      </c>
      <c r="L8" s="11">
        <f>$B$3*(MIN($H$8,L6))-($B$2*$H$8)</f>
        <v>143</v>
      </c>
      <c r="P8" s="160" t="s">
        <v>14</v>
      </c>
      <c r="Q8" s="14">
        <v>12</v>
      </c>
      <c r="R8" s="6">
        <f>$B$3*(MIN($H$7,R7))-($B$2*$H$7)</f>
        <v>132</v>
      </c>
      <c r="S8" s="7">
        <f>$B$3*(MIN($H$7,S7))-($B$2*$H$7)</f>
        <v>132</v>
      </c>
      <c r="T8" s="7">
        <f>$B$3*(MIN($H$7,T7))-($B$2*$H$7)</f>
        <v>132</v>
      </c>
      <c r="U8" s="8">
        <f>$B$3*(MIN($H$7,U7))-($B$2*$H$7)</f>
        <v>132</v>
      </c>
      <c r="V8" s="35">
        <f t="shared" ref="V8:V10" si="2">SUMPRODUCT(R8:U8,$R$12:$U$12)</f>
        <v>132</v>
      </c>
    </row>
    <row r="9" spans="1:23" ht="15.75" thickBot="1">
      <c r="A9" s="4" t="s">
        <v>2</v>
      </c>
      <c r="B9" s="39">
        <f t="shared" ref="B9:B10" si="3">I9</f>
        <v>118</v>
      </c>
      <c r="C9" s="39">
        <f t="shared" si="0"/>
        <v>136</v>
      </c>
      <c r="D9" s="39">
        <f t="shared" si="0"/>
        <v>154</v>
      </c>
      <c r="E9" s="40">
        <f t="shared" si="0"/>
        <v>154</v>
      </c>
      <c r="G9" s="161"/>
      <c r="H9" s="15">
        <v>14</v>
      </c>
      <c r="I9" s="9">
        <f>$B$3*(MIN($H$9,I6))-($B$2*$H$9)</f>
        <v>118</v>
      </c>
      <c r="J9" s="10">
        <f>$B$3*(MIN($H$9,J6))-($B$2*$H$9)</f>
        <v>136</v>
      </c>
      <c r="K9" s="10">
        <f>$B$3*(MIN($H$9,K6))-($B$2*$H$9)</f>
        <v>154</v>
      </c>
      <c r="L9" s="11">
        <f>$B$3*(MIN($H$9,L6))-($B$2*$H$9)</f>
        <v>154</v>
      </c>
      <c r="P9" s="161"/>
      <c r="Q9" s="15">
        <v>13</v>
      </c>
      <c r="R9" s="9">
        <f>$B$3*(MIN($H$8,R7))-($B$2*$H$8)</f>
        <v>125</v>
      </c>
      <c r="S9" s="10">
        <f>$B$3*(MIN($H$8,S7))-($B$2*$H$8)</f>
        <v>143</v>
      </c>
      <c r="T9" s="10">
        <f>$B$3*(MIN($H$8,T7))-($B$2*$H$8)</f>
        <v>143</v>
      </c>
      <c r="U9" s="11">
        <f>$B$3*(MIN($H$8,U7))-($B$2*$H$8)</f>
        <v>143</v>
      </c>
      <c r="V9" s="35">
        <f t="shared" si="2"/>
        <v>141.19999999999999</v>
      </c>
    </row>
    <row r="10" spans="1:23" ht="16.5" thickTop="1" thickBot="1">
      <c r="A10" s="5" t="s">
        <v>3</v>
      </c>
      <c r="B10" s="41">
        <f t="shared" si="3"/>
        <v>111</v>
      </c>
      <c r="C10" s="41">
        <f t="shared" si="0"/>
        <v>129</v>
      </c>
      <c r="D10" s="41">
        <f t="shared" si="0"/>
        <v>147</v>
      </c>
      <c r="E10" s="42">
        <f t="shared" si="0"/>
        <v>165</v>
      </c>
      <c r="G10" s="162"/>
      <c r="H10" s="16">
        <v>15</v>
      </c>
      <c r="I10" s="12">
        <f>$B$3*(MIN($H$10,I6))-($B$2*$H$10)</f>
        <v>111</v>
      </c>
      <c r="J10" s="1">
        <f>$B$3*(MIN($H$10,J6))-($B$2*$H$10)</f>
        <v>129</v>
      </c>
      <c r="K10" s="1">
        <f>$B$3*(MIN($H$10,K6))-($B$2*$H$10)</f>
        <v>147</v>
      </c>
      <c r="L10" s="13">
        <f>$B$3*(MIN($H$10,L6))-($B$2*$H$10)</f>
        <v>165</v>
      </c>
      <c r="P10" s="161"/>
      <c r="Q10" s="34">
        <v>14</v>
      </c>
      <c r="R10" s="9">
        <f>$B$3*(MIN($H$9,R7))-($B$2*$H$9)</f>
        <v>118</v>
      </c>
      <c r="S10" s="10">
        <f>$B$3*(MIN($H$9,S7))-($B$2*$H$9)</f>
        <v>136</v>
      </c>
      <c r="T10" s="10">
        <f>$B$3*(MIN($H$9,T7))-($B$2*$H$9)</f>
        <v>154</v>
      </c>
      <c r="U10" s="11">
        <f>$B$3*(MIN($H$9,U7))-($B$2*$H$9)</f>
        <v>154</v>
      </c>
      <c r="V10" s="37">
        <f t="shared" si="2"/>
        <v>146.80000000000001</v>
      </c>
    </row>
    <row r="11" spans="1:23" ht="15.75" thickTop="1">
      <c r="A11" s="4" t="s">
        <v>8</v>
      </c>
      <c r="B11" s="2">
        <v>0.1</v>
      </c>
      <c r="C11" s="2">
        <v>0.3</v>
      </c>
      <c r="D11" s="2">
        <v>0.4</v>
      </c>
      <c r="E11" s="4">
        <v>0.2</v>
      </c>
      <c r="P11" s="162"/>
      <c r="Q11" s="16">
        <v>15</v>
      </c>
      <c r="R11" s="12">
        <f>$B$3*(MIN($H$10,R7))-($B$2*$H$10)</f>
        <v>111</v>
      </c>
      <c r="S11" s="1">
        <f>$B$3*(MIN($H$10,S7))-($B$2*$H$10)</f>
        <v>129</v>
      </c>
      <c r="T11" s="1">
        <f>$B$3*(MIN($H$10,T7))-($B$2*$H$10)</f>
        <v>147</v>
      </c>
      <c r="U11" s="13">
        <f>$B$3*(MIN($H$10,U7))-($B$2*$H$10)</f>
        <v>165</v>
      </c>
      <c r="V11" s="35">
        <f>SUMPRODUCT(R11:U11,$R$12:$U$12)</f>
        <v>143.4</v>
      </c>
    </row>
    <row r="12" spans="1:23">
      <c r="G12" s="163" t="s">
        <v>16</v>
      </c>
      <c r="H12" s="163"/>
      <c r="I12" s="163"/>
      <c r="J12" s="163"/>
      <c r="K12" s="163"/>
      <c r="L12" s="163"/>
      <c r="O12" s="164" t="s">
        <v>20</v>
      </c>
      <c r="P12" s="164"/>
      <c r="Q12" s="164"/>
      <c r="R12" s="36">
        <v>0.1</v>
      </c>
      <c r="S12" s="33">
        <v>0.2</v>
      </c>
      <c r="T12" s="33">
        <v>0.5</v>
      </c>
      <c r="U12" s="33">
        <v>0.2</v>
      </c>
    </row>
    <row r="13" spans="1:23">
      <c r="I13" s="157" t="s">
        <v>13</v>
      </c>
      <c r="J13" s="158"/>
      <c r="K13" s="158"/>
      <c r="L13" s="159"/>
    </row>
    <row r="14" spans="1:23">
      <c r="I14" s="27">
        <v>12</v>
      </c>
      <c r="J14" s="28">
        <v>13</v>
      </c>
      <c r="K14" s="28">
        <v>14</v>
      </c>
      <c r="L14" s="29">
        <v>15</v>
      </c>
      <c r="P14" t="s">
        <v>24</v>
      </c>
    </row>
    <row r="15" spans="1:23">
      <c r="G15" s="160" t="s">
        <v>14</v>
      </c>
      <c r="H15" s="30">
        <v>12</v>
      </c>
      <c r="I15" s="6">
        <f>$B$3*(MIN($H$7,I14))-($B$2*$H$7)</f>
        <v>132</v>
      </c>
      <c r="J15" s="7">
        <f>$B$3*(MIN($H$7,J14))-($B$2*$H$7)</f>
        <v>132</v>
      </c>
      <c r="K15" s="25">
        <f>$B$3*(MIN($H$7,K14))-($B$2*$H$7)</f>
        <v>132</v>
      </c>
      <c r="L15" s="26">
        <f>$B$3*(MIN($H$7,L14))-($B$2*$H$7)</f>
        <v>132</v>
      </c>
      <c r="P15" t="s">
        <v>25</v>
      </c>
    </row>
    <row r="16" spans="1:23">
      <c r="G16" s="161"/>
      <c r="H16" s="15">
        <v>13</v>
      </c>
      <c r="I16" s="9">
        <f>$B$3*(MIN($H$8,I14))-($B$2*$H$8)</f>
        <v>125</v>
      </c>
      <c r="J16" s="10">
        <f>$B$3*(MIN($H$8,J14))-($B$2*$H$8)</f>
        <v>143</v>
      </c>
      <c r="K16" s="10">
        <f>$B$3*(MIN($H$8,K14))-($B$2*$H$8)</f>
        <v>143</v>
      </c>
      <c r="L16" s="11">
        <f>$B$3*(MIN($H$8,L14))-($B$2*$H$8)</f>
        <v>143</v>
      </c>
    </row>
    <row r="17" spans="3:23">
      <c r="G17" s="161"/>
      <c r="H17" s="15">
        <v>14</v>
      </c>
      <c r="I17" s="9">
        <f>$B$3*(MIN($H$9,I14))-($B$2*$H$9)</f>
        <v>118</v>
      </c>
      <c r="J17" s="10">
        <f>$B$3*(MIN($H$9,J14))-($B$2*$H$9)</f>
        <v>136</v>
      </c>
      <c r="K17" s="10">
        <f>$B$3*(MIN($H$9,K14))-($B$2*$H$9)</f>
        <v>154</v>
      </c>
      <c r="L17" s="11">
        <f>$B$3*(MIN($H$9,L14))-($B$2*$H$9)</f>
        <v>154</v>
      </c>
      <c r="P17" s="163" t="s">
        <v>27</v>
      </c>
      <c r="Q17" s="163"/>
      <c r="R17" s="163"/>
      <c r="S17" s="163"/>
      <c r="T17" s="163"/>
      <c r="U17" s="163"/>
      <c r="V17" s="163"/>
      <c r="W17" s="163"/>
    </row>
    <row r="18" spans="3:23">
      <c r="G18" s="162"/>
      <c r="H18" s="16">
        <v>15</v>
      </c>
      <c r="I18" s="23">
        <f>$B$3*(MIN($H$10,I14))-($B$2*$H$10)</f>
        <v>111</v>
      </c>
      <c r="J18" s="24">
        <f>$B$3*(MIN($H$10,J14))-($B$2*$H$10)</f>
        <v>129</v>
      </c>
      <c r="K18" s="1">
        <f>$B$3*(MIN($H$10,K14))-($B$2*$H$10)</f>
        <v>147</v>
      </c>
      <c r="L18" s="13">
        <f>$B$3*(MIN($H$10,L14))-($B$2*$H$10)</f>
        <v>165</v>
      </c>
      <c r="R18" s="157" t="s">
        <v>13</v>
      </c>
      <c r="S18" s="158"/>
      <c r="T18" s="158"/>
      <c r="U18" s="159"/>
    </row>
    <row r="19" spans="3:23">
      <c r="C19" t="s">
        <v>17</v>
      </c>
      <c r="R19" s="17">
        <v>12</v>
      </c>
      <c r="S19" s="18">
        <v>13</v>
      </c>
      <c r="T19" s="18">
        <v>14</v>
      </c>
      <c r="U19" s="19">
        <v>15</v>
      </c>
    </row>
    <row r="20" spans="3:23">
      <c r="C20" t="s">
        <v>18</v>
      </c>
      <c r="P20" s="160" t="s">
        <v>14</v>
      </c>
      <c r="Q20" s="14">
        <v>12</v>
      </c>
      <c r="R20" s="6">
        <f>$B$3*(MIN($H$7,R19))-($B$2*$H$7)</f>
        <v>132</v>
      </c>
      <c r="S20" s="7">
        <f>$B$3*(MIN($H$7,S19))-($B$2*$H$7)</f>
        <v>132</v>
      </c>
      <c r="T20" s="7">
        <f>$B$3*(MIN($H$7,T19))-($B$2*$H$7)</f>
        <v>132</v>
      </c>
      <c r="U20" s="8">
        <f>$B$3*(MIN($H$7,U19))-($B$2*$H$7)</f>
        <v>132</v>
      </c>
      <c r="V20" s="35">
        <f t="shared" ref="V20:V22" si="4">SUMPRODUCT(R20:U20,$R$24:$U$24)</f>
        <v>132</v>
      </c>
    </row>
    <row r="21" spans="3:23" ht="15.75" thickBot="1">
      <c r="P21" s="161"/>
      <c r="Q21" s="15">
        <v>13</v>
      </c>
      <c r="R21" s="9">
        <f>$B$3*(MIN($H$8,R19))-($B$2*$H$8)</f>
        <v>125</v>
      </c>
      <c r="S21" s="10">
        <f>$B$3*(MIN($H$8,S19))-($B$2*$H$8)</f>
        <v>143</v>
      </c>
      <c r="T21" s="10">
        <f>$B$3*(MIN($H$8,T19))-($B$2*$H$8)</f>
        <v>143</v>
      </c>
      <c r="U21" s="11">
        <f>$B$3*(MIN($H$8,U19))-($B$2*$H$8)</f>
        <v>143</v>
      </c>
      <c r="V21" s="35">
        <f t="shared" si="4"/>
        <v>141.19999999999999</v>
      </c>
    </row>
    <row r="22" spans="3:23" ht="16.5" thickTop="1" thickBot="1">
      <c r="G22" s="163" t="s">
        <v>19</v>
      </c>
      <c r="H22" s="163"/>
      <c r="I22" s="163"/>
      <c r="J22" s="163"/>
      <c r="K22" s="163"/>
      <c r="L22" s="163"/>
      <c r="M22" s="163"/>
      <c r="P22" s="161"/>
      <c r="Q22" s="34">
        <v>14</v>
      </c>
      <c r="R22" s="9">
        <f>$B$3*(MIN($H$9,R19))-($B$2*$H$9)</f>
        <v>118</v>
      </c>
      <c r="S22" s="10">
        <f>$B$3*(MIN($H$9,S19))-($B$2*$H$9)</f>
        <v>136</v>
      </c>
      <c r="T22" s="10">
        <f>$B$3*(MIN($H$9,T19))-($B$2*$H$9)</f>
        <v>154</v>
      </c>
      <c r="U22" s="11">
        <f>$B$3*(MIN($H$9,U19))-($B$2*$H$9)</f>
        <v>154</v>
      </c>
      <c r="V22" s="37">
        <f t="shared" si="4"/>
        <v>143.20000000000002</v>
      </c>
    </row>
    <row r="23" spans="3:23" ht="15.75" thickTop="1">
      <c r="I23" s="157" t="s">
        <v>13</v>
      </c>
      <c r="J23" s="158"/>
      <c r="K23" s="158"/>
      <c r="L23" s="159"/>
      <c r="P23" s="162"/>
      <c r="Q23" s="16">
        <v>15</v>
      </c>
      <c r="R23" s="12">
        <f>$B$3*(MIN($H$10,R19))-($B$2*$H$10)</f>
        <v>111</v>
      </c>
      <c r="S23" s="1">
        <f>$B$3*(MIN($H$10,S19))-($B$2*$H$10)</f>
        <v>129</v>
      </c>
      <c r="T23" s="1">
        <f>$B$3*(MIN($H$10,T19))-($B$2*$H$10)</f>
        <v>147</v>
      </c>
      <c r="U23" s="13">
        <f>$B$3*(MIN($H$10,U19))-($B$2*$H$10)</f>
        <v>165</v>
      </c>
      <c r="V23" s="35">
        <f>SUMPRODUCT(R23:U23,$R$24:$U$24)</f>
        <v>139.80000000000001</v>
      </c>
    </row>
    <row r="24" spans="3:23">
      <c r="I24" s="17">
        <v>12</v>
      </c>
      <c r="J24" s="18">
        <v>13</v>
      </c>
      <c r="K24" s="28">
        <v>14</v>
      </c>
      <c r="L24" s="19">
        <v>15</v>
      </c>
      <c r="O24" s="164" t="s">
        <v>20</v>
      </c>
      <c r="P24" s="164"/>
      <c r="Q24" s="164"/>
      <c r="R24" s="36">
        <v>0.1</v>
      </c>
      <c r="S24" s="33">
        <v>0.4</v>
      </c>
      <c r="T24" s="33">
        <v>0.3</v>
      </c>
      <c r="U24" s="33">
        <v>0.2</v>
      </c>
    </row>
    <row r="25" spans="3:23">
      <c r="G25" s="160" t="s">
        <v>14</v>
      </c>
      <c r="H25" s="14">
        <v>12</v>
      </c>
      <c r="I25" s="6">
        <f>$B$3*(MIN($H$7,I24))-($B$2*$H$7)</f>
        <v>132</v>
      </c>
      <c r="J25" s="7">
        <f>$B$3*(MIN($H$7,J24))-($B$2*$H$7)</f>
        <v>132</v>
      </c>
      <c r="K25" s="7">
        <f>$B$3*(MIN($H$7,K24))-($B$2*$H$7)</f>
        <v>132</v>
      </c>
      <c r="L25" s="8">
        <f>$B$3*(MIN($H$7,L24))-($B$2*$H$7)</f>
        <v>132</v>
      </c>
    </row>
    <row r="26" spans="3:23">
      <c r="G26" s="161"/>
      <c r="H26" s="15">
        <v>13</v>
      </c>
      <c r="I26" s="9">
        <f>$B$3*(MIN($H$8,I24))-($B$2*$H$8)</f>
        <v>125</v>
      </c>
      <c r="J26" s="10">
        <f>$B$3*(MIN($H$8,J24))-($B$2*$H$8)</f>
        <v>143</v>
      </c>
      <c r="K26" s="10">
        <f>$B$3*(MIN($H$8,K24))-($B$2*$H$8)</f>
        <v>143</v>
      </c>
      <c r="L26" s="11">
        <f>$B$3*(MIN($H$8,L24))-($B$2*$H$8)</f>
        <v>143</v>
      </c>
      <c r="P26" t="s">
        <v>24</v>
      </c>
    </row>
    <row r="27" spans="3:23">
      <c r="G27" s="161"/>
      <c r="H27" s="34">
        <v>14</v>
      </c>
      <c r="I27" s="9">
        <f>$B$3*(MIN($H$9,I24))-($B$2*$H$9)</f>
        <v>118</v>
      </c>
      <c r="J27" s="10">
        <f>$B$3*(MIN($H$9,J24))-($B$2*$H$9)</f>
        <v>136</v>
      </c>
      <c r="K27" s="32">
        <f>$B$3*(MIN($H$9,K24))-($B$2*$H$9)</f>
        <v>154</v>
      </c>
      <c r="L27" s="11">
        <f>$B$3*(MIN($H$9,L24))-($B$2*$H$9)</f>
        <v>154</v>
      </c>
      <c r="P27" t="s">
        <v>25</v>
      </c>
    </row>
    <row r="28" spans="3:23">
      <c r="G28" s="162"/>
      <c r="H28" s="16">
        <v>15</v>
      </c>
      <c r="I28" s="12">
        <f>$B$3*(MIN($H$10,I24))-($B$2*$H$10)</f>
        <v>111</v>
      </c>
      <c r="J28" s="1">
        <f>$B$3*(MIN($H$10,J24))-($B$2*$H$10)</f>
        <v>129</v>
      </c>
      <c r="K28" s="1">
        <f>$B$3*(MIN($H$10,K24))-($B$2*$H$10)</f>
        <v>147</v>
      </c>
      <c r="L28" s="13">
        <f>$B$3*(MIN($H$10,L24))-($B$2*$H$10)</f>
        <v>165</v>
      </c>
    </row>
    <row r="29" spans="3:23">
      <c r="F29" s="164" t="s">
        <v>20</v>
      </c>
      <c r="G29" s="164"/>
      <c r="H29" s="164"/>
      <c r="I29" s="31">
        <v>0.1</v>
      </c>
      <c r="J29" s="2">
        <v>0.3</v>
      </c>
      <c r="K29" s="33">
        <v>0.4</v>
      </c>
      <c r="L29" s="4">
        <v>0.2</v>
      </c>
      <c r="P29" s="163" t="s">
        <v>28</v>
      </c>
      <c r="Q29" s="163"/>
      <c r="R29" s="163"/>
      <c r="S29" s="163"/>
      <c r="T29" s="163"/>
      <c r="U29" s="163"/>
      <c r="V29" s="163"/>
      <c r="W29" s="163"/>
    </row>
    <row r="30" spans="3:23">
      <c r="R30" s="157" t="s">
        <v>13</v>
      </c>
      <c r="S30" s="158"/>
      <c r="T30" s="158"/>
      <c r="U30" s="159"/>
    </row>
    <row r="31" spans="3:23">
      <c r="C31" t="s">
        <v>21</v>
      </c>
      <c r="R31" s="17">
        <v>12</v>
      </c>
      <c r="S31" s="18">
        <v>13</v>
      </c>
      <c r="T31" s="18">
        <v>14</v>
      </c>
      <c r="U31" s="19">
        <v>15</v>
      </c>
    </row>
    <row r="32" spans="3:23">
      <c r="C32" t="s">
        <v>22</v>
      </c>
      <c r="P32" s="160" t="s">
        <v>14</v>
      </c>
      <c r="Q32" s="14">
        <v>12</v>
      </c>
      <c r="R32" s="6">
        <f>$B$3*(MIN($H$7,R31))-($B$2*$H$7)</f>
        <v>132</v>
      </c>
      <c r="S32" s="7">
        <f>$B$3*(MIN($H$7,S31))-($B$2*$H$7)</f>
        <v>132</v>
      </c>
      <c r="T32" s="7">
        <f>$B$3*(MIN($H$7,T31))-($B$2*$H$7)</f>
        <v>132</v>
      </c>
      <c r="U32" s="8">
        <f>$B$3*(MIN($H$7,U31))-($B$2*$H$7)</f>
        <v>132</v>
      </c>
      <c r="V32" s="35">
        <f t="shared" ref="V32:V34" si="5">SUMPRODUCT(R32:U32,$R$36:$U$36)</f>
        <v>132</v>
      </c>
    </row>
    <row r="33" spans="3:22" ht="15.75" thickBot="1">
      <c r="P33" s="161"/>
      <c r="Q33" s="15">
        <v>13</v>
      </c>
      <c r="R33" s="9">
        <f>$B$3*(MIN($H$8,R31))-($B$2*$H$8)</f>
        <v>125</v>
      </c>
      <c r="S33" s="10">
        <f>$B$3*(MIN($H$8,S31))-($B$2*$H$8)</f>
        <v>143</v>
      </c>
      <c r="T33" s="10">
        <f>$B$3*(MIN($H$8,T31))-($B$2*$H$8)</f>
        <v>143</v>
      </c>
      <c r="U33" s="11">
        <f>$B$3*(MIN($H$8,U31))-($B$2*$H$8)</f>
        <v>143</v>
      </c>
      <c r="V33" s="35">
        <f t="shared" si="5"/>
        <v>141.19999999999999</v>
      </c>
    </row>
    <row r="34" spans="3:22" ht="16.5" thickTop="1" thickBot="1">
      <c r="G34" s="163" t="s">
        <v>23</v>
      </c>
      <c r="H34" s="163"/>
      <c r="I34" s="163"/>
      <c r="J34" s="163"/>
      <c r="K34" s="163"/>
      <c r="L34" s="163"/>
      <c r="M34" s="163"/>
      <c r="P34" s="161"/>
      <c r="Q34" s="34">
        <v>14</v>
      </c>
      <c r="R34" s="9">
        <f>$B$3*(MIN($H$9,R31))-($B$2*$H$9)</f>
        <v>118</v>
      </c>
      <c r="S34" s="10">
        <f>$B$3*(MIN($H$9,S31))-($B$2*$H$9)</f>
        <v>136</v>
      </c>
      <c r="T34" s="10">
        <f>$B$3*(MIN($H$9,T31))-($B$2*$H$9)</f>
        <v>154</v>
      </c>
      <c r="U34" s="11">
        <f>$B$3*(MIN($H$9,U31))-($B$2*$H$9)</f>
        <v>154</v>
      </c>
      <c r="V34" s="37">
        <f t="shared" si="5"/>
        <v>141.4</v>
      </c>
    </row>
    <row r="35" spans="3:22" ht="15.75" thickTop="1">
      <c r="I35" s="157" t="s">
        <v>13</v>
      </c>
      <c r="J35" s="158"/>
      <c r="K35" s="158"/>
      <c r="L35" s="159"/>
      <c r="P35" s="162"/>
      <c r="Q35" s="16">
        <v>15</v>
      </c>
      <c r="R35" s="12">
        <f>$B$3*(MIN($H$10,R31))-($B$2*$H$10)</f>
        <v>111</v>
      </c>
      <c r="S35" s="1">
        <f>$B$3*(MIN($H$10,S31))-($B$2*$H$10)</f>
        <v>129</v>
      </c>
      <c r="T35" s="1">
        <f>$B$3*(MIN($H$10,T31))-($B$2*$H$10)</f>
        <v>147</v>
      </c>
      <c r="U35" s="13">
        <f>$B$3*(MIN($H$10,U31))-($B$2*$H$10)</f>
        <v>165</v>
      </c>
      <c r="V35" s="35">
        <f>SUMPRODUCT(R35:U35,$R$36:$U$36)</f>
        <v>138</v>
      </c>
    </row>
    <row r="36" spans="3:22">
      <c r="I36" s="17">
        <v>12</v>
      </c>
      <c r="J36" s="18">
        <v>13</v>
      </c>
      <c r="K36" s="18">
        <v>14</v>
      </c>
      <c r="L36" s="19">
        <v>15</v>
      </c>
      <c r="O36" s="164" t="s">
        <v>20</v>
      </c>
      <c r="P36" s="164"/>
      <c r="Q36" s="164"/>
      <c r="R36" s="36">
        <v>0.1</v>
      </c>
      <c r="S36" s="33">
        <v>0.5</v>
      </c>
      <c r="T36" s="33">
        <v>0.2</v>
      </c>
      <c r="U36" s="33">
        <v>0.2</v>
      </c>
    </row>
    <row r="37" spans="3:22">
      <c r="G37" s="160" t="s">
        <v>14</v>
      </c>
      <c r="H37" s="14">
        <v>12</v>
      </c>
      <c r="I37" s="6">
        <f>$B$3*(MIN($H$7,I36))-($B$2*$H$7)</f>
        <v>132</v>
      </c>
      <c r="J37" s="7">
        <f>$B$3*(MIN($H$7,J36))-($B$2*$H$7)</f>
        <v>132</v>
      </c>
      <c r="K37" s="7">
        <f>$B$3*(MIN($H$7,K36))-($B$2*$H$7)</f>
        <v>132</v>
      </c>
      <c r="L37" s="8">
        <f>$B$3*(MIN($H$7,L36))-($B$2*$H$7)</f>
        <v>132</v>
      </c>
      <c r="M37" s="35">
        <f>SUMPRODUCT(I37:L37,$I$41:$L$41)</f>
        <v>132</v>
      </c>
    </row>
    <row r="38" spans="3:22" ht="15.75" thickBot="1">
      <c r="G38" s="161"/>
      <c r="H38" s="15">
        <v>13</v>
      </c>
      <c r="I38" s="9">
        <f>$B$3*(MIN($H$8,I36))-($B$2*$H$8)</f>
        <v>125</v>
      </c>
      <c r="J38" s="10">
        <f>$B$3*(MIN($H$8,J36))-($B$2*$H$8)</f>
        <v>143</v>
      </c>
      <c r="K38" s="10">
        <f>$B$3*(MIN($H$8,K36))-($B$2*$H$8)</f>
        <v>143</v>
      </c>
      <c r="L38" s="11">
        <f>$B$3*(MIN($H$8,L36))-($B$2*$H$8)</f>
        <v>143</v>
      </c>
      <c r="M38" s="35">
        <f t="shared" ref="M38:M40" si="6">SUMPRODUCT(I38:L38,$I$41:$L$41)</f>
        <v>141.19999999999999</v>
      </c>
      <c r="P38" t="s">
        <v>24</v>
      </c>
    </row>
    <row r="39" spans="3:22" ht="16.5" thickTop="1" thickBot="1">
      <c r="G39" s="161"/>
      <c r="H39" s="34">
        <v>14</v>
      </c>
      <c r="I39" s="9">
        <f>$B$3*(MIN($H$9,I36))-($B$2*$H$9)</f>
        <v>118</v>
      </c>
      <c r="J39" s="10">
        <f>$B$3*(MIN($H$9,J36))-($B$2*$H$9)</f>
        <v>136</v>
      </c>
      <c r="K39" s="10">
        <f>$B$3*(MIN($H$9,K36))-($B$2*$H$9)</f>
        <v>154</v>
      </c>
      <c r="L39" s="10">
        <f>$B$3*(MIN($H$9,L36))-($B$2*$H$9)</f>
        <v>154</v>
      </c>
      <c r="M39" s="37">
        <f t="shared" si="6"/>
        <v>145</v>
      </c>
      <c r="P39" t="s">
        <v>25</v>
      </c>
    </row>
    <row r="40" spans="3:22" ht="15.75" thickTop="1">
      <c r="G40" s="162"/>
      <c r="H40" s="16">
        <v>15</v>
      </c>
      <c r="I40" s="12">
        <f>$B$3*(MIN($H$10,I36))-($B$2*$H$10)</f>
        <v>111</v>
      </c>
      <c r="J40" s="1">
        <f>$B$3*(MIN($H$10,J36))-($B$2*$H$10)</f>
        <v>129</v>
      </c>
      <c r="K40" s="1">
        <f>$B$3*(MIN($H$10,K36))-($B$2*$H$10)</f>
        <v>147</v>
      </c>
      <c r="L40" s="13">
        <f>$B$3*(MIN($H$10,L36))-($B$2*$H$10)</f>
        <v>165</v>
      </c>
      <c r="M40" s="35">
        <f t="shared" si="6"/>
        <v>141.6</v>
      </c>
    </row>
    <row r="41" spans="3:22">
      <c r="F41" s="164" t="s">
        <v>20</v>
      </c>
      <c r="G41" s="164"/>
      <c r="H41" s="164"/>
      <c r="I41" s="36">
        <v>0.1</v>
      </c>
      <c r="J41" s="33">
        <v>0.3</v>
      </c>
      <c r="K41" s="33">
        <v>0.4</v>
      </c>
      <c r="L41" s="33">
        <v>0.2</v>
      </c>
    </row>
    <row r="43" spans="3:22">
      <c r="C43" t="s">
        <v>24</v>
      </c>
    </row>
    <row r="44" spans="3:22">
      <c r="C44" t="s">
        <v>25</v>
      </c>
    </row>
  </sheetData>
  <mergeCells count="27">
    <mergeCell ref="O36:Q36"/>
    <mergeCell ref="I35:L35"/>
    <mergeCell ref="G37:G40"/>
    <mergeCell ref="F41:H41"/>
    <mergeCell ref="R6:U6"/>
    <mergeCell ref="P8:P11"/>
    <mergeCell ref="O12:Q12"/>
    <mergeCell ref="G25:G28"/>
    <mergeCell ref="F29:H29"/>
    <mergeCell ref="G34:M34"/>
    <mergeCell ref="P20:P23"/>
    <mergeCell ref="O24:Q24"/>
    <mergeCell ref="P29:W29"/>
    <mergeCell ref="R30:U30"/>
    <mergeCell ref="P32:P35"/>
    <mergeCell ref="P5:W5"/>
    <mergeCell ref="P17:W17"/>
    <mergeCell ref="R18:U18"/>
    <mergeCell ref="G22:M22"/>
    <mergeCell ref="I23:L23"/>
    <mergeCell ref="G15:G18"/>
    <mergeCell ref="B5:E5"/>
    <mergeCell ref="B4:E4"/>
    <mergeCell ref="I5:L5"/>
    <mergeCell ref="G7:G10"/>
    <mergeCell ref="I13:L13"/>
    <mergeCell ref="G12:L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2907-274A-4541-929A-ED985BC35AC0}">
  <dimension ref="A1:E21"/>
  <sheetViews>
    <sheetView zoomScale="150" zoomScaleNormal="150" workbookViewId="0">
      <selection activeCell="H15" sqref="H15"/>
    </sheetView>
  </sheetViews>
  <sheetFormatPr defaultRowHeight="15"/>
  <cols>
    <col min="1" max="1" width="14.7109375" bestFit="1" customWidth="1"/>
    <col min="2" max="2" width="10" bestFit="1" customWidth="1"/>
    <col min="3" max="3" width="6.5703125" bestFit="1" customWidth="1"/>
    <col min="4" max="4" width="10.5703125" bestFit="1" customWidth="1"/>
  </cols>
  <sheetData>
    <row r="1" spans="1:5">
      <c r="E1" t="s">
        <v>36</v>
      </c>
    </row>
    <row r="2" spans="1:5">
      <c r="B2" s="165" t="s">
        <v>40</v>
      </c>
      <c r="C2" s="165"/>
      <c r="D2" s="165"/>
      <c r="E2" t="s">
        <v>37</v>
      </c>
    </row>
    <row r="3" spans="1:5">
      <c r="A3" t="s">
        <v>39</v>
      </c>
      <c r="B3" s="17" t="s">
        <v>33</v>
      </c>
      <c r="C3" s="18" t="s">
        <v>34</v>
      </c>
      <c r="D3" s="19" t="s">
        <v>35</v>
      </c>
      <c r="E3" s="12" t="s">
        <v>38</v>
      </c>
    </row>
    <row r="4" spans="1:5">
      <c r="A4" s="14" t="s">
        <v>30</v>
      </c>
      <c r="B4" s="6">
        <v>30</v>
      </c>
      <c r="C4" s="7">
        <v>5</v>
      </c>
      <c r="D4" s="8">
        <v>-10</v>
      </c>
      <c r="E4">
        <f>SUMPRODUCT(B4:D4,B$7:D$7)</f>
        <v>-1.5</v>
      </c>
    </row>
    <row r="5" spans="1:5">
      <c r="A5" s="15" t="s">
        <v>31</v>
      </c>
      <c r="B5" s="9">
        <v>40</v>
      </c>
      <c r="C5" s="10">
        <v>10</v>
      </c>
      <c r="D5" s="11">
        <v>-30</v>
      </c>
      <c r="E5">
        <f t="shared" ref="E5:E6" si="0">SUMPRODUCT(B5:D5,B$7:D$7)</f>
        <v>-11</v>
      </c>
    </row>
    <row r="6" spans="1:5">
      <c r="A6" s="44" t="s">
        <v>32</v>
      </c>
      <c r="B6" s="12">
        <v>-10</v>
      </c>
      <c r="C6" s="1">
        <v>0</v>
      </c>
      <c r="D6" s="13">
        <v>15</v>
      </c>
      <c r="E6" s="43">
        <f t="shared" si="0"/>
        <v>8</v>
      </c>
    </row>
    <row r="7" spans="1:5">
      <c r="A7" s="8" t="s">
        <v>8</v>
      </c>
      <c r="B7" s="17">
        <v>0.1</v>
      </c>
      <c r="C7" s="18">
        <v>0.3</v>
      </c>
      <c r="D7" s="19">
        <v>0.6</v>
      </c>
    </row>
    <row r="9" spans="1:5">
      <c r="A9" t="s">
        <v>69</v>
      </c>
    </row>
    <row r="11" spans="1:5">
      <c r="E11" t="s">
        <v>36</v>
      </c>
    </row>
    <row r="12" spans="1:5">
      <c r="B12" s="165" t="s">
        <v>40</v>
      </c>
      <c r="C12" s="165"/>
      <c r="D12" s="165"/>
      <c r="E12" t="s">
        <v>37</v>
      </c>
    </row>
    <row r="13" spans="1:5">
      <c r="A13" t="s">
        <v>39</v>
      </c>
      <c r="B13" s="17" t="s">
        <v>33</v>
      </c>
      <c r="C13" s="18" t="s">
        <v>34</v>
      </c>
      <c r="D13" s="19" t="s">
        <v>35</v>
      </c>
      <c r="E13" s="12" t="s">
        <v>38</v>
      </c>
    </row>
    <row r="14" spans="1:5">
      <c r="A14" s="14" t="s">
        <v>30</v>
      </c>
      <c r="B14" s="6">
        <v>30</v>
      </c>
      <c r="C14" s="7">
        <v>5</v>
      </c>
      <c r="D14" s="8">
        <v>-10</v>
      </c>
      <c r="E14">
        <f>SUMPRODUCT(B14:D14,B$17:D$17)</f>
        <v>4.5</v>
      </c>
    </row>
    <row r="15" spans="1:5">
      <c r="A15" s="46" t="s">
        <v>31</v>
      </c>
      <c r="B15" s="9">
        <v>40</v>
      </c>
      <c r="C15" s="10">
        <v>10</v>
      </c>
      <c r="D15" s="11">
        <v>-30</v>
      </c>
      <c r="E15" s="43">
        <f t="shared" ref="E15:E16" si="1">SUMPRODUCT(B15:D15,B$17:D$17)</f>
        <v>5</v>
      </c>
    </row>
    <row r="16" spans="1:5">
      <c r="A16" s="45" t="s">
        <v>32</v>
      </c>
      <c r="B16" s="12">
        <v>-10</v>
      </c>
      <c r="C16" s="1">
        <v>0</v>
      </c>
      <c r="D16" s="13">
        <v>15</v>
      </c>
      <c r="E16">
        <f t="shared" si="1"/>
        <v>2</v>
      </c>
    </row>
    <row r="17" spans="1:4">
      <c r="A17" s="8" t="s">
        <v>8</v>
      </c>
      <c r="B17" s="17">
        <v>0.1</v>
      </c>
      <c r="C17" s="18">
        <v>0.7</v>
      </c>
      <c r="D17" s="19">
        <v>0.2</v>
      </c>
    </row>
    <row r="19" spans="1:4">
      <c r="A19" t="s">
        <v>70</v>
      </c>
    </row>
    <row r="21" spans="1:4">
      <c r="A21" t="s">
        <v>72</v>
      </c>
      <c r="B21" t="s">
        <v>71</v>
      </c>
    </row>
  </sheetData>
  <mergeCells count="2">
    <mergeCell ref="B2:D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AC84-B28A-49F1-B279-F6BF404DCE5B}">
  <dimension ref="A2:K28"/>
  <sheetViews>
    <sheetView zoomScale="150" zoomScaleNormal="150" workbookViewId="0">
      <selection activeCell="H2" sqref="H2:K6"/>
    </sheetView>
  </sheetViews>
  <sheetFormatPr defaultRowHeight="15"/>
  <cols>
    <col min="1" max="1" width="11" bestFit="1" customWidth="1"/>
    <col min="5" max="5" width="9.42578125" customWidth="1"/>
    <col min="8" max="8" width="11" bestFit="1" customWidth="1"/>
  </cols>
  <sheetData>
    <row r="2" spans="1:11">
      <c r="A2" s="50" t="s">
        <v>46</v>
      </c>
      <c r="B2" s="83"/>
      <c r="C2" s="83"/>
      <c r="D2" s="83"/>
      <c r="I2" s="157" t="s">
        <v>11</v>
      </c>
      <c r="J2" s="158"/>
      <c r="K2" s="159"/>
    </row>
    <row r="3" spans="1:11">
      <c r="A3" t="s">
        <v>74</v>
      </c>
      <c r="B3" s="83"/>
      <c r="C3" s="83"/>
      <c r="D3" s="83"/>
      <c r="H3" s="47" t="s">
        <v>39</v>
      </c>
      <c r="I3" s="76" t="s">
        <v>41</v>
      </c>
      <c r="J3" s="77" t="s">
        <v>42</v>
      </c>
      <c r="K3" s="78" t="s">
        <v>43</v>
      </c>
    </row>
    <row r="4" spans="1:11">
      <c r="A4" t="s">
        <v>73</v>
      </c>
      <c r="H4" s="48" t="s">
        <v>44</v>
      </c>
      <c r="I4" s="31">
        <v>220</v>
      </c>
      <c r="J4" s="80">
        <v>170</v>
      </c>
      <c r="K4" s="81">
        <v>110</v>
      </c>
    </row>
    <row r="5" spans="1:11">
      <c r="H5" s="48" t="s">
        <v>45</v>
      </c>
      <c r="I5" s="82">
        <v>200</v>
      </c>
      <c r="J5" s="79">
        <v>180</v>
      </c>
      <c r="K5" s="5">
        <v>150</v>
      </c>
    </row>
    <row r="6" spans="1:11">
      <c r="B6" s="157" t="s">
        <v>11</v>
      </c>
      <c r="C6" s="158"/>
      <c r="D6" s="159"/>
      <c r="H6" s="47" t="s">
        <v>8</v>
      </c>
      <c r="I6" s="76">
        <v>0.6</v>
      </c>
      <c r="J6" s="77">
        <v>0.3</v>
      </c>
      <c r="K6" s="78">
        <v>0.1</v>
      </c>
    </row>
    <row r="7" spans="1:11">
      <c r="A7" s="47" t="s">
        <v>39</v>
      </c>
      <c r="B7" s="20" t="s">
        <v>41</v>
      </c>
      <c r="C7" s="21" t="s">
        <v>42</v>
      </c>
      <c r="D7" s="22" t="s">
        <v>43</v>
      </c>
    </row>
    <row r="8" spans="1:11">
      <c r="A8" s="48" t="s">
        <v>44</v>
      </c>
      <c r="B8" s="31">
        <v>220</v>
      </c>
      <c r="C8" s="51">
        <v>170</v>
      </c>
      <c r="D8" s="52">
        <v>110</v>
      </c>
    </row>
    <row r="9" spans="1:11">
      <c r="A9" s="54" t="s">
        <v>45</v>
      </c>
      <c r="B9" s="53">
        <v>200</v>
      </c>
      <c r="C9" s="3">
        <v>180</v>
      </c>
      <c r="D9" s="5">
        <v>150</v>
      </c>
    </row>
    <row r="10" spans="1:11">
      <c r="A10" s="47" t="s">
        <v>8</v>
      </c>
      <c r="B10" s="20">
        <v>0.6</v>
      </c>
      <c r="C10" s="21">
        <v>0.3</v>
      </c>
      <c r="D10" s="22">
        <v>0.1</v>
      </c>
    </row>
    <row r="12" spans="1:11">
      <c r="A12" s="50" t="s">
        <v>47</v>
      </c>
    </row>
    <row r="13" spans="1:11">
      <c r="A13" s="57" t="s">
        <v>48</v>
      </c>
    </row>
    <row r="15" spans="1:11">
      <c r="B15" s="157" t="s">
        <v>11</v>
      </c>
      <c r="C15" s="158"/>
      <c r="D15" s="159"/>
    </row>
    <row r="16" spans="1:11">
      <c r="A16" s="47" t="s">
        <v>39</v>
      </c>
      <c r="B16" s="20" t="s">
        <v>41</v>
      </c>
      <c r="C16" s="21" t="s">
        <v>42</v>
      </c>
      <c r="D16" s="22" t="s">
        <v>43</v>
      </c>
    </row>
    <row r="17" spans="1:5">
      <c r="A17" s="58" t="s">
        <v>44</v>
      </c>
      <c r="B17" s="56">
        <v>220</v>
      </c>
      <c r="C17" s="80">
        <v>170</v>
      </c>
      <c r="D17" s="81">
        <v>110</v>
      </c>
    </row>
    <row r="18" spans="1:5">
      <c r="A18" s="48" t="s">
        <v>45</v>
      </c>
      <c r="B18" s="82">
        <v>200</v>
      </c>
      <c r="C18" s="79">
        <v>180</v>
      </c>
      <c r="D18" s="5">
        <v>150</v>
      </c>
    </row>
    <row r="19" spans="1:5">
      <c r="A19" s="47" t="s">
        <v>8</v>
      </c>
      <c r="B19" s="55">
        <v>0.6</v>
      </c>
      <c r="C19" s="21">
        <v>0.3</v>
      </c>
      <c r="D19" s="22">
        <v>0.1</v>
      </c>
    </row>
    <row r="21" spans="1:5">
      <c r="A21" s="50" t="s">
        <v>49</v>
      </c>
    </row>
    <row r="22" spans="1:5">
      <c r="A22" t="s">
        <v>51</v>
      </c>
    </row>
    <row r="24" spans="1:5">
      <c r="B24" s="157" t="s">
        <v>11</v>
      </c>
      <c r="C24" s="158"/>
      <c r="D24" s="159"/>
    </row>
    <row r="25" spans="1:5">
      <c r="A25" s="47" t="s">
        <v>39</v>
      </c>
      <c r="B25" s="20" t="s">
        <v>41</v>
      </c>
      <c r="C25" s="21" t="s">
        <v>42</v>
      </c>
      <c r="D25" s="22" t="s">
        <v>43</v>
      </c>
      <c r="E25" s="57" t="s">
        <v>50</v>
      </c>
    </row>
    <row r="26" spans="1:5">
      <c r="A26" s="58" t="s">
        <v>44</v>
      </c>
      <c r="B26" s="31">
        <v>220</v>
      </c>
      <c r="C26" s="80">
        <v>170</v>
      </c>
      <c r="D26" s="81">
        <v>110</v>
      </c>
      <c r="E26" s="43">
        <f>SUMPRODUCT(B26:D26,B28:D28)</f>
        <v>194</v>
      </c>
    </row>
    <row r="27" spans="1:5">
      <c r="A27" s="48" t="s">
        <v>45</v>
      </c>
      <c r="B27" s="82">
        <v>200</v>
      </c>
      <c r="C27" s="79">
        <v>180</v>
      </c>
      <c r="D27" s="5">
        <v>150</v>
      </c>
      <c r="E27">
        <f>SUMPRODUCT(B27:D27,B28:D28)</f>
        <v>189</v>
      </c>
    </row>
    <row r="28" spans="1:5">
      <c r="A28" s="47" t="s">
        <v>8</v>
      </c>
      <c r="B28" s="20">
        <v>0.6</v>
      </c>
      <c r="C28" s="21">
        <v>0.3</v>
      </c>
      <c r="D28" s="22">
        <v>0.1</v>
      </c>
    </row>
  </sheetData>
  <mergeCells count="4">
    <mergeCell ref="B6:D6"/>
    <mergeCell ref="B15:D15"/>
    <mergeCell ref="B24:D24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3146-8BAC-43E5-A812-72EDC9D31D59}">
  <dimension ref="B2:G68"/>
  <sheetViews>
    <sheetView topLeftCell="A49" zoomScale="150" zoomScaleNormal="150" workbookViewId="0">
      <selection activeCell="B63" sqref="B63"/>
    </sheetView>
  </sheetViews>
  <sheetFormatPr defaultRowHeight="15"/>
  <cols>
    <col min="1" max="1" width="2.42578125" customWidth="1"/>
    <col min="2" max="2" width="18.42578125" bestFit="1" customWidth="1"/>
    <col min="4" max="4" width="9.7109375" bestFit="1" customWidth="1"/>
  </cols>
  <sheetData>
    <row r="2" spans="2:7">
      <c r="C2" s="157" t="s">
        <v>60</v>
      </c>
      <c r="D2" s="158"/>
      <c r="E2" s="158"/>
      <c r="F2" s="159"/>
    </row>
    <row r="3" spans="2:7">
      <c r="B3" t="s">
        <v>52</v>
      </c>
      <c r="C3" s="17" t="s">
        <v>53</v>
      </c>
      <c r="D3" s="18" t="s">
        <v>54</v>
      </c>
      <c r="E3" s="18" t="s">
        <v>55</v>
      </c>
      <c r="F3" s="19" t="s">
        <v>56</v>
      </c>
      <c r="G3" s="60" t="s">
        <v>62</v>
      </c>
    </row>
    <row r="4" spans="2:7">
      <c r="B4" s="14" t="s">
        <v>57</v>
      </c>
      <c r="C4" s="6">
        <v>20</v>
      </c>
      <c r="D4" s="7">
        <v>15</v>
      </c>
      <c r="E4" s="7">
        <v>30</v>
      </c>
      <c r="F4" s="8">
        <v>40</v>
      </c>
      <c r="G4" s="60">
        <v>0.3</v>
      </c>
    </row>
    <row r="5" spans="2:7">
      <c r="B5" s="15" t="s">
        <v>58</v>
      </c>
      <c r="C5" s="9">
        <v>35</v>
      </c>
      <c r="D5" s="10">
        <v>20</v>
      </c>
      <c r="E5" s="10">
        <v>25</v>
      </c>
      <c r="F5" s="11">
        <v>40</v>
      </c>
      <c r="G5" s="60">
        <v>0.5</v>
      </c>
    </row>
    <row r="6" spans="2:7">
      <c r="B6" s="16" t="s">
        <v>59</v>
      </c>
      <c r="C6" s="12">
        <v>40</v>
      </c>
      <c r="D6" s="1">
        <v>30</v>
      </c>
      <c r="E6" s="1">
        <v>25</v>
      </c>
      <c r="F6" s="13">
        <v>40</v>
      </c>
      <c r="G6" s="60">
        <v>0.2</v>
      </c>
    </row>
    <row r="7" spans="2:7">
      <c r="B7" s="59" t="s">
        <v>61</v>
      </c>
      <c r="C7" s="61">
        <v>1</v>
      </c>
      <c r="D7" s="62">
        <v>1.5</v>
      </c>
      <c r="E7" s="62">
        <v>1</v>
      </c>
      <c r="F7" s="63">
        <v>0.5</v>
      </c>
    </row>
    <row r="9" spans="2:7">
      <c r="B9" t="s">
        <v>82</v>
      </c>
    </row>
    <row r="10" spans="2:7">
      <c r="B10" t="s">
        <v>81</v>
      </c>
    </row>
    <row r="11" spans="2:7">
      <c r="B11" t="s">
        <v>80</v>
      </c>
    </row>
    <row r="12" spans="2:7">
      <c r="C12" s="157" t="s">
        <v>63</v>
      </c>
      <c r="D12" s="158"/>
      <c r="E12" s="159"/>
    </row>
    <row r="13" spans="2:7">
      <c r="B13" t="s">
        <v>39</v>
      </c>
      <c r="C13" s="20" t="s">
        <v>57</v>
      </c>
      <c r="D13" s="21" t="s">
        <v>58</v>
      </c>
      <c r="E13" s="22" t="s">
        <v>59</v>
      </c>
      <c r="F13" s="57"/>
    </row>
    <row r="14" spans="2:7">
      <c r="B14" s="14" t="s">
        <v>53</v>
      </c>
      <c r="C14" s="64">
        <f>C4*C7</f>
        <v>20</v>
      </c>
      <c r="D14" s="65">
        <f>C5*C7</f>
        <v>35</v>
      </c>
      <c r="E14" s="66">
        <f>C6*C7</f>
        <v>40</v>
      </c>
    </row>
    <row r="15" spans="2:7">
      <c r="B15" s="15" t="s">
        <v>54</v>
      </c>
      <c r="C15" s="67">
        <f>D4*D7</f>
        <v>22.5</v>
      </c>
      <c r="D15" s="68">
        <f>D5*D7</f>
        <v>30</v>
      </c>
      <c r="E15" s="69">
        <f>D6*D7</f>
        <v>45</v>
      </c>
    </row>
    <row r="16" spans="2:7">
      <c r="B16" s="15" t="s">
        <v>55</v>
      </c>
      <c r="C16" s="67">
        <f>E4*E7</f>
        <v>30</v>
      </c>
      <c r="D16" s="68">
        <f>E5*E7</f>
        <v>25</v>
      </c>
      <c r="E16" s="69">
        <f>E6*E7</f>
        <v>25</v>
      </c>
    </row>
    <row r="17" spans="2:6">
      <c r="B17" s="16" t="s">
        <v>56</v>
      </c>
      <c r="C17" s="70">
        <f>F4*F7</f>
        <v>20</v>
      </c>
      <c r="D17" s="71">
        <f>F5*F7</f>
        <v>20</v>
      </c>
      <c r="E17" s="72">
        <f>F6*F7</f>
        <v>20</v>
      </c>
    </row>
    <row r="18" spans="2:6">
      <c r="B18" s="59" t="s">
        <v>8</v>
      </c>
      <c r="C18" s="17">
        <v>0.3</v>
      </c>
      <c r="D18" s="18">
        <v>0.5</v>
      </c>
      <c r="E18" s="19">
        <v>0.2</v>
      </c>
    </row>
    <row r="20" spans="2:6">
      <c r="B20" t="s">
        <v>64</v>
      </c>
    </row>
    <row r="21" spans="2:6">
      <c r="C21" s="157" t="s">
        <v>63</v>
      </c>
      <c r="D21" s="158"/>
      <c r="E21" s="159"/>
    </row>
    <row r="22" spans="2:6">
      <c r="B22" t="s">
        <v>39</v>
      </c>
      <c r="C22" s="20" t="s">
        <v>57</v>
      </c>
      <c r="D22" s="21" t="s">
        <v>58</v>
      </c>
      <c r="E22" s="22" t="s">
        <v>59</v>
      </c>
    </row>
    <row r="23" spans="2:6">
      <c r="B23" s="75" t="s">
        <v>53</v>
      </c>
      <c r="C23" s="64">
        <v>20</v>
      </c>
      <c r="D23" s="65">
        <v>35</v>
      </c>
      <c r="E23" s="66">
        <v>40</v>
      </c>
      <c r="F23" s="74">
        <f>SUMPRODUCT(C23:E23,$C$27:$E$27)</f>
        <v>31.5</v>
      </c>
    </row>
    <row r="24" spans="2:6">
      <c r="B24" s="15" t="s">
        <v>54</v>
      </c>
      <c r="C24" s="67">
        <v>22.5</v>
      </c>
      <c r="D24" s="68">
        <v>30</v>
      </c>
      <c r="E24" s="69">
        <v>45</v>
      </c>
      <c r="F24" s="73">
        <f t="shared" ref="F24:F26" si="0">SUMPRODUCT(C24:E24,$C$27:$E$27)</f>
        <v>30.75</v>
      </c>
    </row>
    <row r="25" spans="2:6">
      <c r="B25" s="15" t="s">
        <v>55</v>
      </c>
      <c r="C25" s="67">
        <v>30</v>
      </c>
      <c r="D25" s="68">
        <v>25</v>
      </c>
      <c r="E25" s="69">
        <v>25</v>
      </c>
      <c r="F25" s="73">
        <f t="shared" si="0"/>
        <v>26.5</v>
      </c>
    </row>
    <row r="26" spans="2:6">
      <c r="B26" s="16" t="s">
        <v>56</v>
      </c>
      <c r="C26" s="70">
        <v>20</v>
      </c>
      <c r="D26" s="71">
        <v>20</v>
      </c>
      <c r="E26" s="72">
        <v>20</v>
      </c>
      <c r="F26" s="73">
        <f t="shared" si="0"/>
        <v>20</v>
      </c>
    </row>
    <row r="27" spans="2:6">
      <c r="B27" t="s">
        <v>8</v>
      </c>
      <c r="C27" s="17">
        <v>0.3</v>
      </c>
      <c r="D27" s="18">
        <v>0.5</v>
      </c>
      <c r="E27" s="19">
        <v>0.2</v>
      </c>
    </row>
    <row r="28" spans="2:6">
      <c r="B28" t="s">
        <v>65</v>
      </c>
    </row>
    <row r="30" spans="2:6">
      <c r="B30" t="s">
        <v>76</v>
      </c>
    </row>
    <row r="31" spans="2:6">
      <c r="C31" s="157" t="s">
        <v>63</v>
      </c>
      <c r="D31" s="158"/>
      <c r="E31" s="159"/>
    </row>
    <row r="32" spans="2:6">
      <c r="B32" t="s">
        <v>39</v>
      </c>
      <c r="C32" s="76" t="s">
        <v>57</v>
      </c>
      <c r="D32" s="77" t="s">
        <v>58</v>
      </c>
      <c r="E32" s="78" t="s">
        <v>59</v>
      </c>
    </row>
    <row r="33" spans="2:6">
      <c r="B33" s="14" t="s">
        <v>53</v>
      </c>
      <c r="C33" s="64">
        <v>20</v>
      </c>
      <c r="D33" s="65">
        <v>35</v>
      </c>
      <c r="E33" s="66">
        <v>40</v>
      </c>
      <c r="F33" s="73">
        <f>SUMPRODUCT(C33:E33,C37:E37)</f>
        <v>33</v>
      </c>
    </row>
    <row r="34" spans="2:6">
      <c r="B34" s="84" t="s">
        <v>54</v>
      </c>
      <c r="C34" s="67">
        <v>22.5</v>
      </c>
      <c r="D34" s="68">
        <v>30</v>
      </c>
      <c r="E34" s="69">
        <v>45</v>
      </c>
      <c r="F34" s="74">
        <f>SUMPRODUCT(C34:E34,C37:E37)</f>
        <v>35.25</v>
      </c>
    </row>
    <row r="35" spans="2:6">
      <c r="B35" s="15" t="s">
        <v>55</v>
      </c>
      <c r="C35" s="67">
        <v>30</v>
      </c>
      <c r="D35" s="68">
        <v>25</v>
      </c>
      <c r="E35" s="69">
        <v>25</v>
      </c>
      <c r="F35" s="73">
        <f>SUMPRODUCT(C35:E35,C37:E37)</f>
        <v>26.5</v>
      </c>
    </row>
    <row r="36" spans="2:6">
      <c r="B36" s="16" t="s">
        <v>56</v>
      </c>
      <c r="C36" s="70">
        <v>20</v>
      </c>
      <c r="D36" s="71">
        <v>20</v>
      </c>
      <c r="E36" s="72">
        <v>20</v>
      </c>
      <c r="F36" s="73">
        <f>SUMPRODUCT(C36:E36,C37:E37)</f>
        <v>20</v>
      </c>
    </row>
    <row r="37" spans="2:6">
      <c r="B37" t="s">
        <v>8</v>
      </c>
      <c r="C37" s="17">
        <v>0.3</v>
      </c>
      <c r="D37" s="18">
        <v>0.2</v>
      </c>
      <c r="E37" s="19">
        <v>0.5</v>
      </c>
    </row>
    <row r="38" spans="2:6">
      <c r="B38" t="s">
        <v>75</v>
      </c>
    </row>
    <row r="40" spans="2:6">
      <c r="B40" t="s">
        <v>77</v>
      </c>
    </row>
    <row r="41" spans="2:6">
      <c r="C41" s="157" t="s">
        <v>63</v>
      </c>
      <c r="D41" s="158"/>
      <c r="E41" s="159"/>
    </row>
    <row r="42" spans="2:6">
      <c r="B42" t="s">
        <v>39</v>
      </c>
      <c r="C42" s="76" t="s">
        <v>57</v>
      </c>
      <c r="D42" s="77" t="s">
        <v>58</v>
      </c>
      <c r="E42" s="78" t="s">
        <v>59</v>
      </c>
    </row>
    <row r="43" spans="2:6">
      <c r="B43" s="14" t="s">
        <v>53</v>
      </c>
      <c r="C43" s="64">
        <v>20</v>
      </c>
      <c r="D43" s="65">
        <v>35</v>
      </c>
      <c r="E43" s="66">
        <v>40</v>
      </c>
      <c r="F43" s="73">
        <f>SUMPRODUCT(C43:E43,C47:E47)</f>
        <v>32.5</v>
      </c>
    </row>
    <row r="44" spans="2:6">
      <c r="B44" s="84" t="s">
        <v>54</v>
      </c>
      <c r="C44" s="67">
        <v>22.5</v>
      </c>
      <c r="D44" s="68">
        <v>30</v>
      </c>
      <c r="E44" s="69">
        <v>45</v>
      </c>
      <c r="F44" s="74">
        <f>SUMPRODUCT(C44:E44,C47:E47)</f>
        <v>33.75</v>
      </c>
    </row>
    <row r="45" spans="2:6">
      <c r="B45" s="15" t="s">
        <v>55</v>
      </c>
      <c r="C45" s="67">
        <v>30</v>
      </c>
      <c r="D45" s="68">
        <v>25</v>
      </c>
      <c r="E45" s="69">
        <v>25</v>
      </c>
      <c r="F45" s="73">
        <f>SUMPRODUCT(C45:E45,C47:E47)</f>
        <v>26.5</v>
      </c>
    </row>
    <row r="46" spans="2:6">
      <c r="B46" s="16" t="s">
        <v>56</v>
      </c>
      <c r="C46" s="70">
        <v>20</v>
      </c>
      <c r="D46" s="71">
        <v>20</v>
      </c>
      <c r="E46" s="72">
        <v>20</v>
      </c>
      <c r="F46" s="73">
        <f>SUMPRODUCT(C46:E46,C47:E47)</f>
        <v>20</v>
      </c>
    </row>
    <row r="47" spans="2:6">
      <c r="B47" t="s">
        <v>8</v>
      </c>
      <c r="C47" s="17">
        <v>0.3</v>
      </c>
      <c r="D47" s="18">
        <v>0.3</v>
      </c>
      <c r="E47" s="19">
        <v>0.4</v>
      </c>
    </row>
    <row r="48" spans="2:6">
      <c r="B48" t="s">
        <v>75</v>
      </c>
    </row>
    <row r="50" spans="2:6">
      <c r="B50" t="s">
        <v>78</v>
      </c>
    </row>
    <row r="51" spans="2:6">
      <c r="C51" s="157" t="s">
        <v>63</v>
      </c>
      <c r="D51" s="158"/>
      <c r="E51" s="159"/>
    </row>
    <row r="52" spans="2:6">
      <c r="B52" t="s">
        <v>39</v>
      </c>
      <c r="C52" s="76" t="s">
        <v>57</v>
      </c>
      <c r="D52" s="77" t="s">
        <v>58</v>
      </c>
      <c r="E52" s="78" t="s">
        <v>59</v>
      </c>
    </row>
    <row r="53" spans="2:6">
      <c r="B53" s="14" t="s">
        <v>53</v>
      </c>
      <c r="C53" s="64">
        <v>20</v>
      </c>
      <c r="D53" s="65">
        <v>35</v>
      </c>
      <c r="E53" s="66">
        <v>40</v>
      </c>
      <c r="F53" s="73">
        <f>SUMPRODUCT(C53:E53,C57:E57)</f>
        <v>32</v>
      </c>
    </row>
    <row r="54" spans="2:6">
      <c r="B54" s="84" t="s">
        <v>54</v>
      </c>
      <c r="C54" s="67">
        <v>22.5</v>
      </c>
      <c r="D54" s="68">
        <v>30</v>
      </c>
      <c r="E54" s="69">
        <v>45</v>
      </c>
      <c r="F54" s="74">
        <f>SUMPRODUCT(C54:E54,C57:E57)</f>
        <v>32.25</v>
      </c>
    </row>
    <row r="55" spans="2:6">
      <c r="B55" s="15" t="s">
        <v>55</v>
      </c>
      <c r="C55" s="67">
        <v>30</v>
      </c>
      <c r="D55" s="68">
        <v>25</v>
      </c>
      <c r="E55" s="69">
        <v>25</v>
      </c>
      <c r="F55" s="73">
        <f>SUMPRODUCT(C55:E55,C57:E57)</f>
        <v>26.5</v>
      </c>
    </row>
    <row r="56" spans="2:6">
      <c r="B56" s="16" t="s">
        <v>56</v>
      </c>
      <c r="C56" s="70">
        <v>20</v>
      </c>
      <c r="D56" s="71">
        <v>20</v>
      </c>
      <c r="E56" s="72">
        <v>20</v>
      </c>
      <c r="F56" s="73">
        <f>SUMPRODUCT(C56:E56,C57:E57)</f>
        <v>20</v>
      </c>
    </row>
    <row r="57" spans="2:6">
      <c r="B57" t="s">
        <v>8</v>
      </c>
      <c r="C57" s="17">
        <v>0.3</v>
      </c>
      <c r="D57" s="18">
        <v>0.4</v>
      </c>
      <c r="E57" s="19">
        <v>0.3</v>
      </c>
    </row>
    <row r="58" spans="2:6">
      <c r="B58" t="s">
        <v>75</v>
      </c>
    </row>
    <row r="60" spans="2:6">
      <c r="B60" t="s">
        <v>79</v>
      </c>
    </row>
    <row r="61" spans="2:6">
      <c r="C61" s="157" t="s">
        <v>63</v>
      </c>
      <c r="D61" s="158"/>
      <c r="E61" s="159"/>
    </row>
    <row r="62" spans="2:6">
      <c r="B62" t="s">
        <v>39</v>
      </c>
      <c r="C62" s="76" t="s">
        <v>57</v>
      </c>
      <c r="D62" s="77" t="s">
        <v>58</v>
      </c>
      <c r="E62" s="78" t="s">
        <v>59</v>
      </c>
    </row>
    <row r="63" spans="2:6">
      <c r="B63" s="75" t="s">
        <v>53</v>
      </c>
      <c r="C63" s="64">
        <v>20</v>
      </c>
      <c r="D63" s="65">
        <v>35</v>
      </c>
      <c r="E63" s="66">
        <v>40</v>
      </c>
      <c r="F63" s="74">
        <f>SUMPRODUCT(C63:E63,C67:E67)</f>
        <v>31</v>
      </c>
    </row>
    <row r="64" spans="2:6">
      <c r="B64" s="15" t="s">
        <v>54</v>
      </c>
      <c r="C64" s="67">
        <v>22.5</v>
      </c>
      <c r="D64" s="68">
        <v>30</v>
      </c>
      <c r="E64" s="69">
        <v>45</v>
      </c>
      <c r="F64" s="73">
        <f>SUMPRODUCT(C64:E64,C67:E67)</f>
        <v>29.25</v>
      </c>
    </row>
    <row r="65" spans="2:6">
      <c r="B65" s="15" t="s">
        <v>55</v>
      </c>
      <c r="C65" s="67">
        <v>30</v>
      </c>
      <c r="D65" s="68">
        <v>25</v>
      </c>
      <c r="E65" s="69">
        <v>25</v>
      </c>
      <c r="F65" s="73">
        <f>SUMPRODUCT(C65:E65,C67:E67)</f>
        <v>26.5</v>
      </c>
    </row>
    <row r="66" spans="2:6">
      <c r="B66" s="16" t="s">
        <v>56</v>
      </c>
      <c r="C66" s="70">
        <v>20</v>
      </c>
      <c r="D66" s="71">
        <v>20</v>
      </c>
      <c r="E66" s="72">
        <v>20</v>
      </c>
      <c r="F66" s="73">
        <f>SUMPRODUCT(C66:E66,C67:E67)</f>
        <v>20</v>
      </c>
    </row>
    <row r="67" spans="2:6">
      <c r="B67" t="s">
        <v>8</v>
      </c>
      <c r="C67" s="17">
        <v>0.3</v>
      </c>
      <c r="D67" s="18">
        <v>0.6</v>
      </c>
      <c r="E67" s="19">
        <v>0.1</v>
      </c>
    </row>
    <row r="68" spans="2:6">
      <c r="B68" t="s">
        <v>65</v>
      </c>
    </row>
  </sheetData>
  <mergeCells count="7">
    <mergeCell ref="C51:E51"/>
    <mergeCell ref="C61:E61"/>
    <mergeCell ref="C2:F2"/>
    <mergeCell ref="C12:E12"/>
    <mergeCell ref="C21:E21"/>
    <mergeCell ref="C31:E31"/>
    <mergeCell ref="C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C945-4D3F-4967-AB85-51C0C7A795D0}">
  <sheetPr>
    <pageSetUpPr fitToPage="1"/>
  </sheetPr>
  <dimension ref="A1:U34"/>
  <sheetViews>
    <sheetView topLeftCell="A5" zoomScale="150" zoomScaleNormal="150" workbookViewId="0">
      <selection activeCell="P7" sqref="P7:U26"/>
    </sheetView>
  </sheetViews>
  <sheetFormatPr defaultColWidth="10.85546875" defaultRowHeight="12.75"/>
  <cols>
    <col min="1" max="1" width="1.42578125" style="87" customWidth="1"/>
    <col min="2" max="3" width="9.7109375" style="87" bestFit="1" customWidth="1"/>
    <col min="4" max="4" width="8.42578125" style="87" bestFit="1" customWidth="1"/>
    <col min="5" max="5" width="9.7109375" style="87" bestFit="1" customWidth="1"/>
    <col min="6" max="6" width="2.42578125" style="87" customWidth="1"/>
    <col min="7" max="7" width="2.140625" style="87" customWidth="1"/>
    <col min="8" max="8" width="2.85546875" style="87" customWidth="1"/>
    <col min="9" max="9" width="3.42578125" style="87" customWidth="1"/>
    <col min="10" max="10" width="11.140625" style="120" customWidth="1"/>
    <col min="11" max="11" width="13.28515625" style="87" customWidth="1"/>
    <col min="12" max="12" width="9.85546875" style="87" customWidth="1"/>
    <col min="13" max="13" width="5.140625" style="87" bestFit="1" customWidth="1"/>
    <col min="14" max="14" width="8.42578125" style="87" customWidth="1"/>
    <col min="15" max="15" width="2.5703125" style="87" customWidth="1"/>
    <col min="16" max="16" width="10" style="118" customWidth="1"/>
    <col min="17" max="17" width="10.85546875" style="87"/>
    <col min="18" max="18" width="16.28515625" style="87" customWidth="1"/>
    <col min="19" max="19" width="10.85546875" style="87"/>
    <col min="20" max="20" width="5" style="87" bestFit="1" customWidth="1"/>
    <col min="21" max="21" width="7.42578125" style="87" bestFit="1" customWidth="1"/>
    <col min="22" max="16384" width="10.85546875" style="87"/>
  </cols>
  <sheetData>
    <row r="1" spans="1:21" ht="18">
      <c r="A1" s="117"/>
      <c r="J1" s="190" t="s">
        <v>102</v>
      </c>
      <c r="P1" s="191" t="s">
        <v>107</v>
      </c>
    </row>
    <row r="2" spans="1:21" ht="15.75" customHeight="1" thickBot="1">
      <c r="J2" s="121"/>
      <c r="K2" s="157" t="s">
        <v>66</v>
      </c>
      <c r="L2" s="159"/>
      <c r="P2" s="118" t="s">
        <v>127</v>
      </c>
      <c r="S2" s="87">
        <f>D16</f>
        <v>0.33333333333333331</v>
      </c>
    </row>
    <row r="3" spans="1:21" ht="15">
      <c r="B3" s="177" t="s">
        <v>84</v>
      </c>
      <c r="C3" s="178"/>
      <c r="D3" s="179" t="s">
        <v>85</v>
      </c>
      <c r="E3" s="180"/>
      <c r="F3" s="180"/>
      <c r="G3" s="180"/>
      <c r="H3" s="181"/>
      <c r="J3" s="47" t="s">
        <v>39</v>
      </c>
      <c r="K3" s="85" t="s">
        <v>41</v>
      </c>
      <c r="L3" s="86" t="s">
        <v>42</v>
      </c>
      <c r="P3" s="118" t="s">
        <v>128</v>
      </c>
      <c r="S3" s="87">
        <f>D17</f>
        <v>0.57142857142857151</v>
      </c>
    </row>
    <row r="4" spans="1:21" ht="15">
      <c r="B4" s="88" t="s">
        <v>86</v>
      </c>
      <c r="C4" s="89" t="s">
        <v>87</v>
      </c>
      <c r="D4" s="174" t="s">
        <v>88</v>
      </c>
      <c r="E4" s="175"/>
      <c r="F4" s="175"/>
      <c r="G4" s="175"/>
      <c r="H4" s="176"/>
      <c r="J4" s="58" t="s">
        <v>44</v>
      </c>
      <c r="K4" s="31">
        <v>400</v>
      </c>
      <c r="L4" s="81">
        <v>-100</v>
      </c>
      <c r="M4" s="119">
        <f>SUMPRODUCT(K4:L4,K6:L6)</f>
        <v>100</v>
      </c>
      <c r="P4" s="118" t="s">
        <v>129</v>
      </c>
      <c r="S4" s="87">
        <f>E16</f>
        <v>0.66666666666666663</v>
      </c>
    </row>
    <row r="5" spans="1:21" ht="15">
      <c r="B5" s="90" t="s">
        <v>89</v>
      </c>
      <c r="C5" s="91" t="s">
        <v>90</v>
      </c>
      <c r="D5" s="92" t="s">
        <v>67</v>
      </c>
      <c r="E5" s="92" t="s">
        <v>68</v>
      </c>
      <c r="F5" s="92"/>
      <c r="G5" s="92"/>
      <c r="H5" s="93"/>
      <c r="J5" s="49" t="s">
        <v>45</v>
      </c>
      <c r="K5" s="82">
        <v>0</v>
      </c>
      <c r="L5" s="5">
        <v>100</v>
      </c>
      <c r="M5" s="87">
        <f>SUMPRODUCT(K5:L5,K6:L6)</f>
        <v>60</v>
      </c>
      <c r="P5" s="118" t="s">
        <v>130</v>
      </c>
      <c r="S5" s="87">
        <f>E17</f>
        <v>0.42857142857142849</v>
      </c>
    </row>
    <row r="6" spans="1:21" ht="15">
      <c r="B6" s="94" t="s">
        <v>41</v>
      </c>
      <c r="C6" s="95">
        <v>0.4</v>
      </c>
      <c r="D6" s="96">
        <v>0.6</v>
      </c>
      <c r="E6" s="96">
        <v>0.4</v>
      </c>
      <c r="F6" s="96"/>
      <c r="G6" s="96"/>
      <c r="H6" s="97"/>
      <c r="J6" s="126" t="s">
        <v>62</v>
      </c>
      <c r="K6" s="85">
        <v>0.4</v>
      </c>
      <c r="L6" s="86">
        <v>0.6</v>
      </c>
    </row>
    <row r="7" spans="1:21">
      <c r="B7" s="94" t="s">
        <v>42</v>
      </c>
      <c r="C7" s="95">
        <v>0.6</v>
      </c>
      <c r="D7" s="96">
        <v>0.8</v>
      </c>
      <c r="E7" s="96">
        <v>0.2</v>
      </c>
      <c r="F7" s="96"/>
      <c r="G7" s="96"/>
      <c r="H7" s="97"/>
      <c r="J7" s="120" t="s">
        <v>95</v>
      </c>
      <c r="P7" s="191" t="s">
        <v>123</v>
      </c>
    </row>
    <row r="8" spans="1:21" ht="15">
      <c r="B8" s="94"/>
      <c r="C8" s="95"/>
      <c r="D8" s="96"/>
      <c r="E8" s="96"/>
      <c r="F8" s="96"/>
      <c r="G8" s="96"/>
      <c r="H8" s="97"/>
      <c r="P8" s="121"/>
      <c r="Q8" s="157" t="s">
        <v>66</v>
      </c>
      <c r="R8" s="159"/>
      <c r="T8" s="87" t="s">
        <v>131</v>
      </c>
    </row>
    <row r="9" spans="1:21" ht="15">
      <c r="B9" s="94"/>
      <c r="C9" s="95"/>
      <c r="D9" s="96"/>
      <c r="E9" s="96"/>
      <c r="F9" s="96"/>
      <c r="G9" s="96"/>
      <c r="H9" s="97"/>
      <c r="J9" s="190" t="s">
        <v>103</v>
      </c>
      <c r="P9" s="47" t="s">
        <v>39</v>
      </c>
      <c r="Q9" s="85" t="s">
        <v>41</v>
      </c>
      <c r="R9" s="86" t="s">
        <v>42</v>
      </c>
      <c r="T9" s="87" t="s">
        <v>83</v>
      </c>
    </row>
    <row r="10" spans="1:21" ht="15.75" thickBot="1">
      <c r="B10" s="99"/>
      <c r="C10" s="100"/>
      <c r="D10" s="101"/>
      <c r="E10" s="101"/>
      <c r="F10" s="101"/>
      <c r="G10" s="101"/>
      <c r="H10" s="102"/>
      <c r="J10" s="120" t="s">
        <v>96</v>
      </c>
      <c r="P10" s="127" t="s">
        <v>44</v>
      </c>
      <c r="Q10" s="31">
        <v>400</v>
      </c>
      <c r="R10" s="81">
        <v>-100</v>
      </c>
      <c r="S10" s="125">
        <f>SUMPRODUCT(Q10:R10,Q12:R12)</f>
        <v>66.666666666666657</v>
      </c>
      <c r="T10" s="87">
        <v>100</v>
      </c>
      <c r="U10" s="125">
        <f>S10-T10</f>
        <v>-33.333333333333343</v>
      </c>
    </row>
    <row r="11" spans="1:21" ht="15">
      <c r="C11" s="98"/>
      <c r="J11" s="122" t="s">
        <v>97</v>
      </c>
      <c r="L11" s="87">
        <f>(K4*K6+L5*L6) -100</f>
        <v>120</v>
      </c>
      <c r="P11" s="49" t="s">
        <v>45</v>
      </c>
      <c r="Q11" s="82">
        <v>0</v>
      </c>
      <c r="R11" s="5">
        <v>100</v>
      </c>
      <c r="S11" s="125">
        <f>SUMPRODUCT(Q11:R11,Q12:R12)</f>
        <v>66.666666666666657</v>
      </c>
      <c r="T11" s="87">
        <v>100</v>
      </c>
      <c r="U11" s="125">
        <f>S11-T11</f>
        <v>-33.333333333333343</v>
      </c>
    </row>
    <row r="12" spans="1:21" ht="15.75" thickBot="1">
      <c r="B12" s="118" t="s">
        <v>106</v>
      </c>
      <c r="E12" s="87">
        <v>100</v>
      </c>
      <c r="P12" s="126" t="s">
        <v>62</v>
      </c>
      <c r="Q12" s="124">
        <f>S2</f>
        <v>0.33333333333333331</v>
      </c>
      <c r="R12" s="124">
        <f>S4</f>
        <v>0.66666666666666663</v>
      </c>
    </row>
    <row r="13" spans="1:21">
      <c r="B13" s="182" t="s">
        <v>91</v>
      </c>
      <c r="C13" s="183"/>
      <c r="D13" s="179" t="s">
        <v>92</v>
      </c>
      <c r="E13" s="180"/>
      <c r="F13" s="180"/>
      <c r="G13" s="180"/>
      <c r="H13" s="181"/>
      <c r="J13" s="190" t="s">
        <v>104</v>
      </c>
      <c r="P13" s="118" t="s">
        <v>124</v>
      </c>
    </row>
    <row r="14" spans="1:21">
      <c r="B14" s="172" t="s">
        <v>93</v>
      </c>
      <c r="C14" s="173"/>
      <c r="D14" s="174" t="s">
        <v>66</v>
      </c>
      <c r="E14" s="175"/>
      <c r="F14" s="175"/>
      <c r="G14" s="175"/>
      <c r="H14" s="176"/>
      <c r="I14" s="87" t="s">
        <v>98</v>
      </c>
      <c r="J14" s="120" t="s">
        <v>109</v>
      </c>
      <c r="N14" s="87">
        <f>C6*D6</f>
        <v>0.24</v>
      </c>
    </row>
    <row r="15" spans="1:21">
      <c r="B15" s="103" t="s">
        <v>88</v>
      </c>
      <c r="C15" s="104" t="s">
        <v>94</v>
      </c>
      <c r="D15" s="105" t="str">
        <f>IF(B6="","",B6)</f>
        <v>S1</v>
      </c>
      <c r="E15" s="106" t="str">
        <f>IF(B7="","",B7)</f>
        <v>S2</v>
      </c>
      <c r="F15" s="106" t="str">
        <f>IF(B8="","",B8)</f>
        <v/>
      </c>
      <c r="G15" s="106" t="str">
        <f>IF(B9="","",B9)</f>
        <v/>
      </c>
      <c r="H15" s="107" t="str">
        <f>IF(B10="","",B10)</f>
        <v/>
      </c>
      <c r="I15" s="87" t="s">
        <v>99</v>
      </c>
      <c r="J15" s="120" t="s">
        <v>110</v>
      </c>
      <c r="N15" s="87">
        <f>C6*E6</f>
        <v>0.16000000000000003</v>
      </c>
      <c r="P15" s="191" t="s">
        <v>125</v>
      </c>
    </row>
    <row r="16" spans="1:21" ht="15">
      <c r="B16" s="108" t="str">
        <f>IF(D5="","",D5)</f>
        <v>Accurate</v>
      </c>
      <c r="C16" s="109">
        <f>IF(D6="","",SUMPRODUCT(C6:C10,D6:D10))</f>
        <v>0.72</v>
      </c>
      <c r="D16" s="110">
        <f>IF(D6="","",C6*D6/SUMPRODUCT(C6:C10,D6:D10))</f>
        <v>0.33333333333333331</v>
      </c>
      <c r="E16" s="110">
        <f>IF(D7="","",C7*D7/SUMPRODUCT(C6:C10,D6:D10))</f>
        <v>0.66666666666666663</v>
      </c>
      <c r="F16" s="110" t="str">
        <f>IF(D8="","",C8*D8/SUMPRODUCT(C6:C10,D6:D10))</f>
        <v/>
      </c>
      <c r="G16" s="110" t="str">
        <f>IF(D9="","",C9*D9/SUMPRODUCT(C6:C10,D6:D10))</f>
        <v/>
      </c>
      <c r="H16" s="111" t="str">
        <f>IF(D10="","",C10*D10/SUMPRODUCT(C6:C10,D6:D10))</f>
        <v/>
      </c>
      <c r="I16" s="87" t="s">
        <v>100</v>
      </c>
      <c r="J16" s="120" t="s">
        <v>111</v>
      </c>
      <c r="N16" s="87">
        <f>C7*E7</f>
        <v>0.12</v>
      </c>
      <c r="P16" s="121"/>
      <c r="Q16" s="157" t="s">
        <v>66</v>
      </c>
      <c r="R16" s="159"/>
      <c r="T16" s="87" t="s">
        <v>131</v>
      </c>
    </row>
    <row r="17" spans="2:21" ht="15">
      <c r="B17" s="108" t="str">
        <f>IF(E5="","",E5)</f>
        <v>Inaccurate</v>
      </c>
      <c r="C17" s="112">
        <f>IF(E6="","",SUMPRODUCT(C6:C10,E6:E10))</f>
        <v>0.28000000000000003</v>
      </c>
      <c r="D17" s="110">
        <f>IF(E6="","",C6*E6/SUMPRODUCT(C6:C10,E6:E10))</f>
        <v>0.57142857142857151</v>
      </c>
      <c r="E17" s="110">
        <f>IF(E7="","",C7*E7/SUMPRODUCT(C6:C10,E6:E10))</f>
        <v>0.42857142857142849</v>
      </c>
      <c r="F17" s="110" t="str">
        <f>IF(E8="","",C8*E8/SUMPRODUCT(C6:C10,E6:E10))</f>
        <v/>
      </c>
      <c r="G17" s="110" t="str">
        <f>IF(E9="","",C9*E9/SUMPRODUCT(C6:C10,E6:E10))</f>
        <v/>
      </c>
      <c r="H17" s="111" t="str">
        <f>IF(E10="","",C10*E10/SUMPRODUCT(C6:C10,E6:E10))</f>
        <v/>
      </c>
      <c r="I17" s="87" t="s">
        <v>101</v>
      </c>
      <c r="J17" s="120" t="s">
        <v>112</v>
      </c>
      <c r="N17" s="87">
        <f>C7*D7</f>
        <v>0.48</v>
      </c>
      <c r="P17" s="47" t="s">
        <v>39</v>
      </c>
      <c r="Q17" s="85" t="s">
        <v>41</v>
      </c>
      <c r="R17" s="86" t="s">
        <v>42</v>
      </c>
      <c r="T17" s="87" t="s">
        <v>83</v>
      </c>
    </row>
    <row r="18" spans="2:21" ht="15">
      <c r="B18" s="108" t="str">
        <f>IF(F5="","",F5)</f>
        <v/>
      </c>
      <c r="C18" s="112" t="str">
        <f>IF(F6="","",SUMPRODUCT(C6:C10,F6:F10))</f>
        <v/>
      </c>
      <c r="D18" s="110" t="str">
        <f>IF(F6="","",C6*F6/SUMPRODUCT(C6:C10,F6:F10))</f>
        <v/>
      </c>
      <c r="E18" s="110" t="str">
        <f>IF(F7="","",C7*F7/SUMPRODUCT(C6:C10,F6:F10))</f>
        <v/>
      </c>
      <c r="F18" s="110" t="str">
        <f>IF(F8="","",C8*F8/SUMPRODUCT(C6:C10,F6:F10))</f>
        <v/>
      </c>
      <c r="G18" s="110" t="str">
        <f>IF(F9="","",C9*F9/SUMPRODUCT(C6:C10,F6:F10))</f>
        <v/>
      </c>
      <c r="H18" s="111" t="str">
        <f>IF(F10="","",C10*F10/SUMPRODUCT(C6:C10,F6:F10))</f>
        <v/>
      </c>
      <c r="P18" s="58" t="s">
        <v>44</v>
      </c>
      <c r="Q18" s="31">
        <v>400</v>
      </c>
      <c r="R18" s="81">
        <v>-100</v>
      </c>
      <c r="S18" s="128">
        <f>SUMPRODUCT(Q18:R18,Q20:R20)</f>
        <v>185.71428571428578</v>
      </c>
      <c r="T18" s="87">
        <v>100</v>
      </c>
      <c r="U18" s="128">
        <f t="shared" ref="U18:U19" si="0">S18-T18</f>
        <v>85.714285714285779</v>
      </c>
    </row>
    <row r="19" spans="2:21" ht="15">
      <c r="B19" s="108" t="str">
        <f>IF(G5="","",G5)</f>
        <v/>
      </c>
      <c r="C19" s="112" t="str">
        <f>IF(G6="","",SUMPRODUCT(C6:C10,G6:G10))</f>
        <v/>
      </c>
      <c r="D19" s="110" t="str">
        <f>IF(G6="","",C6*G6/SUMPRODUCT(C6:C10,G6:G10))</f>
        <v/>
      </c>
      <c r="E19" s="110" t="str">
        <f>IF(G7="","",C7*G7/SUMPRODUCT(C6:C10,G6:G10))</f>
        <v/>
      </c>
      <c r="F19" s="110" t="str">
        <f>IF(G8="","",C8*G8/SUMPRODUCT(C6:C10,G6:G10))</f>
        <v/>
      </c>
      <c r="G19" s="110" t="str">
        <f>IF(G9="","",C9*G9/SUMPRODUCT(C6:C10,G6:G10))</f>
        <v/>
      </c>
      <c r="H19" s="111" t="str">
        <f>IF(G10="","",C10*G10/SUMPRODUCT(C6:C10,G6:G10))</f>
        <v/>
      </c>
      <c r="J19" s="190" t="s">
        <v>105</v>
      </c>
      <c r="P19" s="49" t="s">
        <v>45</v>
      </c>
      <c r="Q19" s="82">
        <v>0</v>
      </c>
      <c r="R19" s="5">
        <v>100</v>
      </c>
      <c r="S19" s="125">
        <f>SUMPRODUCT(Q19:R19,Q20:R20)</f>
        <v>42.857142857142847</v>
      </c>
      <c r="T19" s="87">
        <v>100</v>
      </c>
      <c r="U19" s="125">
        <f t="shared" si="0"/>
        <v>-57.142857142857153</v>
      </c>
    </row>
    <row r="20" spans="2:21" ht="15.75" thickBot="1">
      <c r="B20" s="113" t="str">
        <f>IF(H5="","",H5)</f>
        <v/>
      </c>
      <c r="C20" s="114" t="str">
        <f>IF(H6="","",SUMPRODUCT(C6:C10,H6:H10))</f>
        <v/>
      </c>
      <c r="D20" s="115" t="str">
        <f>IF(H6="","",C6*H6/SUMPRODUCT(C6:C10,H6:H10))</f>
        <v/>
      </c>
      <c r="E20" s="115" t="str">
        <f>IF(H7="","",C7*H7/SUMPRODUCT(C6:C10,H6:H10))</f>
        <v/>
      </c>
      <c r="F20" s="115" t="str">
        <f>IF(H8="","",C8*H8/SUMPRODUCT(C6:C10,H6:H10))</f>
        <v/>
      </c>
      <c r="G20" s="115" t="str">
        <f>IF(H9="","",C9*H9/SUMPRODUCT(C6:C10,H6:H10))</f>
        <v/>
      </c>
      <c r="H20" s="116" t="str">
        <f>IF(H10="","",C10*H10/SUMPRODUCT(C6:C10,H6:H10))</f>
        <v/>
      </c>
      <c r="I20" s="87" t="s">
        <v>98</v>
      </c>
      <c r="J20" s="120" t="s">
        <v>113</v>
      </c>
      <c r="L20" s="87">
        <f>C16</f>
        <v>0.72</v>
      </c>
      <c r="P20" s="126" t="s">
        <v>62</v>
      </c>
      <c r="Q20" s="124">
        <f>S3</f>
        <v>0.57142857142857151</v>
      </c>
      <c r="R20" s="124">
        <f>S5</f>
        <v>0.42857142857142849</v>
      </c>
    </row>
    <row r="21" spans="2:21">
      <c r="C21" s="98"/>
      <c r="I21" s="87" t="s">
        <v>99</v>
      </c>
      <c r="J21" s="120" t="s">
        <v>114</v>
      </c>
      <c r="L21" s="87">
        <f>C17</f>
        <v>0.28000000000000003</v>
      </c>
      <c r="P21" s="118" t="s">
        <v>126</v>
      </c>
    </row>
    <row r="22" spans="2:21">
      <c r="D22" s="98"/>
    </row>
    <row r="23" spans="2:21">
      <c r="J23" s="190" t="s">
        <v>108</v>
      </c>
      <c r="P23" s="191" t="s">
        <v>136</v>
      </c>
      <c r="Q23" s="118"/>
    </row>
    <row r="24" spans="2:21">
      <c r="J24" s="118" t="s">
        <v>115</v>
      </c>
      <c r="P24" s="131" t="s">
        <v>132</v>
      </c>
      <c r="Q24" s="170" t="s">
        <v>133</v>
      </c>
      <c r="R24" s="171"/>
      <c r="S24" s="118" t="s">
        <v>134</v>
      </c>
    </row>
    <row r="25" spans="2:21">
      <c r="J25" s="123" t="s">
        <v>119</v>
      </c>
      <c r="N25" s="123">
        <f xml:space="preserve"> (0.4*0.6) / ((0.4 * 0.6) + (0.6 * 0.8))</f>
        <v>0.33333333333333331</v>
      </c>
      <c r="P25" s="129" t="s">
        <v>67</v>
      </c>
      <c r="Q25" s="166" t="s">
        <v>135</v>
      </c>
      <c r="R25" s="167"/>
      <c r="S25" s="125">
        <f>U11</f>
        <v>-33.333333333333343</v>
      </c>
    </row>
    <row r="26" spans="2:21">
      <c r="P26" s="130" t="s">
        <v>68</v>
      </c>
      <c r="Q26" s="168" t="s">
        <v>44</v>
      </c>
      <c r="R26" s="169"/>
      <c r="S26" s="128">
        <f>U18</f>
        <v>85.714285714285779</v>
      </c>
    </row>
    <row r="27" spans="2:21">
      <c r="J27" s="118" t="s">
        <v>116</v>
      </c>
    </row>
    <row r="28" spans="2:21">
      <c r="J28" s="123" t="s">
        <v>120</v>
      </c>
      <c r="N28" s="123">
        <f xml:space="preserve"> (0.4*0.4) / ((0.4 * 0.4) + (0.6 * 0.2))</f>
        <v>0.57142857142857151</v>
      </c>
    </row>
    <row r="30" spans="2:21">
      <c r="J30" s="118" t="s">
        <v>117</v>
      </c>
      <c r="N30" s="118"/>
    </row>
    <row r="31" spans="2:21">
      <c r="J31" s="123" t="s">
        <v>121</v>
      </c>
      <c r="N31" s="123">
        <f xml:space="preserve"> (0.6 * 0.8) / ((0.6 * 0.8) + (0.4 * 0.6))</f>
        <v>0.66666666666666663</v>
      </c>
    </row>
    <row r="33" spans="10:14">
      <c r="J33" s="118" t="s">
        <v>118</v>
      </c>
      <c r="N33" s="118"/>
    </row>
    <row r="34" spans="10:14">
      <c r="J34" s="123" t="s">
        <v>122</v>
      </c>
      <c r="N34" s="123">
        <f xml:space="preserve"> (0.6 * 0.2) / ((0.6 * 0.2) + (0.4 * 0.4))</f>
        <v>0.42857142857142849</v>
      </c>
    </row>
  </sheetData>
  <mergeCells count="13">
    <mergeCell ref="B14:C14"/>
    <mergeCell ref="D14:H14"/>
    <mergeCell ref="B3:C3"/>
    <mergeCell ref="D3:H3"/>
    <mergeCell ref="D4:H4"/>
    <mergeCell ref="B13:C13"/>
    <mergeCell ref="D13:H13"/>
    <mergeCell ref="K2:L2"/>
    <mergeCell ref="Q8:R8"/>
    <mergeCell ref="Q16:R16"/>
    <mergeCell ref="Q25:R25"/>
    <mergeCell ref="Q26:R26"/>
    <mergeCell ref="Q24:R24"/>
  </mergeCells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DDD4-43ED-4D33-96F1-625569D855DB}">
  <dimension ref="B1:P50"/>
  <sheetViews>
    <sheetView tabSelected="1" topLeftCell="A9" zoomScale="150" zoomScaleNormal="150" workbookViewId="0">
      <selection activeCell="G36" sqref="G36"/>
    </sheetView>
  </sheetViews>
  <sheetFormatPr defaultRowHeight="15"/>
  <cols>
    <col min="1" max="1" width="4.28515625" customWidth="1"/>
    <col min="2" max="2" width="11" customWidth="1"/>
    <col min="3" max="3" width="8.7109375" customWidth="1"/>
    <col min="4" max="4" width="9.5703125" customWidth="1"/>
    <col min="5" max="5" width="13.42578125" customWidth="1"/>
    <col min="6" max="6" width="5.7109375" customWidth="1"/>
    <col min="7" max="7" width="11.42578125" bestFit="1" customWidth="1"/>
    <col min="10" max="10" width="12.5703125" customWidth="1"/>
    <col min="11" max="12" width="10.5703125" customWidth="1"/>
    <col min="13" max="13" width="11" customWidth="1"/>
    <col min="14" max="14" width="1.42578125" customWidth="1"/>
    <col min="15" max="15" width="1.5703125" customWidth="1"/>
    <col min="16" max="16" width="1.42578125" customWidth="1"/>
  </cols>
  <sheetData>
    <row r="1" spans="2:16" ht="15.75" thickBot="1">
      <c r="B1" s="144" t="s">
        <v>166</v>
      </c>
      <c r="J1" s="144" t="s">
        <v>172</v>
      </c>
    </row>
    <row r="2" spans="2:16">
      <c r="B2" s="144" t="s">
        <v>167</v>
      </c>
      <c r="J2" s="177" t="s">
        <v>84</v>
      </c>
      <c r="K2" s="178"/>
      <c r="L2" s="179" t="s">
        <v>85</v>
      </c>
      <c r="M2" s="180"/>
      <c r="N2" s="180"/>
      <c r="O2" s="180"/>
      <c r="P2" s="181"/>
    </row>
    <row r="3" spans="2:16">
      <c r="J3" s="88" t="s">
        <v>86</v>
      </c>
      <c r="K3" s="89" t="s">
        <v>87</v>
      </c>
      <c r="L3" s="174" t="s">
        <v>88</v>
      </c>
      <c r="M3" s="175"/>
      <c r="N3" s="175"/>
      <c r="O3" s="175"/>
      <c r="P3" s="176"/>
    </row>
    <row r="4" spans="2:16">
      <c r="B4" t="s">
        <v>146</v>
      </c>
      <c r="C4">
        <v>150</v>
      </c>
      <c r="J4" s="90" t="s">
        <v>89</v>
      </c>
      <c r="K4" s="91" t="s">
        <v>90</v>
      </c>
      <c r="L4" s="92" t="s">
        <v>175</v>
      </c>
      <c r="M4" s="92" t="s">
        <v>176</v>
      </c>
      <c r="N4" s="92"/>
      <c r="O4" s="92"/>
      <c r="P4" s="93"/>
    </row>
    <row r="5" spans="2:16">
      <c r="B5" s="184" t="s">
        <v>147</v>
      </c>
      <c r="C5" s="185"/>
      <c r="D5" s="185"/>
      <c r="E5" s="185"/>
      <c r="F5" s="185"/>
      <c r="G5" s="186"/>
      <c r="J5" s="94" t="s">
        <v>173</v>
      </c>
      <c r="K5" s="95">
        <v>0.8</v>
      </c>
      <c r="L5" s="96">
        <v>0.95</v>
      </c>
      <c r="M5" s="96">
        <v>0.05</v>
      </c>
      <c r="N5" s="96"/>
      <c r="O5" s="96"/>
      <c r="P5" s="97"/>
    </row>
    <row r="6" spans="2:16">
      <c r="B6" s="6" t="s">
        <v>148</v>
      </c>
      <c r="C6" s="7"/>
      <c r="D6" s="7"/>
      <c r="E6" s="7"/>
      <c r="F6" s="141">
        <v>-10</v>
      </c>
      <c r="G6" s="8" t="s">
        <v>149</v>
      </c>
      <c r="J6" s="94" t="s">
        <v>174</v>
      </c>
      <c r="K6" s="95">
        <v>0.2</v>
      </c>
      <c r="L6" s="96">
        <v>0.75</v>
      </c>
      <c r="M6" s="96">
        <v>0.25</v>
      </c>
      <c r="N6" s="96"/>
      <c r="O6" s="96"/>
      <c r="P6" s="97"/>
    </row>
    <row r="7" spans="2:16">
      <c r="B7" s="12" t="s">
        <v>157</v>
      </c>
      <c r="C7" s="1"/>
      <c r="D7" s="1"/>
      <c r="E7" s="1"/>
      <c r="F7" s="142">
        <v>-100</v>
      </c>
      <c r="G7" s="13" t="s">
        <v>151</v>
      </c>
      <c r="J7" s="94"/>
      <c r="K7" s="95"/>
      <c r="L7" s="96"/>
      <c r="M7" s="96"/>
      <c r="N7" s="96"/>
      <c r="O7" s="96"/>
      <c r="P7" s="97"/>
    </row>
    <row r="8" spans="2:16">
      <c r="B8" s="187" t="s">
        <v>159</v>
      </c>
      <c r="C8" s="188"/>
      <c r="D8" s="188"/>
      <c r="E8" s="188"/>
      <c r="F8" s="188"/>
      <c r="G8" s="189"/>
      <c r="J8" s="94"/>
      <c r="K8" s="95"/>
      <c r="L8" s="96"/>
      <c r="M8" s="96"/>
      <c r="N8" s="96"/>
      <c r="O8" s="96"/>
      <c r="P8" s="97"/>
    </row>
    <row r="9" spans="2:16" ht="15.75" thickBot="1">
      <c r="B9" s="6" t="s">
        <v>153</v>
      </c>
      <c r="C9" s="7"/>
      <c r="D9" s="7">
        <v>0.05</v>
      </c>
      <c r="E9" s="7" t="s">
        <v>155</v>
      </c>
      <c r="F9" s="7">
        <v>0.8</v>
      </c>
      <c r="G9" s="8" t="s">
        <v>152</v>
      </c>
      <c r="J9" s="99"/>
      <c r="K9" s="100"/>
      <c r="L9" s="101"/>
      <c r="M9" s="101"/>
      <c r="N9" s="101"/>
      <c r="O9" s="101"/>
      <c r="P9" s="102"/>
    </row>
    <row r="10" spans="2:16" ht="15.75" thickBot="1">
      <c r="B10" s="12" t="s">
        <v>154</v>
      </c>
      <c r="C10" s="1"/>
      <c r="D10" s="1">
        <v>0.25</v>
      </c>
      <c r="E10" s="1" t="s">
        <v>155</v>
      </c>
      <c r="F10" s="1">
        <v>0.2</v>
      </c>
      <c r="G10" s="13" t="s">
        <v>152</v>
      </c>
      <c r="J10" s="87"/>
      <c r="K10" s="98"/>
      <c r="L10" s="87"/>
      <c r="M10" s="87"/>
      <c r="N10" s="87"/>
      <c r="O10" s="87"/>
      <c r="P10" s="87"/>
    </row>
    <row r="11" spans="2:16">
      <c r="J11" s="182" t="s">
        <v>91</v>
      </c>
      <c r="K11" s="183"/>
      <c r="L11" s="179" t="s">
        <v>92</v>
      </c>
      <c r="M11" s="180"/>
      <c r="N11" s="180"/>
      <c r="O11" s="180"/>
      <c r="P11" s="181"/>
    </row>
    <row r="12" spans="2:16">
      <c r="C12" s="157" t="s">
        <v>11</v>
      </c>
      <c r="D12" s="159"/>
      <c r="J12" s="172" t="s">
        <v>93</v>
      </c>
      <c r="K12" s="173"/>
      <c r="L12" s="174" t="s">
        <v>66</v>
      </c>
      <c r="M12" s="175"/>
      <c r="N12" s="175"/>
      <c r="O12" s="175"/>
      <c r="P12" s="176"/>
    </row>
    <row r="13" spans="2:16">
      <c r="B13" s="47" t="s">
        <v>39</v>
      </c>
      <c r="C13" s="132" t="s">
        <v>41</v>
      </c>
      <c r="D13" s="133" t="s">
        <v>42</v>
      </c>
      <c r="E13" s="144" t="s">
        <v>165</v>
      </c>
      <c r="J13" s="103" t="s">
        <v>88</v>
      </c>
      <c r="K13" s="104" t="s">
        <v>94</v>
      </c>
      <c r="L13" s="105" t="str">
        <f>IF(J5="","",J5)</f>
        <v>Lot(p=.05)</v>
      </c>
      <c r="M13" s="106" t="str">
        <f>IF(J6="","",J6)</f>
        <v>Lot(p=.25)</v>
      </c>
      <c r="N13" s="106" t="str">
        <f>IF(J7="","",J7)</f>
        <v/>
      </c>
      <c r="O13" s="106" t="str">
        <f>IF(J8="","",J8)</f>
        <v/>
      </c>
      <c r="P13" s="107" t="str">
        <f>IF(J9="","",J9)</f>
        <v/>
      </c>
    </row>
    <row r="14" spans="2:16">
      <c r="B14" s="48" t="s">
        <v>156</v>
      </c>
      <c r="C14" s="136">
        <f>C4*F6</f>
        <v>-1500</v>
      </c>
      <c r="D14" s="137">
        <f>C4*F6</f>
        <v>-1500</v>
      </c>
      <c r="E14" s="134">
        <f>SUMPRODUCT(C14:D14,C16:D16)</f>
        <v>-1500</v>
      </c>
      <c r="J14" s="108" t="str">
        <f>IF(L4="","",L4)</f>
        <v>TestGood</v>
      </c>
      <c r="K14" s="109">
        <f>IF(L5="","",SUMPRODUCT(K5:K9,L5:L9))</f>
        <v>0.91</v>
      </c>
      <c r="L14" s="110">
        <f>IF(L5="","",K5*L5/SUMPRODUCT(K5:K9,L5:L9))</f>
        <v>0.8351648351648352</v>
      </c>
      <c r="M14" s="110">
        <f>IF(L6="","",K6*L6/SUMPRODUCT(K5:K9,L5:L9))</f>
        <v>0.16483516483516486</v>
      </c>
      <c r="N14" s="110" t="str">
        <f>IF(L7="","",K7*L7/SUMPRODUCT(K5:K9,L5:L9))</f>
        <v/>
      </c>
      <c r="O14" s="110" t="str">
        <f>IF(L8="","",K8*L8/SUMPRODUCT(K5:K9,L5:L9))</f>
        <v/>
      </c>
      <c r="P14" s="111" t="str">
        <f>IF(L9="","",K9*L9/SUMPRODUCT(K5:K9,L5:L9))</f>
        <v/>
      </c>
    </row>
    <row r="15" spans="2:16">
      <c r="B15" s="58" t="s">
        <v>150</v>
      </c>
      <c r="C15" s="138">
        <f>F7*D9*C4</f>
        <v>-750</v>
      </c>
      <c r="D15" s="139">
        <f>D10*F7*C4</f>
        <v>-3750</v>
      </c>
      <c r="E15" s="143">
        <f>SUMPRODUCT(C15:D15,C16:D16)</f>
        <v>-1350</v>
      </c>
      <c r="F15" t="s">
        <v>168</v>
      </c>
      <c r="J15" s="147" t="str">
        <f>IF(M4="","",M4)</f>
        <v>TestDefect</v>
      </c>
      <c r="K15" s="112">
        <f>IF(M5="","",SUMPRODUCT(K5:K9,M5:M9))</f>
        <v>9.0000000000000011E-2</v>
      </c>
      <c r="L15" s="110">
        <f>IF(M5="","",K5*M5/SUMPRODUCT(K5:K9,M5:M9))</f>
        <v>0.44444444444444448</v>
      </c>
      <c r="M15" s="110">
        <f>IF(M6="","",K6*M6/SUMPRODUCT(K5:K9,M5:M9))</f>
        <v>0.55555555555555547</v>
      </c>
      <c r="N15" s="110" t="str">
        <f>IF(M7="","",K7*M7/SUMPRODUCT(K5:K9,M5:M9))</f>
        <v/>
      </c>
      <c r="O15" s="110" t="str">
        <f>IF(M8="","",K8*M8/SUMPRODUCT(K5:K9,M5:M9))</f>
        <v/>
      </c>
      <c r="P15" s="111" t="str">
        <f>IF(M9="","",K9*M9/SUMPRODUCT(K5:K9,M5:M9))</f>
        <v/>
      </c>
    </row>
    <row r="16" spans="2:16">
      <c r="B16" s="47" t="s">
        <v>8</v>
      </c>
      <c r="C16" s="132">
        <v>0.8</v>
      </c>
      <c r="D16" s="133">
        <v>0.2</v>
      </c>
      <c r="F16" t="s">
        <v>169</v>
      </c>
      <c r="I16" s="11"/>
      <c r="J16" s="108" t="str">
        <f>IF(N4="","",N4)</f>
        <v/>
      </c>
      <c r="K16" s="112" t="str">
        <f>IF(N5="","",SUMPRODUCT(K5:K9,N5:N9))</f>
        <v/>
      </c>
      <c r="L16" s="110" t="str">
        <f>IF(N5="","",K5*N5/SUMPRODUCT(K5:K9,N5:N9))</f>
        <v/>
      </c>
      <c r="M16" s="110" t="str">
        <f>IF(N6="","",K6*N6/SUMPRODUCT(K5:K9,N5:N9))</f>
        <v/>
      </c>
      <c r="N16" s="110" t="str">
        <f>IF(N7="","",K7*N7/SUMPRODUCT(K5:K9,N5:N9))</f>
        <v/>
      </c>
      <c r="O16" s="110" t="str">
        <f>IF(N8="","",K8*N8/SUMPRODUCT(K5:K9,N5:N9))</f>
        <v/>
      </c>
      <c r="P16" s="111" t="str">
        <f>IF(N9="","",K9*N9/SUMPRODUCT(K5:K9,N5:N9))</f>
        <v/>
      </c>
    </row>
    <row r="17" spans="2:16">
      <c r="J17" s="108" t="str">
        <f>IF(O4="","",O4)</f>
        <v/>
      </c>
      <c r="K17" s="112" t="str">
        <f>IF(O5="","",SUMPRODUCT(K5:K9,O5:O9))</f>
        <v/>
      </c>
      <c r="L17" s="110" t="str">
        <f>IF(O5="","",K5*O5/SUMPRODUCT(K5:K9,O5:O9))</f>
        <v/>
      </c>
      <c r="M17" s="110" t="str">
        <f>IF(O6="","",K6*O6/SUMPRODUCT(K5:K9,O5:O9))</f>
        <v/>
      </c>
      <c r="N17" s="110" t="str">
        <f>IF(O7="","",K7*O7/SUMPRODUCT(K5:K9,O5:O9))</f>
        <v/>
      </c>
      <c r="O17" s="110" t="str">
        <f>IF(O8="","",K8*O8/SUMPRODUCT(K5:K9,O5:O9))</f>
        <v/>
      </c>
      <c r="P17" s="111" t="str">
        <f>IF(O9="","",K9*O9/SUMPRODUCT(K5:K9,O5:O9))</f>
        <v/>
      </c>
    </row>
    <row r="18" spans="2:16" ht="15.75" thickBot="1">
      <c r="B18" s="57" t="s">
        <v>158</v>
      </c>
      <c r="J18" s="113" t="str">
        <f>IF(P4="","",P4)</f>
        <v/>
      </c>
      <c r="K18" s="114" t="str">
        <f>IF(P5="","",SUMPRODUCT(K5:K9,P5:P9))</f>
        <v/>
      </c>
      <c r="L18" s="115" t="str">
        <f>IF(P5="","",K5*P5/SUMPRODUCT(K5:K9,P5:P9))</f>
        <v/>
      </c>
      <c r="M18" s="115" t="str">
        <f>IF(P6="","",K6*P6/SUMPRODUCT(K5:K9,P5:P9))</f>
        <v/>
      </c>
      <c r="N18" s="115" t="str">
        <f>IF(P7="","",K7*P7/SUMPRODUCT(K5:K9,P5:P9))</f>
        <v/>
      </c>
      <c r="O18" s="115" t="str">
        <f>IF(P8="","",K8*P8/SUMPRODUCT(K5:K9,P5:P9))</f>
        <v/>
      </c>
      <c r="P18" s="116" t="str">
        <f>IF(P9="","",K9*P9/SUMPRODUCT(K5:K9,P5:P9))</f>
        <v/>
      </c>
    </row>
    <row r="19" spans="2:16">
      <c r="B19" s="140" t="s">
        <v>162</v>
      </c>
    </row>
    <row r="20" spans="2:16">
      <c r="B20" t="s">
        <v>160</v>
      </c>
      <c r="J20" s="144" t="s">
        <v>177</v>
      </c>
    </row>
    <row r="21" spans="2:16">
      <c r="B21" t="s">
        <v>164</v>
      </c>
      <c r="J21" t="s">
        <v>204</v>
      </c>
    </row>
    <row r="22" spans="2:16">
      <c r="J22" t="s">
        <v>205</v>
      </c>
    </row>
    <row r="23" spans="2:16">
      <c r="B23" s="140" t="s">
        <v>161</v>
      </c>
    </row>
    <row r="24" spans="2:16">
      <c r="B24" t="s">
        <v>163</v>
      </c>
      <c r="J24" t="s">
        <v>178</v>
      </c>
    </row>
    <row r="25" spans="2:16">
      <c r="B25" s="121"/>
      <c r="J25" s="145" t="s">
        <v>182</v>
      </c>
      <c r="M25">
        <v>-1500</v>
      </c>
    </row>
    <row r="26" spans="2:16">
      <c r="C26" s="150" t="s">
        <v>170</v>
      </c>
      <c r="J26" t="s">
        <v>179</v>
      </c>
    </row>
    <row r="27" spans="2:16">
      <c r="C27" s="121" t="s">
        <v>196</v>
      </c>
      <c r="J27" s="145" t="s">
        <v>183</v>
      </c>
      <c r="M27" s="148">
        <f>L14*C15+M14*D15</f>
        <v>-1244.5054945054947</v>
      </c>
    </row>
    <row r="28" spans="2:16">
      <c r="C28" s="121" t="s">
        <v>195</v>
      </c>
      <c r="J28" t="s">
        <v>180</v>
      </c>
    </row>
    <row r="29" spans="2:16">
      <c r="C29" s="146" t="s">
        <v>171</v>
      </c>
      <c r="D29" s="135"/>
      <c r="F29" s="145"/>
      <c r="G29" s="135">
        <f>(C16*C15+D16*D14)-E15</f>
        <v>450</v>
      </c>
      <c r="J29" s="145" t="s">
        <v>184</v>
      </c>
      <c r="M29">
        <v>-1500</v>
      </c>
    </row>
    <row r="30" spans="2:16">
      <c r="J30" t="s">
        <v>181</v>
      </c>
    </row>
    <row r="31" spans="2:16">
      <c r="J31" s="145" t="s">
        <v>185</v>
      </c>
      <c r="M31" s="148">
        <f>L15*C15+M15*D15</f>
        <v>-2416.6666666666665</v>
      </c>
    </row>
    <row r="33" spans="10:13">
      <c r="J33" s="157" t="s">
        <v>189</v>
      </c>
      <c r="K33" s="158"/>
      <c r="L33" s="159"/>
    </row>
    <row r="34" spans="10:13">
      <c r="J34" s="14" t="s">
        <v>190</v>
      </c>
      <c r="K34" s="14" t="s">
        <v>186</v>
      </c>
      <c r="L34" s="8" t="s">
        <v>187</v>
      </c>
    </row>
    <row r="35" spans="10:13">
      <c r="J35" s="16" t="s">
        <v>88</v>
      </c>
      <c r="K35" s="16" t="s">
        <v>39</v>
      </c>
      <c r="L35" s="13" t="s">
        <v>188</v>
      </c>
    </row>
    <row r="36" spans="10:13">
      <c r="J36" s="14" t="str">
        <f>J14</f>
        <v>TestGood</v>
      </c>
      <c r="K36" s="14" t="s">
        <v>150</v>
      </c>
      <c r="L36" s="149">
        <f>M27</f>
        <v>-1244.5054945054947</v>
      </c>
    </row>
    <row r="37" spans="10:13">
      <c r="J37" s="16" t="str">
        <f>J15</f>
        <v>TestDefect</v>
      </c>
      <c r="K37" s="16" t="s">
        <v>156</v>
      </c>
      <c r="L37" s="16">
        <f>M29</f>
        <v>-1500</v>
      </c>
    </row>
    <row r="38" spans="10:13">
      <c r="J38" t="s">
        <v>191</v>
      </c>
    </row>
    <row r="39" spans="10:13">
      <c r="J39" t="s">
        <v>193</v>
      </c>
    </row>
    <row r="40" spans="10:13">
      <c r="J40" t="s">
        <v>194</v>
      </c>
    </row>
    <row r="41" spans="10:13">
      <c r="J41" t="s">
        <v>192</v>
      </c>
      <c r="M41" s="73">
        <f>(L36*K14+L37*K15)-E15</f>
        <v>82.499999999999773</v>
      </c>
    </row>
    <row r="43" spans="10:13">
      <c r="J43" t="s">
        <v>202</v>
      </c>
    </row>
    <row r="44" spans="10:13">
      <c r="J44" t="s">
        <v>203</v>
      </c>
    </row>
    <row r="46" spans="10:13">
      <c r="J46" s="144" t="s">
        <v>197</v>
      </c>
    </row>
    <row r="47" spans="10:13">
      <c r="J47" t="s">
        <v>198</v>
      </c>
    </row>
    <row r="48" spans="10:13">
      <c r="J48" t="s">
        <v>199</v>
      </c>
    </row>
    <row r="49" spans="10:10">
      <c r="J49" t="s">
        <v>200</v>
      </c>
    </row>
    <row r="50" spans="10:10">
      <c r="J50" t="s">
        <v>201</v>
      </c>
    </row>
  </sheetData>
  <mergeCells count="11">
    <mergeCell ref="J33:L33"/>
    <mergeCell ref="C12:D12"/>
    <mergeCell ref="B5:G5"/>
    <mergeCell ref="B8:G8"/>
    <mergeCell ref="J2:K2"/>
    <mergeCell ref="L2:P2"/>
    <mergeCell ref="L3:P3"/>
    <mergeCell ref="J11:K11"/>
    <mergeCell ref="L11:P11"/>
    <mergeCell ref="J12:K12"/>
    <mergeCell ref="L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12CC-ABA6-48D3-9B9B-0E0485B1FD0D}">
  <dimension ref="C2:I24"/>
  <sheetViews>
    <sheetView zoomScale="150" zoomScaleNormal="150" workbookViewId="0">
      <selection activeCell="L19" sqref="L19"/>
    </sheetView>
  </sheetViews>
  <sheetFormatPr defaultRowHeight="15"/>
  <cols>
    <col min="2" max="2" width="11" bestFit="1" customWidth="1"/>
    <col min="3" max="3" width="13.85546875" bestFit="1" customWidth="1"/>
    <col min="4" max="4" width="12.42578125" customWidth="1"/>
    <col min="5" max="6" width="13.42578125" customWidth="1"/>
    <col min="7" max="7" width="3" customWidth="1"/>
    <col min="8" max="8" width="3.140625" customWidth="1"/>
    <col min="9" max="9" width="2.28515625" customWidth="1"/>
  </cols>
  <sheetData>
    <row r="2" spans="3:9" ht="15.75" thickBot="1">
      <c r="C2" t="s">
        <v>141</v>
      </c>
    </row>
    <row r="3" spans="3:9">
      <c r="C3" s="177" t="s">
        <v>84</v>
      </c>
      <c r="D3" s="178"/>
      <c r="E3" s="179" t="s">
        <v>85</v>
      </c>
      <c r="F3" s="180"/>
      <c r="G3" s="180"/>
      <c r="H3" s="180"/>
      <c r="I3" s="181"/>
    </row>
    <row r="4" spans="3:9">
      <c r="C4" s="88" t="s">
        <v>86</v>
      </c>
      <c r="D4" s="89" t="s">
        <v>87</v>
      </c>
      <c r="E4" s="174" t="s">
        <v>88</v>
      </c>
      <c r="F4" s="175"/>
      <c r="G4" s="175"/>
      <c r="H4" s="175"/>
      <c r="I4" s="176"/>
    </row>
    <row r="5" spans="3:9">
      <c r="C5" s="90" t="s">
        <v>89</v>
      </c>
      <c r="D5" s="91" t="s">
        <v>90</v>
      </c>
      <c r="E5" s="92" t="s">
        <v>137</v>
      </c>
      <c r="F5" s="92" t="s">
        <v>138</v>
      </c>
      <c r="G5" s="92"/>
      <c r="H5" s="92"/>
      <c r="I5" s="93"/>
    </row>
    <row r="6" spans="3:9">
      <c r="C6" s="94" t="s">
        <v>139</v>
      </c>
      <c r="D6" s="95">
        <v>0.5</v>
      </c>
      <c r="E6" s="96">
        <v>0.8</v>
      </c>
      <c r="F6" s="96">
        <v>0.2</v>
      </c>
      <c r="G6" s="96"/>
      <c r="H6" s="96"/>
      <c r="I6" s="97"/>
    </row>
    <row r="7" spans="3:9">
      <c r="C7" s="94" t="s">
        <v>140</v>
      </c>
      <c r="D7" s="95">
        <v>0.5</v>
      </c>
      <c r="E7" s="96">
        <v>0.4</v>
      </c>
      <c r="F7" s="96">
        <v>0.6</v>
      </c>
      <c r="G7" s="96"/>
      <c r="H7" s="96"/>
      <c r="I7" s="97"/>
    </row>
    <row r="8" spans="3:9">
      <c r="C8" s="94"/>
      <c r="D8" s="95"/>
      <c r="E8" s="96"/>
      <c r="F8" s="96"/>
      <c r="G8" s="96"/>
      <c r="H8" s="96"/>
      <c r="I8" s="97"/>
    </row>
    <row r="9" spans="3:9">
      <c r="C9" s="94"/>
      <c r="D9" s="95"/>
      <c r="E9" s="96"/>
      <c r="F9" s="96"/>
      <c r="G9" s="96"/>
      <c r="H9" s="96"/>
      <c r="I9" s="97"/>
    </row>
    <row r="10" spans="3:9" ht="15.75" thickBot="1">
      <c r="C10" s="99"/>
      <c r="D10" s="100"/>
      <c r="E10" s="101"/>
      <c r="F10" s="101"/>
      <c r="G10" s="101"/>
      <c r="H10" s="101"/>
      <c r="I10" s="102"/>
    </row>
    <row r="11" spans="3:9" ht="15.75" thickBot="1">
      <c r="C11" s="87"/>
      <c r="D11" s="98"/>
      <c r="E11" s="87"/>
      <c r="F11" s="87"/>
      <c r="G11" s="87"/>
      <c r="H11" s="87"/>
      <c r="I11" s="87"/>
    </row>
    <row r="12" spans="3:9">
      <c r="C12" s="182" t="s">
        <v>91</v>
      </c>
      <c r="D12" s="183"/>
      <c r="E12" s="179" t="s">
        <v>92</v>
      </c>
      <c r="F12" s="180"/>
      <c r="G12" s="180"/>
      <c r="H12" s="180"/>
      <c r="I12" s="181"/>
    </row>
    <row r="13" spans="3:9">
      <c r="C13" s="172" t="s">
        <v>93</v>
      </c>
      <c r="D13" s="173"/>
      <c r="E13" s="174" t="s">
        <v>66</v>
      </c>
      <c r="F13" s="175"/>
      <c r="G13" s="175"/>
      <c r="H13" s="175"/>
      <c r="I13" s="176"/>
    </row>
    <row r="14" spans="3:9">
      <c r="C14" s="103" t="s">
        <v>88</v>
      </c>
      <c r="D14" s="104" t="s">
        <v>94</v>
      </c>
      <c r="E14" s="105" t="str">
        <f>IF(C6="","",C6)</f>
        <v>Coin 1 Chosen</v>
      </c>
      <c r="F14" s="106" t="str">
        <f>IF(C7="","",C7)</f>
        <v>Coin 2 Chosen</v>
      </c>
      <c r="G14" s="106" t="str">
        <f>IF(C8="","",C8)</f>
        <v/>
      </c>
      <c r="H14" s="106" t="str">
        <f>IF(C9="","",C9)</f>
        <v/>
      </c>
      <c r="I14" s="107" t="str">
        <f>IF(C10="","",C10)</f>
        <v/>
      </c>
    </row>
    <row r="15" spans="3:9">
      <c r="C15" s="108" t="str">
        <f>IF(E5="","",E5)</f>
        <v>Heads</v>
      </c>
      <c r="D15" s="109">
        <f>IF(E6="","",SUMPRODUCT(D6:D10,E6:E10))</f>
        <v>0.60000000000000009</v>
      </c>
      <c r="E15" s="110">
        <f>IF(E6="","",D6*E6/SUMPRODUCT(D6:D10,E6:E10))</f>
        <v>0.66666666666666663</v>
      </c>
      <c r="F15" s="110">
        <f>IF(E7="","",D7*E7/SUMPRODUCT(D6:D10,E6:E10))</f>
        <v>0.33333333333333331</v>
      </c>
      <c r="G15" s="110" t="str">
        <f>IF(E8="","",D8*E8/SUMPRODUCT(D6:D10,E6:E10))</f>
        <v/>
      </c>
      <c r="H15" s="110" t="str">
        <f>IF(E9="","",D9*E9/SUMPRODUCT(D6:D10,E6:E10))</f>
        <v/>
      </c>
      <c r="I15" s="111" t="str">
        <f>IF(E10="","",D10*E10/SUMPRODUCT(D6:D10,E6:E10))</f>
        <v/>
      </c>
    </row>
    <row r="16" spans="3:9">
      <c r="C16" s="108" t="str">
        <f>IF(F5="","",F5)</f>
        <v>Tails</v>
      </c>
      <c r="D16" s="112">
        <f>IF(F6="","",SUMPRODUCT(D6:D10,F6:F10))</f>
        <v>0.4</v>
      </c>
      <c r="E16" s="110">
        <f>IF(F6="","",D6*F6/SUMPRODUCT(D6:D10,F6:F10))</f>
        <v>0.25</v>
      </c>
      <c r="F16" s="110">
        <f>IF(F7="","",D7*F7/SUMPRODUCT(D6:D10,F6:F10))</f>
        <v>0.74999999999999989</v>
      </c>
      <c r="G16" s="110" t="str">
        <f>IF(F8="","",D8*F8/SUMPRODUCT(D6:D10,F6:F10))</f>
        <v/>
      </c>
      <c r="H16" s="110" t="str">
        <f>IF(F9="","",D9*F9/SUMPRODUCT(D6:D10,F6:F10))</f>
        <v/>
      </c>
      <c r="I16" s="111" t="str">
        <f>IF(F10="","",D10*F10/SUMPRODUCT(D6:D10,F6:F10))</f>
        <v/>
      </c>
    </row>
    <row r="17" spans="3:9">
      <c r="C17" s="108" t="str">
        <f>IF(G5="","",G5)</f>
        <v/>
      </c>
      <c r="D17" s="112" t="str">
        <f>IF(G6="","",SUMPRODUCT(D6:D10,G6:G10))</f>
        <v/>
      </c>
      <c r="E17" s="110" t="str">
        <f>IF(G6="","",D6*G6/SUMPRODUCT(D6:D10,G6:G10))</f>
        <v/>
      </c>
      <c r="F17" s="110" t="str">
        <f>IF(G7="","",D7*G7/SUMPRODUCT(D6:D10,G6:G10))</f>
        <v/>
      </c>
      <c r="G17" s="110" t="str">
        <f>IF(G8="","",D8*G8/SUMPRODUCT(D6:D10,G6:G10))</f>
        <v/>
      </c>
      <c r="H17" s="110" t="str">
        <f>IF(G9="","",D9*G9/SUMPRODUCT(D6:D10,G6:G10))</f>
        <v/>
      </c>
      <c r="I17" s="111" t="str">
        <f>IF(G10="","",D10*G10/SUMPRODUCT(D6:D10,G6:G10))</f>
        <v/>
      </c>
    </row>
    <row r="18" spans="3:9">
      <c r="C18" s="108" t="str">
        <f>IF(H5="","",H5)</f>
        <v/>
      </c>
      <c r="D18" s="112" t="str">
        <f>IF(H6="","",SUMPRODUCT(D6:D10,H6:H10))</f>
        <v/>
      </c>
      <c r="E18" s="110" t="str">
        <f>IF(H6="","",D6*H6/SUMPRODUCT(D6:D10,H6:H10))</f>
        <v/>
      </c>
      <c r="F18" s="110" t="str">
        <f>IF(H7="","",D7*H7/SUMPRODUCT(D6:D10,H6:H10))</f>
        <v/>
      </c>
      <c r="G18" s="110" t="str">
        <f>IF(H8="","",D8*H8/SUMPRODUCT(D6:D10,H6:H10))</f>
        <v/>
      </c>
      <c r="H18" s="110" t="str">
        <f>IF(H9="","",D9*H9/SUMPRODUCT(D6:D10,H6:H10))</f>
        <v/>
      </c>
      <c r="I18" s="111" t="str">
        <f>IF(H10="","",D10*H10/SUMPRODUCT(D6:D10,H6:H10))</f>
        <v/>
      </c>
    </row>
    <row r="19" spans="3:9" ht="15.75" thickBot="1">
      <c r="C19" s="113" t="str">
        <f>IF(I5="","",I5)</f>
        <v/>
      </c>
      <c r="D19" s="114" t="str">
        <f>IF(I6="","",SUMPRODUCT(D6:D10,I6:I10))</f>
        <v/>
      </c>
      <c r="E19" s="115" t="str">
        <f>IF(I6="","",D6*I6/SUMPRODUCT(D6:D10,I6:I10))</f>
        <v/>
      </c>
      <c r="F19" s="115" t="str">
        <f>IF(I7="","",D7*I7/SUMPRODUCT(D6:D10,I6:I10))</f>
        <v/>
      </c>
      <c r="G19" s="115" t="str">
        <f>IF(I8="","",D8*I8/SUMPRODUCT(D6:D10,I6:I10))</f>
        <v/>
      </c>
      <c r="H19" s="115" t="str">
        <f>IF(I9="","",D9*I9/SUMPRODUCT(D6:D10,I6:I10))</f>
        <v/>
      </c>
      <c r="I19" s="116" t="str">
        <f>IF(I10="","",D10*I10/SUMPRODUCT(D6:D10,I6:I10))</f>
        <v/>
      </c>
    </row>
    <row r="21" spans="3:9">
      <c r="C21" t="s">
        <v>142</v>
      </c>
      <c r="F21">
        <f>E15</f>
        <v>0.66666666666666663</v>
      </c>
    </row>
    <row r="22" spans="3:9">
      <c r="C22" t="s">
        <v>143</v>
      </c>
      <c r="F22">
        <f>E16</f>
        <v>0.25</v>
      </c>
    </row>
    <row r="23" spans="3:9">
      <c r="C23" t="s">
        <v>144</v>
      </c>
      <c r="F23">
        <f>F15</f>
        <v>0.33333333333333331</v>
      </c>
    </row>
    <row r="24" spans="3:9">
      <c r="C24" t="s">
        <v>145</v>
      </c>
      <c r="F24">
        <f>F16</f>
        <v>0.74999999999999989</v>
      </c>
    </row>
  </sheetData>
  <mergeCells count="7">
    <mergeCell ref="C13:D13"/>
    <mergeCell ref="E13:I13"/>
    <mergeCell ref="C3:D3"/>
    <mergeCell ref="E3:I3"/>
    <mergeCell ref="E4:I4"/>
    <mergeCell ref="C12:D12"/>
    <mergeCell ref="E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16-2-3</vt:lpstr>
      <vt:lpstr>16-2-5</vt:lpstr>
      <vt:lpstr>16-2-6</vt:lpstr>
      <vt:lpstr>16-2-7</vt:lpstr>
      <vt:lpstr>16-3-7</vt:lpstr>
      <vt:lpstr>16-3-12</vt:lpstr>
      <vt:lpstr>16-3-14b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2018-11-16T21:15:32Z</dcterms:created>
  <dcterms:modified xsi:type="dcterms:W3CDTF">2018-11-20T19:45:33Z</dcterms:modified>
</cp:coreProperties>
</file>