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work\DS775 - Prescriptive Analytics\Week 14\Final Upload\"/>
    </mc:Choice>
  </mc:AlternateContent>
  <xr:revisionPtr revIDLastSave="0" documentId="13_ncr:1_{4F933C75-C5B9-4456-90C3-77ADA86F6A92}" xr6:coauthVersionLast="38" xr6:coauthVersionMax="38" xr10:uidLastSave="{00000000-0000-0000-0000-000000000000}"/>
  <bookViews>
    <workbookView xWindow="0" yWindow="0" windowWidth="28800" windowHeight="12225" xr2:uid="{C9B88C51-8B52-4D16-918B-D9EFA83FE1D6}"/>
  </bookViews>
  <sheets>
    <sheet name="Questions 4-9" sheetId="1" r:id="rId1"/>
    <sheet name="Question 10" sheetId="2" r:id="rId2"/>
  </sheets>
  <definedNames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ode1" localSheetId="1" hidden="1">"1;$O$44;;;;$N$20;New Node;1;"</definedName>
    <definedName name="solver_node1" localSheetId="0" hidden="1">"1;$O$44;;;;$N$20;New Node;1;"</definedName>
    <definedName name="solver_node10" localSheetId="1" hidden="1">"2;$AA$32;$W$34;=C9;0.43;Huge Market Exists;Terminal;1;"</definedName>
    <definedName name="solver_node10" localSheetId="0" hidden="1">"2;$AA$32;$W$34;=C9;0.43;Huge Market Exists;Terminal;1;"</definedName>
    <definedName name="solver_node11" localSheetId="1" hidden="1">"2;$AA$37;$W$34;=D9;0.57;Limited Market Exists;Terminal;1;"</definedName>
    <definedName name="solver_node11" localSheetId="0" hidden="1">"2;$AA$37;$W$34;=D9;0.57;Limited Market Exists;Terminal;1;"</definedName>
    <definedName name="solver_node12" localSheetId="1" hidden="1">"0;$AA$44;$W$49;=-C3;;Big Time Alternative;New Node;1;"</definedName>
    <definedName name="solver_node12" localSheetId="0" hidden="1">"0;$AA$44;$W$49;=-C3;;Big Time Alternative;New Node;1;"</definedName>
    <definedName name="solver_node13" localSheetId="1" hidden="1">"2;$AE$42;$AA$44;=C8;=H14;Huge Market Exists;Terminal;1;"</definedName>
    <definedName name="solver_node13" localSheetId="0" hidden="1">"2;$AE$42;$AA$44;=C8;=H14;Huge Market Exists;Terminal;1;"</definedName>
    <definedName name="solver_node14" localSheetId="1" hidden="1">"2;$AE$47;$AA$44;=D8;=I14;Limited Market Exists;Terminal;1;"</definedName>
    <definedName name="solver_node14" localSheetId="0" hidden="1">"2;$AE$47;$AA$44;=D8;=I14;Limited Market Exists;Terminal;1;"</definedName>
    <definedName name="solver_node15" localSheetId="1" hidden="1">"0;$AA$54;$W$49;=-C4;;Small Scale Alternative;New Node;1;"</definedName>
    <definedName name="solver_node15" localSheetId="0" hidden="1">"0;$AA$54;$W$49;=-C4;;Small Scale Alternative;New Node;1;"</definedName>
    <definedName name="solver_node16" localSheetId="1" hidden="1">"2;$AE$52;$AA$54;=C9;=H14;Huge Market Exists;Terminal;1;"</definedName>
    <definedName name="solver_node16" localSheetId="0" hidden="1">"2;$AE$52;$AA$54;=C9;=H14;Huge Market Exists;Terminal;1;"</definedName>
    <definedName name="solver_node17" localSheetId="1" hidden="1">"2;$AE$57;$AA$54;=D9;=I14;Limited Market Exists;Terminal;1;"</definedName>
    <definedName name="solver_node17" localSheetId="0" hidden="1">"2;$AE$57;$AA$54;=D9;=I14;Limited Market Exists;Terminal;1;"</definedName>
    <definedName name="solver_node18" localSheetId="1" hidden="1">"0;$AA$64;$W$69;=-C3;;Big Time Alternative;New Node;1;"</definedName>
    <definedName name="solver_node18" localSheetId="0" hidden="1">"0;$AA$64;$W$69;=-C3;;Big Time Alternative;New Node;1;"</definedName>
    <definedName name="solver_node19" localSheetId="1" hidden="1">"2;$AE$62;$AA$64;=C8;=H15;Huge Market Exists;Terminal;1;"</definedName>
    <definedName name="solver_node19" localSheetId="0" hidden="1">"2;$AE$62;$AA$64;=C8;=H15;Huge Market Exists;Terminal;1;"</definedName>
    <definedName name="solver_node2" localSheetId="1" hidden="1">"1;$S$29;$O$44;0;;No Market Study;New Node;1;"</definedName>
    <definedName name="solver_node2" localSheetId="0" hidden="1">"1;$S$29;$O$44;0;;No Market Study;New Node;1;"</definedName>
    <definedName name="solver_node20" localSheetId="1" hidden="1">"2;$AE$67;$AA$64;=D8;=I15;Limited Market Exists;Terminal;1;"</definedName>
    <definedName name="solver_node20" localSheetId="0" hidden="1">"2;$AE$67;$AA$64;=D8;=I15;Limited Market Exists;Terminal;1;"</definedName>
    <definedName name="solver_node21" localSheetId="1" hidden="1">"0;$AA$74;$W$69;=-C4;;Small Scale Alternative;New Node;1;"</definedName>
    <definedName name="solver_node21" localSheetId="0" hidden="1">"0;$AA$74;$W$69;=-C4;;Small Scale Alternative;New Node;1;"</definedName>
    <definedName name="solver_node22" localSheetId="1" hidden="1">"2;$AE$72;$AA$74;=C9;=H15;Huge Market Exists;Terminal;1;"</definedName>
    <definedName name="solver_node22" localSheetId="0" hidden="1">"2;$AE$72;$AA$74;=C9;=H15;Huge Market Exists;Terminal;1;"</definedName>
    <definedName name="solver_node23" localSheetId="1" hidden="1">"2;$AE$77;$AA$74;=D9;=I15;Limited Market Exists;Terminal;1;"</definedName>
    <definedName name="solver_node23" localSheetId="0" hidden="1">"2;$AE$77;$AA$74;=D9;=I15;Limited Market Exists;Terminal;1;"</definedName>
    <definedName name="solver_node3" localSheetId="1" hidden="1">"0;$W$24;$S$29;=-C3;;Big Time Alternative;New Node;1;"</definedName>
    <definedName name="solver_node3" localSheetId="0" hidden="1">"0;$W$24;$S$29;=-C3;;Big Time Alternative;New Node;1;"</definedName>
    <definedName name="solver_node4" localSheetId="1" hidden="1">"2;$AA$22;$W$24;=C8;0.43;Huge Market Exists;Terminal;1;"</definedName>
    <definedName name="solver_node4" localSheetId="0" hidden="1">"2;$AA$22;$W$24;=C8;0.43;Huge Market Exists;Terminal;1;"</definedName>
    <definedName name="solver_node5" localSheetId="1" hidden="1">"2;$AA$27;$W$24;=D8;0.57;Limited Market Exists;Terminal;1;"</definedName>
    <definedName name="solver_node5" localSheetId="0" hidden="1">"2;$AA$27;$W$24;=D8;0.57;Limited Market Exists;Terminal;1;"</definedName>
    <definedName name="solver_node6" localSheetId="1" hidden="1">"0;$W$34;$S$29;=-C4;;Small Scale Alternative;New Node;1;"</definedName>
    <definedName name="solver_node6" localSheetId="0" hidden="1">"0;$W$34;$S$29;=-C4;;Small Scale Alternative;New Node;1;"</definedName>
    <definedName name="solver_node7" localSheetId="1" hidden="1">"0;$S$59;$O$44;=-D3;;Perform Market Study;New Node;1;"</definedName>
    <definedName name="solver_node7" localSheetId="0" hidden="1">"0;$S$59;$O$44;=-D3;;Perform Market Study;New Node;1;"</definedName>
    <definedName name="solver_node8" localSheetId="1" hidden="1">"1;$W$49;$S$59;0;=G14;=F14;New Node;1;"</definedName>
    <definedName name="solver_node8" localSheetId="0" hidden="1">"1;$W$49;$S$59;0;=G14;=F14;New Node;1;"</definedName>
    <definedName name="solver_node9" localSheetId="1" hidden="1">"1;$W$69;$S$59;0;=G15;=F15;New Node;1;"</definedName>
    <definedName name="solver_node9" localSheetId="0" hidden="1">"1;$W$69;$S$59;0;=G15;=F15;New Node;1;"</definedName>
    <definedName name="solver_nodes" localSheetId="1" hidden="1">23</definedName>
    <definedName name="solver_nodes" localSheetId="0" hidden="1">23</definedName>
    <definedName name="solver_nsim" hidden="1">6</definedName>
    <definedName name="solver_nssim" hidden="1">-1</definedName>
    <definedName name="solver_ntri" hidden="1">2499</definedName>
    <definedName name="solver_rgen" hidden="1">1</definedName>
    <definedName name="solver_rsmp" hidden="1">2</definedName>
    <definedName name="solver_sclt" hidden="1">100</definedName>
    <definedName name="solver_seed" hidden="1">5</definedName>
    <definedName name="solver_strm" hidden="1">0</definedName>
    <definedName name="solver_tree_a" localSheetId="1" hidden="1">1</definedName>
    <definedName name="solver_tree_a" localSheetId="0" hidden="1">1</definedName>
    <definedName name="solver_tree_b" localSheetId="1" hidden="1">1</definedName>
    <definedName name="solver_tree_b" localSheetId="0" hidden="1">1</definedName>
    <definedName name="solver_tree_ce" localSheetId="1" hidden="1">2</definedName>
    <definedName name="solver_tree_dn" localSheetId="1" hidden="1">1</definedName>
    <definedName name="solver_tree_rt" localSheetId="1" hidden="1">"$B$32"</definedName>
    <definedName name="solver_tree_rt" localSheetId="0" hidden="1">1000000000000</definedName>
    <definedName name="solver_treeroot" localSheetId="1" hidden="1">'Question 10'!$N$20</definedName>
    <definedName name="solver_treeroot" localSheetId="0" hidden="1">'Questions 4-9'!$N$20</definedName>
    <definedName name="solver_ucens" hidden="1">1E+30</definedName>
    <definedName name="solver_ucut" hidden="1">1E+30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5" i="2" l="1"/>
  <c r="AC78" i="2"/>
  <c r="Y75" i="2"/>
  <c r="Q60" i="2"/>
  <c r="AF77" i="2"/>
  <c r="AD78" i="2"/>
  <c r="AD79" i="2"/>
  <c r="AC70" i="2"/>
  <c r="AC73" i="2"/>
  <c r="AF72" i="2"/>
  <c r="AD73" i="2"/>
  <c r="AD74" i="2"/>
  <c r="Z76" i="2"/>
  <c r="Z75" i="2"/>
  <c r="AC65" i="2"/>
  <c r="AC68" i="2"/>
  <c r="Y65" i="2"/>
  <c r="AF67" i="2"/>
  <c r="AD68" i="2"/>
  <c r="AD69" i="2"/>
  <c r="AC60" i="2"/>
  <c r="AC63" i="2"/>
  <c r="AF62" i="2"/>
  <c r="AD63" i="2"/>
  <c r="AD64" i="2"/>
  <c r="Z66" i="2"/>
  <c r="Z65" i="2"/>
  <c r="U67" i="2"/>
  <c r="V70" i="2"/>
  <c r="W69" i="2"/>
  <c r="V71" i="2"/>
  <c r="U68" i="2"/>
  <c r="AC55" i="2"/>
  <c r="AC58" i="2"/>
  <c r="Y55" i="2"/>
  <c r="AF57" i="2"/>
  <c r="AD58" i="2"/>
  <c r="AD59" i="2"/>
  <c r="AC50" i="2"/>
  <c r="AC53" i="2"/>
  <c r="AF52" i="2"/>
  <c r="AD53" i="2"/>
  <c r="AD54" i="2"/>
  <c r="Z56" i="2"/>
  <c r="Z55" i="2"/>
  <c r="AC45" i="2"/>
  <c r="AC48" i="2"/>
  <c r="Y45" i="2"/>
  <c r="AF47" i="2"/>
  <c r="AD48" i="2"/>
  <c r="AD49" i="2"/>
  <c r="AC40" i="2"/>
  <c r="AC43" i="2"/>
  <c r="AF42" i="2"/>
  <c r="AD43" i="2"/>
  <c r="AD44" i="2"/>
  <c r="Z46" i="2"/>
  <c r="Z45" i="2"/>
  <c r="U47" i="2"/>
  <c r="V50" i="2"/>
  <c r="W49" i="2"/>
  <c r="V51" i="2"/>
  <c r="U48" i="2"/>
  <c r="R61" i="2"/>
  <c r="R60" i="2"/>
  <c r="Y38" i="2"/>
  <c r="U35" i="2"/>
  <c r="AF37" i="2"/>
  <c r="Z38" i="2"/>
  <c r="Z39" i="2"/>
  <c r="Y33" i="2"/>
  <c r="AF32" i="2"/>
  <c r="Z33" i="2"/>
  <c r="Z34" i="2"/>
  <c r="V36" i="2"/>
  <c r="V35" i="2"/>
  <c r="Y28" i="2"/>
  <c r="U25" i="2"/>
  <c r="AF27" i="2"/>
  <c r="Z28" i="2"/>
  <c r="Z29" i="2"/>
  <c r="Y23" i="2"/>
  <c r="AF22" i="2"/>
  <c r="Z23" i="2"/>
  <c r="Z24" i="2"/>
  <c r="V26" i="2"/>
  <c r="V25" i="2"/>
  <c r="R30" i="2"/>
  <c r="S29" i="2"/>
  <c r="R31" i="2"/>
  <c r="N45" i="2"/>
  <c r="O44" i="2"/>
  <c r="N46" i="2"/>
  <c r="G4" i="2"/>
  <c r="G5" i="2"/>
  <c r="H15" i="2"/>
  <c r="I15" i="2"/>
  <c r="F15" i="2"/>
  <c r="G15" i="2"/>
  <c r="G14" i="2"/>
  <c r="H14" i="2"/>
  <c r="I14" i="2"/>
  <c r="F14" i="2"/>
  <c r="B36" i="2"/>
  <c r="B35" i="2"/>
  <c r="L18" i="2"/>
  <c r="K18" i="2"/>
  <c r="J18" i="2"/>
  <c r="I18" i="2"/>
  <c r="H18" i="2"/>
  <c r="G18" i="2"/>
  <c r="F18" i="2"/>
  <c r="L17" i="2"/>
  <c r="K17" i="2"/>
  <c r="J17" i="2"/>
  <c r="I17" i="2"/>
  <c r="H17" i="2"/>
  <c r="G17" i="2"/>
  <c r="F17" i="2"/>
  <c r="L16" i="2"/>
  <c r="K16" i="2"/>
  <c r="J16" i="2"/>
  <c r="I16" i="2"/>
  <c r="H16" i="2"/>
  <c r="G16" i="2"/>
  <c r="F16" i="2"/>
  <c r="L15" i="2"/>
  <c r="K15" i="2"/>
  <c r="J15" i="2"/>
  <c r="L14" i="2"/>
  <c r="K14" i="2"/>
  <c r="J14" i="2"/>
  <c r="L13" i="2"/>
  <c r="K13" i="2"/>
  <c r="J13" i="2"/>
  <c r="F5" i="2"/>
  <c r="I13" i="2"/>
  <c r="F4" i="2"/>
  <c r="H13" i="2"/>
  <c r="AC78" i="1"/>
  <c r="Y75" i="1"/>
  <c r="Q60" i="1"/>
  <c r="AF77" i="1"/>
  <c r="AD78" i="1"/>
  <c r="G5" i="1"/>
  <c r="G4" i="1"/>
  <c r="I15" i="1"/>
  <c r="AC75" i="1"/>
  <c r="H15" i="1"/>
  <c r="AC70" i="1"/>
  <c r="AC73" i="1"/>
  <c r="AF72" i="1"/>
  <c r="AD73" i="1"/>
  <c r="Z75" i="1"/>
  <c r="AC60" i="1"/>
  <c r="AC65" i="1"/>
  <c r="AC63" i="1"/>
  <c r="Y65" i="1"/>
  <c r="AF62" i="1"/>
  <c r="AD63" i="1"/>
  <c r="AC68" i="1"/>
  <c r="AF67" i="1"/>
  <c r="AD68" i="1"/>
  <c r="Z65" i="1"/>
  <c r="V70" i="1"/>
  <c r="W69" i="1"/>
  <c r="F15" i="1"/>
  <c r="U68" i="1"/>
  <c r="G15" i="1"/>
  <c r="U67" i="1"/>
  <c r="G14" i="1"/>
  <c r="U47" i="1"/>
  <c r="H14" i="1"/>
  <c r="AC40" i="1"/>
  <c r="I14" i="1"/>
  <c r="AC45" i="1"/>
  <c r="AC43" i="1"/>
  <c r="Y45" i="1"/>
  <c r="AF42" i="1"/>
  <c r="AD43" i="1"/>
  <c r="AC48" i="1"/>
  <c r="AF47" i="1"/>
  <c r="AD48" i="1"/>
  <c r="Z45" i="1"/>
  <c r="AC50" i="1"/>
  <c r="AC55" i="1"/>
  <c r="AC53" i="1"/>
  <c r="Y55" i="1"/>
  <c r="AF52" i="1"/>
  <c r="AD53" i="1"/>
  <c r="AC58" i="1"/>
  <c r="AF57" i="1"/>
  <c r="AD58" i="1"/>
  <c r="Z55" i="1"/>
  <c r="V50" i="1"/>
  <c r="R60" i="1"/>
  <c r="W49" i="1"/>
  <c r="F14" i="1"/>
  <c r="U48" i="1"/>
  <c r="Y23" i="1"/>
  <c r="U25" i="1"/>
  <c r="AF22" i="1"/>
  <c r="Z23" i="1"/>
  <c r="Y28" i="1"/>
  <c r="AF27" i="1"/>
  <c r="Z28" i="1"/>
  <c r="V25" i="1"/>
  <c r="Y33" i="1"/>
  <c r="U35" i="1"/>
  <c r="AF32" i="1"/>
  <c r="Z33" i="1"/>
  <c r="Y38" i="1"/>
  <c r="AF37" i="1"/>
  <c r="Z38" i="1"/>
  <c r="V35" i="1"/>
  <c r="R30" i="1"/>
  <c r="N45" i="1"/>
  <c r="O44" i="1"/>
  <c r="B34" i="1"/>
  <c r="B33" i="1"/>
  <c r="B32" i="1"/>
  <c r="S29" i="1"/>
  <c r="B24" i="1"/>
  <c r="F24" i="1"/>
  <c r="C28" i="1"/>
  <c r="C24" i="1"/>
  <c r="B19" i="1"/>
  <c r="L18" i="1"/>
  <c r="K18" i="1"/>
  <c r="J18" i="1"/>
  <c r="I18" i="1"/>
  <c r="H18" i="1"/>
  <c r="G18" i="1"/>
  <c r="F18" i="1"/>
  <c r="L17" i="1"/>
  <c r="K17" i="1"/>
  <c r="J17" i="1"/>
  <c r="I17" i="1"/>
  <c r="H17" i="1"/>
  <c r="G17" i="1"/>
  <c r="F17" i="1"/>
  <c r="B17" i="1"/>
  <c r="L16" i="1"/>
  <c r="K16" i="1"/>
  <c r="J16" i="1"/>
  <c r="I16" i="1"/>
  <c r="H16" i="1"/>
  <c r="G16" i="1"/>
  <c r="F16" i="1"/>
  <c r="L15" i="1"/>
  <c r="K15" i="1"/>
  <c r="J15" i="1"/>
  <c r="B15" i="1"/>
  <c r="L14" i="1"/>
  <c r="K14" i="1"/>
  <c r="J14" i="1"/>
  <c r="L13" i="1"/>
  <c r="K13" i="1"/>
  <c r="J13" i="1"/>
  <c r="F5" i="1"/>
  <c r="I13" i="1"/>
  <c r="F4" i="1"/>
  <c r="H13" i="1"/>
  <c r="B13" i="1"/>
</calcChain>
</file>

<file path=xl/sharedStrings.xml><?xml version="1.0" encoding="utf-8"?>
<sst xmlns="http://schemas.openxmlformats.org/spreadsheetml/2006/main" count="121" uniqueCount="54">
  <si>
    <t>Data:</t>
  </si>
  <si>
    <t>P(Finding | State)</t>
  </si>
  <si>
    <t>Cost</t>
  </si>
  <si>
    <t>(in thousands)</t>
  </si>
  <si>
    <t>Research cost</t>
  </si>
  <si>
    <t>State of</t>
  </si>
  <si>
    <t>Prior</t>
  </si>
  <si>
    <t>Finding</t>
  </si>
  <si>
    <t>Big Time</t>
  </si>
  <si>
    <t>Nature</t>
  </si>
  <si>
    <t>Probability</t>
  </si>
  <si>
    <t>Predict Huge</t>
  </si>
  <si>
    <t>Predict Limited</t>
  </si>
  <si>
    <t>Small Scale</t>
  </si>
  <si>
    <t>Income</t>
  </si>
  <si>
    <t>States of nature</t>
  </si>
  <si>
    <t>Alternatives</t>
  </si>
  <si>
    <t>Huge Market</t>
  </si>
  <si>
    <t>Limited Market</t>
  </si>
  <si>
    <t>Prior Prob.</t>
  </si>
  <si>
    <t xml:space="preserve">Cost for posterior probabilities </t>
  </si>
  <si>
    <t>Posterior</t>
  </si>
  <si>
    <t>P(State | Finding)</t>
  </si>
  <si>
    <t xml:space="preserve">P(State = Huge Market | Finding = Predict Huge) = </t>
  </si>
  <si>
    <t>Probabilities:</t>
  </si>
  <si>
    <t>State of Nature</t>
  </si>
  <si>
    <t>P(Finding)</t>
  </si>
  <si>
    <t xml:space="preserve">P(State = Huge Market | Finding = Predict Limited) = </t>
  </si>
  <si>
    <t xml:space="preserve">P(State = Limited Market | Finding = Predict Huge) = </t>
  </si>
  <si>
    <t xml:space="preserve">P(State = Limited Market | Finding = Predict Limited) = </t>
  </si>
  <si>
    <t xml:space="preserve">EVE = (Expected payoff with experimentation/optimal policy - </t>
  </si>
  <si>
    <t>Huge Market Exists</t>
  </si>
  <si>
    <t>Expected payoff without experimentation)</t>
  </si>
  <si>
    <t>With</t>
  </si>
  <si>
    <t>Without</t>
  </si>
  <si>
    <t>Big Time Alternative</t>
  </si>
  <si>
    <t>See tree value</t>
  </si>
  <si>
    <t xml:space="preserve">= max( (.43)(935500)+(.57)(215000)-459300, </t>
  </si>
  <si>
    <t>at cell R60</t>
  </si>
  <si>
    <t>at cell R30</t>
  </si>
  <si>
    <t xml:space="preserve">             (.43)(390600)+(.57)(202100)-81600)</t>
  </si>
  <si>
    <t>Limited Market Exists</t>
  </si>
  <si>
    <t xml:space="preserve">EVE = </t>
  </si>
  <si>
    <t>No Market Study</t>
  </si>
  <si>
    <t>$12530 cost of research is worth the investment</t>
  </si>
  <si>
    <t>Optimal Action</t>
  </si>
  <si>
    <t>then:</t>
  </si>
  <si>
    <t>if: Predict Huge</t>
  </si>
  <si>
    <t>Small Scale Alternative</t>
  </si>
  <si>
    <t>if: Predict Limited</t>
  </si>
  <si>
    <t>Perform Market Study</t>
  </si>
  <si>
    <t>Exponential Risk factor ( R )</t>
  </si>
  <si>
    <t>Optimal Action:</t>
  </si>
  <si>
    <t>OR Without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</si>
</sst>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9"/>
      <name val="Geneva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4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0" fontId="3" fillId="2" borderId="15" xfId="1" applyFont="1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21" xfId="1" applyFont="1" applyFill="1" applyBorder="1" applyAlignment="1">
      <alignment horizontal="center"/>
    </xf>
    <xf numFmtId="0" fontId="3" fillId="2" borderId="22" xfId="1" applyFont="1" applyFill="1" applyBorder="1" applyAlignment="1">
      <alignment horizontal="center"/>
    </xf>
    <xf numFmtId="0" fontId="3" fillId="2" borderId="23" xfId="1" applyFont="1" applyFill="1" applyBorder="1" applyAlignment="1">
      <alignment horizontal="center"/>
    </xf>
    <xf numFmtId="0" fontId="3" fillId="2" borderId="24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0" fillId="0" borderId="17" xfId="0" applyBorder="1"/>
    <xf numFmtId="0" fontId="3" fillId="0" borderId="0" xfId="1" applyFont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3" fillId="0" borderId="28" xfId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0" fontId="3" fillId="3" borderId="29" xfId="1" applyNumberFormat="1" applyFont="1" applyFill="1" applyBorder="1" applyAlignment="1">
      <alignment horizontal="center"/>
    </xf>
    <xf numFmtId="0" fontId="3" fillId="3" borderId="14" xfId="1" applyNumberFormat="1" applyFont="1" applyFill="1" applyBorder="1" applyAlignment="1">
      <alignment horizontal="center"/>
    </xf>
    <xf numFmtId="0" fontId="3" fillId="3" borderId="15" xfId="1" applyNumberFormat="1" applyFont="1" applyFill="1" applyBorder="1" applyAlignment="1">
      <alignment horizontal="center"/>
    </xf>
    <xf numFmtId="0" fontId="0" fillId="0" borderId="0" xfId="0" applyBorder="1"/>
    <xf numFmtId="0" fontId="3" fillId="4" borderId="30" xfId="1" applyFont="1" applyFill="1" applyBorder="1" applyAlignment="1">
      <alignment horizontal="center"/>
    </xf>
    <xf numFmtId="0" fontId="3" fillId="4" borderId="20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4" borderId="8" xfId="1" applyFont="1" applyFill="1" applyBorder="1" applyAlignment="1">
      <alignment horizontal="center"/>
    </xf>
    <xf numFmtId="0" fontId="3" fillId="4" borderId="31" xfId="1" applyFont="1" applyFill="1" applyBorder="1" applyAlignment="1">
      <alignment horizontal="center"/>
    </xf>
    <xf numFmtId="0" fontId="3" fillId="4" borderId="22" xfId="1" applyFont="1" applyFill="1" applyBorder="1" applyAlignment="1">
      <alignment horizontal="center"/>
    </xf>
    <xf numFmtId="0" fontId="3" fillId="3" borderId="23" xfId="1" applyFont="1" applyFill="1" applyBorder="1" applyAlignment="1">
      <alignment horizontal="center"/>
    </xf>
    <xf numFmtId="0" fontId="3" fillId="3" borderId="24" xfId="1" applyFont="1" applyFill="1" applyBorder="1" applyAlignment="1">
      <alignment horizontal="center"/>
    </xf>
    <xf numFmtId="9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/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/>
    <xf numFmtId="0" fontId="0" fillId="0" borderId="29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quotePrefix="1" applyBorder="1"/>
    <xf numFmtId="0" fontId="2" fillId="0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5" xfId="1" applyFont="1" applyFill="1" applyBorder="1" applyAlignment="1">
      <alignment horizontal="center"/>
    </xf>
    <xf numFmtId="0" fontId="2" fillId="0" borderId="26" xfId="1" applyFont="1" applyFill="1" applyBorder="1" applyAlignment="1">
      <alignment horizontal="center"/>
    </xf>
    <xf numFmtId="0" fontId="2" fillId="0" borderId="27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2" fontId="5" fillId="0" borderId="11" xfId="0" applyNumberFormat="1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19" xfId="0" quotePrefix="1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9" xfId="0" quotePrefix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3" xfId="0" applyFont="1" applyBorder="1" applyAlignment="1">
      <alignment horizontal="left"/>
    </xf>
  </cellXfs>
  <cellStyles count="2">
    <cellStyle name="Normal" xfId="0" builtinId="0"/>
    <cellStyle name="Normal_Ch.10 - Decision Analysis.xls" xfId="1" xr:uid="{6F77AF91-8666-4559-8B45-27FA3A9232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43</xdr:row>
      <xdr:rowOff>0</xdr:rowOff>
    </xdr:from>
    <xdr:to>
      <xdr:col>15</xdr:col>
      <xdr:colOff>19050</xdr:colOff>
      <xdr:row>43</xdr:row>
      <xdr:rowOff>152400</xdr:rowOff>
    </xdr:to>
    <xdr:sp macro="" textlink="">
      <xdr:nvSpPr>
        <xdr:cNvPr id="2" name="Solver_shape$O$44">
          <a:extLst>
            <a:ext uri="{FF2B5EF4-FFF2-40B4-BE49-F238E27FC236}">
              <a16:creationId xmlns:a16="http://schemas.microsoft.com/office/drawing/2014/main" id="{DDA3E336-F511-4924-9A49-C3E68F9BCDF0}"/>
            </a:ext>
          </a:extLst>
        </xdr:cNvPr>
        <xdr:cNvSpPr/>
      </xdr:nvSpPr>
      <xdr:spPr>
        <a:xfrm>
          <a:off x="7943850" y="824865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43</xdr:row>
      <xdr:rowOff>76200</xdr:rowOff>
    </xdr:from>
    <xdr:to>
      <xdr:col>14</xdr:col>
      <xdr:colOff>0</xdr:colOff>
      <xdr:row>43</xdr:row>
      <xdr:rowOff>76200</xdr:rowOff>
    </xdr:to>
    <xdr:cxnSp macro="">
      <xdr:nvCxnSpPr>
        <xdr:cNvPr id="3" name="Solver_line$O$44">
          <a:extLst>
            <a:ext uri="{FF2B5EF4-FFF2-40B4-BE49-F238E27FC236}">
              <a16:creationId xmlns:a16="http://schemas.microsoft.com/office/drawing/2014/main" id="{7552C692-2A6F-4B2E-9256-F793197FCE30}"/>
            </a:ext>
          </a:extLst>
        </xdr:cNvPr>
        <xdr:cNvCxnSpPr/>
      </xdr:nvCxnSpPr>
      <xdr:spPr>
        <a:xfrm>
          <a:off x="7334250" y="832485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28</xdr:row>
      <xdr:rowOff>76200</xdr:rowOff>
    </xdr:from>
    <xdr:to>
      <xdr:col>16</xdr:col>
      <xdr:colOff>0</xdr:colOff>
      <xdr:row>43</xdr:row>
      <xdr:rowOff>76200</xdr:rowOff>
    </xdr:to>
    <xdr:cxnSp macro="">
      <xdr:nvCxnSpPr>
        <xdr:cNvPr id="4" name="Solver_shapecon$S$29">
          <a:extLst>
            <a:ext uri="{FF2B5EF4-FFF2-40B4-BE49-F238E27FC236}">
              <a16:creationId xmlns:a16="http://schemas.microsoft.com/office/drawing/2014/main" id="{51E0B3A3-2CDA-4570-95E6-77C96B0763FF}"/>
            </a:ext>
          </a:extLst>
        </xdr:cNvPr>
        <xdr:cNvCxnSpPr/>
      </xdr:nvCxnSpPr>
      <xdr:spPr>
        <a:xfrm flipV="1">
          <a:off x="8077200" y="5467350"/>
          <a:ext cx="247650" cy="2857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28</xdr:row>
      <xdr:rowOff>0</xdr:rowOff>
    </xdr:from>
    <xdr:to>
      <xdr:col>19</xdr:col>
      <xdr:colOff>19050</xdr:colOff>
      <xdr:row>28</xdr:row>
      <xdr:rowOff>152400</xdr:rowOff>
    </xdr:to>
    <xdr:sp macro="" textlink="">
      <xdr:nvSpPr>
        <xdr:cNvPr id="5" name="Solver_shape$S$29">
          <a:extLst>
            <a:ext uri="{FF2B5EF4-FFF2-40B4-BE49-F238E27FC236}">
              <a16:creationId xmlns:a16="http://schemas.microsoft.com/office/drawing/2014/main" id="{831A6FEC-0CF9-4797-B071-CA7FCB73EE23}"/>
            </a:ext>
          </a:extLst>
        </xdr:cNvPr>
        <xdr:cNvSpPr/>
      </xdr:nvSpPr>
      <xdr:spPr>
        <a:xfrm>
          <a:off x="10325100" y="539115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28</xdr:row>
      <xdr:rowOff>76200</xdr:rowOff>
    </xdr:from>
    <xdr:to>
      <xdr:col>18</xdr:col>
      <xdr:colOff>0</xdr:colOff>
      <xdr:row>28</xdr:row>
      <xdr:rowOff>76200</xdr:rowOff>
    </xdr:to>
    <xdr:cxnSp macro="">
      <xdr:nvCxnSpPr>
        <xdr:cNvPr id="6" name="Solver_line$S$29">
          <a:extLst>
            <a:ext uri="{FF2B5EF4-FFF2-40B4-BE49-F238E27FC236}">
              <a16:creationId xmlns:a16="http://schemas.microsoft.com/office/drawing/2014/main" id="{3CE28AE0-048D-4EC4-812B-46848D2A4850}"/>
            </a:ext>
          </a:extLst>
        </xdr:cNvPr>
        <xdr:cNvCxnSpPr/>
      </xdr:nvCxnSpPr>
      <xdr:spPr>
        <a:xfrm>
          <a:off x="8324850" y="5467350"/>
          <a:ext cx="20002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23</xdr:row>
      <xdr:rowOff>76200</xdr:rowOff>
    </xdr:from>
    <xdr:to>
      <xdr:col>20</xdr:col>
      <xdr:colOff>0</xdr:colOff>
      <xdr:row>28</xdr:row>
      <xdr:rowOff>76200</xdr:rowOff>
    </xdr:to>
    <xdr:cxnSp macro="">
      <xdr:nvCxnSpPr>
        <xdr:cNvPr id="7" name="Solver_shapecon$W$24">
          <a:extLst>
            <a:ext uri="{FF2B5EF4-FFF2-40B4-BE49-F238E27FC236}">
              <a16:creationId xmlns:a16="http://schemas.microsoft.com/office/drawing/2014/main" id="{94EB43E5-5E83-4E5E-AEB9-FADB39303CC5}"/>
            </a:ext>
          </a:extLst>
        </xdr:cNvPr>
        <xdr:cNvCxnSpPr/>
      </xdr:nvCxnSpPr>
      <xdr:spPr>
        <a:xfrm flipV="1">
          <a:off x="10458450" y="451485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0</xdr:colOff>
      <xdr:row>23</xdr:row>
      <xdr:rowOff>0</xdr:rowOff>
    </xdr:from>
    <xdr:to>
      <xdr:col>23</xdr:col>
      <xdr:colOff>19050</xdr:colOff>
      <xdr:row>23</xdr:row>
      <xdr:rowOff>152400</xdr:rowOff>
    </xdr:to>
    <xdr:sp macro="" textlink="">
      <xdr:nvSpPr>
        <xdr:cNvPr id="8" name="Solver_shape$W$24">
          <a:extLst>
            <a:ext uri="{FF2B5EF4-FFF2-40B4-BE49-F238E27FC236}">
              <a16:creationId xmlns:a16="http://schemas.microsoft.com/office/drawing/2014/main" id="{EB1CAAED-2983-4C17-B654-94A6E42D7CF4}"/>
            </a:ext>
          </a:extLst>
        </xdr:cNvPr>
        <xdr:cNvSpPr/>
      </xdr:nvSpPr>
      <xdr:spPr>
        <a:xfrm>
          <a:off x="12982575" y="44386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23</xdr:row>
      <xdr:rowOff>76200</xdr:rowOff>
    </xdr:from>
    <xdr:to>
      <xdr:col>22</xdr:col>
      <xdr:colOff>0</xdr:colOff>
      <xdr:row>23</xdr:row>
      <xdr:rowOff>76200</xdr:rowOff>
    </xdr:to>
    <xdr:cxnSp macro="">
      <xdr:nvCxnSpPr>
        <xdr:cNvPr id="9" name="Solver_line$W$24">
          <a:extLst>
            <a:ext uri="{FF2B5EF4-FFF2-40B4-BE49-F238E27FC236}">
              <a16:creationId xmlns:a16="http://schemas.microsoft.com/office/drawing/2014/main" id="{30AC7EA9-56D6-4720-9489-7ADBAD4D3F48}"/>
            </a:ext>
          </a:extLst>
        </xdr:cNvPr>
        <xdr:cNvCxnSpPr/>
      </xdr:nvCxnSpPr>
      <xdr:spPr>
        <a:xfrm>
          <a:off x="10706100" y="4514850"/>
          <a:ext cx="2276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</xdr:row>
      <xdr:rowOff>76200</xdr:rowOff>
    </xdr:from>
    <xdr:to>
      <xdr:col>24</xdr:col>
      <xdr:colOff>0</xdr:colOff>
      <xdr:row>23</xdr:row>
      <xdr:rowOff>76200</xdr:rowOff>
    </xdr:to>
    <xdr:cxnSp macro="">
      <xdr:nvCxnSpPr>
        <xdr:cNvPr id="10" name="Solver_shapecon$AA$22">
          <a:extLst>
            <a:ext uri="{FF2B5EF4-FFF2-40B4-BE49-F238E27FC236}">
              <a16:creationId xmlns:a16="http://schemas.microsoft.com/office/drawing/2014/main" id="{9386CAD8-8A43-40CB-ABC0-C275DA0409C4}"/>
            </a:ext>
          </a:extLst>
        </xdr:cNvPr>
        <xdr:cNvCxnSpPr/>
      </xdr:nvCxnSpPr>
      <xdr:spPr>
        <a:xfrm flipV="1">
          <a:off x="13115925" y="41338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21</xdr:row>
      <xdr:rowOff>0</xdr:rowOff>
    </xdr:from>
    <xdr:to>
      <xdr:col>27</xdr:col>
      <xdr:colOff>0</xdr:colOff>
      <xdr:row>21</xdr:row>
      <xdr:rowOff>152400</xdr:rowOff>
    </xdr:to>
    <xdr:sp macro="" textlink="">
      <xdr:nvSpPr>
        <xdr:cNvPr id="11" name="Solver_shape$AA$22">
          <a:extLst>
            <a:ext uri="{FF2B5EF4-FFF2-40B4-BE49-F238E27FC236}">
              <a16:creationId xmlns:a16="http://schemas.microsoft.com/office/drawing/2014/main" id="{775F333E-E9E2-4D2B-A935-B560F2C078CA}"/>
            </a:ext>
          </a:extLst>
        </xdr:cNvPr>
        <xdr:cNvSpPr/>
      </xdr:nvSpPr>
      <xdr:spPr>
        <a:xfrm rot="16200000">
          <a:off x="15687675" y="40576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21</xdr:row>
      <xdr:rowOff>76200</xdr:rowOff>
    </xdr:from>
    <xdr:to>
      <xdr:col>30</xdr:col>
      <xdr:colOff>0</xdr:colOff>
      <xdr:row>21</xdr:row>
      <xdr:rowOff>76200</xdr:rowOff>
    </xdr:to>
    <xdr:cxnSp macro="">
      <xdr:nvCxnSpPr>
        <xdr:cNvPr id="12" name="Solver_dash$AA$22">
          <a:extLst>
            <a:ext uri="{FF2B5EF4-FFF2-40B4-BE49-F238E27FC236}">
              <a16:creationId xmlns:a16="http://schemas.microsoft.com/office/drawing/2014/main" id="{536B2FA7-C328-45BC-B36A-CF50F277A5A4}"/>
            </a:ext>
          </a:extLst>
        </xdr:cNvPr>
        <xdr:cNvCxnSpPr/>
      </xdr:nvCxnSpPr>
      <xdr:spPr>
        <a:xfrm>
          <a:off x="15840075" y="4133850"/>
          <a:ext cx="21145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76200</xdr:rowOff>
    </xdr:from>
    <xdr:to>
      <xdr:col>26</xdr:col>
      <xdr:colOff>0</xdr:colOff>
      <xdr:row>21</xdr:row>
      <xdr:rowOff>76200</xdr:rowOff>
    </xdr:to>
    <xdr:cxnSp macro="">
      <xdr:nvCxnSpPr>
        <xdr:cNvPr id="13" name="Solver_line$AA$22">
          <a:extLst>
            <a:ext uri="{FF2B5EF4-FFF2-40B4-BE49-F238E27FC236}">
              <a16:creationId xmlns:a16="http://schemas.microsoft.com/office/drawing/2014/main" id="{F09B8E3D-CD95-46A3-9EFE-173A40323C69}"/>
            </a:ext>
          </a:extLst>
        </xdr:cNvPr>
        <xdr:cNvCxnSpPr/>
      </xdr:nvCxnSpPr>
      <xdr:spPr>
        <a:xfrm>
          <a:off x="13363575" y="4133850"/>
          <a:ext cx="2324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23</xdr:row>
      <xdr:rowOff>76200</xdr:rowOff>
    </xdr:from>
    <xdr:to>
      <xdr:col>24</xdr:col>
      <xdr:colOff>0</xdr:colOff>
      <xdr:row>26</xdr:row>
      <xdr:rowOff>76200</xdr:rowOff>
    </xdr:to>
    <xdr:cxnSp macro="">
      <xdr:nvCxnSpPr>
        <xdr:cNvPr id="14" name="Solver_shapecon$AA$27">
          <a:extLst>
            <a:ext uri="{FF2B5EF4-FFF2-40B4-BE49-F238E27FC236}">
              <a16:creationId xmlns:a16="http://schemas.microsoft.com/office/drawing/2014/main" id="{FCB49698-8215-4AD0-9B39-9C5010803E66}"/>
            </a:ext>
          </a:extLst>
        </xdr:cNvPr>
        <xdr:cNvCxnSpPr/>
      </xdr:nvCxnSpPr>
      <xdr:spPr>
        <a:xfrm>
          <a:off x="13115925" y="4514850"/>
          <a:ext cx="247650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26</xdr:row>
      <xdr:rowOff>0</xdr:rowOff>
    </xdr:from>
    <xdr:to>
      <xdr:col>27</xdr:col>
      <xdr:colOff>0</xdr:colOff>
      <xdr:row>26</xdr:row>
      <xdr:rowOff>152400</xdr:rowOff>
    </xdr:to>
    <xdr:sp macro="" textlink="">
      <xdr:nvSpPr>
        <xdr:cNvPr id="15" name="Solver_shape$AA$27">
          <a:extLst>
            <a:ext uri="{FF2B5EF4-FFF2-40B4-BE49-F238E27FC236}">
              <a16:creationId xmlns:a16="http://schemas.microsoft.com/office/drawing/2014/main" id="{E43D6DE8-0D49-4FD1-8FDC-A9663BB7931E}"/>
            </a:ext>
          </a:extLst>
        </xdr:cNvPr>
        <xdr:cNvSpPr/>
      </xdr:nvSpPr>
      <xdr:spPr>
        <a:xfrm rot="16200000">
          <a:off x="15687675" y="50101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26</xdr:row>
      <xdr:rowOff>76200</xdr:rowOff>
    </xdr:from>
    <xdr:to>
      <xdr:col>30</xdr:col>
      <xdr:colOff>0</xdr:colOff>
      <xdr:row>26</xdr:row>
      <xdr:rowOff>76200</xdr:rowOff>
    </xdr:to>
    <xdr:cxnSp macro="">
      <xdr:nvCxnSpPr>
        <xdr:cNvPr id="16" name="Solver_dash$AA$27">
          <a:extLst>
            <a:ext uri="{FF2B5EF4-FFF2-40B4-BE49-F238E27FC236}">
              <a16:creationId xmlns:a16="http://schemas.microsoft.com/office/drawing/2014/main" id="{3B94E94C-9E07-443D-9136-B68A0FF21FCB}"/>
            </a:ext>
          </a:extLst>
        </xdr:cNvPr>
        <xdr:cNvCxnSpPr/>
      </xdr:nvCxnSpPr>
      <xdr:spPr>
        <a:xfrm>
          <a:off x="15840075" y="5086350"/>
          <a:ext cx="21145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26</xdr:row>
      <xdr:rowOff>76200</xdr:rowOff>
    </xdr:from>
    <xdr:to>
      <xdr:col>26</xdr:col>
      <xdr:colOff>0</xdr:colOff>
      <xdr:row>26</xdr:row>
      <xdr:rowOff>76200</xdr:rowOff>
    </xdr:to>
    <xdr:cxnSp macro="">
      <xdr:nvCxnSpPr>
        <xdr:cNvPr id="17" name="Solver_line$AA$27">
          <a:extLst>
            <a:ext uri="{FF2B5EF4-FFF2-40B4-BE49-F238E27FC236}">
              <a16:creationId xmlns:a16="http://schemas.microsoft.com/office/drawing/2014/main" id="{84AEF4FC-B07A-4A15-B3EC-F5EE59A6DF38}"/>
            </a:ext>
          </a:extLst>
        </xdr:cNvPr>
        <xdr:cNvCxnSpPr/>
      </xdr:nvCxnSpPr>
      <xdr:spPr>
        <a:xfrm>
          <a:off x="13363575" y="5086350"/>
          <a:ext cx="2324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28</xdr:row>
      <xdr:rowOff>76200</xdr:rowOff>
    </xdr:from>
    <xdr:to>
      <xdr:col>20</xdr:col>
      <xdr:colOff>0</xdr:colOff>
      <xdr:row>33</xdr:row>
      <xdr:rowOff>76200</xdr:rowOff>
    </xdr:to>
    <xdr:cxnSp macro="">
      <xdr:nvCxnSpPr>
        <xdr:cNvPr id="18" name="Solver_shapecon$W$34">
          <a:extLst>
            <a:ext uri="{FF2B5EF4-FFF2-40B4-BE49-F238E27FC236}">
              <a16:creationId xmlns:a16="http://schemas.microsoft.com/office/drawing/2014/main" id="{6347E107-9B3A-40B2-8282-C4896654EA4B}"/>
            </a:ext>
          </a:extLst>
        </xdr:cNvPr>
        <xdr:cNvCxnSpPr/>
      </xdr:nvCxnSpPr>
      <xdr:spPr>
        <a:xfrm>
          <a:off x="10458450" y="546735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0</xdr:colOff>
      <xdr:row>33</xdr:row>
      <xdr:rowOff>0</xdr:rowOff>
    </xdr:from>
    <xdr:to>
      <xdr:col>23</xdr:col>
      <xdr:colOff>19050</xdr:colOff>
      <xdr:row>33</xdr:row>
      <xdr:rowOff>152400</xdr:rowOff>
    </xdr:to>
    <xdr:sp macro="" textlink="">
      <xdr:nvSpPr>
        <xdr:cNvPr id="19" name="Solver_shape$W$34">
          <a:extLst>
            <a:ext uri="{FF2B5EF4-FFF2-40B4-BE49-F238E27FC236}">
              <a16:creationId xmlns:a16="http://schemas.microsoft.com/office/drawing/2014/main" id="{4F19AFAA-D969-4A31-ABFB-897E75A69C24}"/>
            </a:ext>
          </a:extLst>
        </xdr:cNvPr>
        <xdr:cNvSpPr/>
      </xdr:nvSpPr>
      <xdr:spPr>
        <a:xfrm>
          <a:off x="12982575" y="63436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33</xdr:row>
      <xdr:rowOff>76200</xdr:rowOff>
    </xdr:from>
    <xdr:to>
      <xdr:col>22</xdr:col>
      <xdr:colOff>0</xdr:colOff>
      <xdr:row>33</xdr:row>
      <xdr:rowOff>76200</xdr:rowOff>
    </xdr:to>
    <xdr:cxnSp macro="">
      <xdr:nvCxnSpPr>
        <xdr:cNvPr id="20" name="Solver_line$W$34">
          <a:extLst>
            <a:ext uri="{FF2B5EF4-FFF2-40B4-BE49-F238E27FC236}">
              <a16:creationId xmlns:a16="http://schemas.microsoft.com/office/drawing/2014/main" id="{123E21A4-D3A0-4374-810B-70064B8EDED8}"/>
            </a:ext>
          </a:extLst>
        </xdr:cNvPr>
        <xdr:cNvCxnSpPr/>
      </xdr:nvCxnSpPr>
      <xdr:spPr>
        <a:xfrm>
          <a:off x="10706100" y="6419850"/>
          <a:ext cx="2276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31</xdr:row>
      <xdr:rowOff>76200</xdr:rowOff>
    </xdr:from>
    <xdr:to>
      <xdr:col>24</xdr:col>
      <xdr:colOff>0</xdr:colOff>
      <xdr:row>33</xdr:row>
      <xdr:rowOff>76200</xdr:rowOff>
    </xdr:to>
    <xdr:cxnSp macro="">
      <xdr:nvCxnSpPr>
        <xdr:cNvPr id="21" name="Solver_shapecon$AA$32">
          <a:extLst>
            <a:ext uri="{FF2B5EF4-FFF2-40B4-BE49-F238E27FC236}">
              <a16:creationId xmlns:a16="http://schemas.microsoft.com/office/drawing/2014/main" id="{F6B86FBF-9484-4F12-A452-F894CED2DBF1}"/>
            </a:ext>
          </a:extLst>
        </xdr:cNvPr>
        <xdr:cNvCxnSpPr/>
      </xdr:nvCxnSpPr>
      <xdr:spPr>
        <a:xfrm flipV="1">
          <a:off x="13115925" y="60388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31</xdr:row>
      <xdr:rowOff>0</xdr:rowOff>
    </xdr:from>
    <xdr:to>
      <xdr:col>27</xdr:col>
      <xdr:colOff>0</xdr:colOff>
      <xdr:row>31</xdr:row>
      <xdr:rowOff>152400</xdr:rowOff>
    </xdr:to>
    <xdr:sp macro="" textlink="">
      <xdr:nvSpPr>
        <xdr:cNvPr id="22" name="Solver_shape$AA$32">
          <a:extLst>
            <a:ext uri="{FF2B5EF4-FFF2-40B4-BE49-F238E27FC236}">
              <a16:creationId xmlns:a16="http://schemas.microsoft.com/office/drawing/2014/main" id="{77087D5A-82D4-4247-8DA9-AC844A657A09}"/>
            </a:ext>
          </a:extLst>
        </xdr:cNvPr>
        <xdr:cNvSpPr/>
      </xdr:nvSpPr>
      <xdr:spPr>
        <a:xfrm rot="16200000">
          <a:off x="15687675" y="59626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31</xdr:row>
      <xdr:rowOff>76200</xdr:rowOff>
    </xdr:from>
    <xdr:to>
      <xdr:col>30</xdr:col>
      <xdr:colOff>0</xdr:colOff>
      <xdr:row>31</xdr:row>
      <xdr:rowOff>76200</xdr:rowOff>
    </xdr:to>
    <xdr:cxnSp macro="">
      <xdr:nvCxnSpPr>
        <xdr:cNvPr id="23" name="Solver_dash$AA$32">
          <a:extLst>
            <a:ext uri="{FF2B5EF4-FFF2-40B4-BE49-F238E27FC236}">
              <a16:creationId xmlns:a16="http://schemas.microsoft.com/office/drawing/2014/main" id="{4D323D57-2FD7-471A-9A11-6BB304F23600}"/>
            </a:ext>
          </a:extLst>
        </xdr:cNvPr>
        <xdr:cNvCxnSpPr/>
      </xdr:nvCxnSpPr>
      <xdr:spPr>
        <a:xfrm>
          <a:off x="15840075" y="6038850"/>
          <a:ext cx="21145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76200</xdr:rowOff>
    </xdr:from>
    <xdr:to>
      <xdr:col>26</xdr:col>
      <xdr:colOff>0</xdr:colOff>
      <xdr:row>31</xdr:row>
      <xdr:rowOff>76200</xdr:rowOff>
    </xdr:to>
    <xdr:cxnSp macro="">
      <xdr:nvCxnSpPr>
        <xdr:cNvPr id="24" name="Solver_line$AA$32">
          <a:extLst>
            <a:ext uri="{FF2B5EF4-FFF2-40B4-BE49-F238E27FC236}">
              <a16:creationId xmlns:a16="http://schemas.microsoft.com/office/drawing/2014/main" id="{36C22C3C-76DA-454C-9C1C-C0230FB0EA3F}"/>
            </a:ext>
          </a:extLst>
        </xdr:cNvPr>
        <xdr:cNvCxnSpPr/>
      </xdr:nvCxnSpPr>
      <xdr:spPr>
        <a:xfrm>
          <a:off x="13363575" y="6038850"/>
          <a:ext cx="2324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33</xdr:row>
      <xdr:rowOff>76200</xdr:rowOff>
    </xdr:from>
    <xdr:to>
      <xdr:col>24</xdr:col>
      <xdr:colOff>0</xdr:colOff>
      <xdr:row>36</xdr:row>
      <xdr:rowOff>76200</xdr:rowOff>
    </xdr:to>
    <xdr:cxnSp macro="">
      <xdr:nvCxnSpPr>
        <xdr:cNvPr id="25" name="Solver_shapecon$AA$37">
          <a:extLst>
            <a:ext uri="{FF2B5EF4-FFF2-40B4-BE49-F238E27FC236}">
              <a16:creationId xmlns:a16="http://schemas.microsoft.com/office/drawing/2014/main" id="{B5A6B719-F59D-4FD7-9F6B-A55EA2F1EDC1}"/>
            </a:ext>
          </a:extLst>
        </xdr:cNvPr>
        <xdr:cNvCxnSpPr/>
      </xdr:nvCxnSpPr>
      <xdr:spPr>
        <a:xfrm>
          <a:off x="13115925" y="6419850"/>
          <a:ext cx="247650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36</xdr:row>
      <xdr:rowOff>0</xdr:rowOff>
    </xdr:from>
    <xdr:to>
      <xdr:col>27</xdr:col>
      <xdr:colOff>0</xdr:colOff>
      <xdr:row>36</xdr:row>
      <xdr:rowOff>152400</xdr:rowOff>
    </xdr:to>
    <xdr:sp macro="" textlink="">
      <xdr:nvSpPr>
        <xdr:cNvPr id="26" name="Solver_shape$AA$37">
          <a:extLst>
            <a:ext uri="{FF2B5EF4-FFF2-40B4-BE49-F238E27FC236}">
              <a16:creationId xmlns:a16="http://schemas.microsoft.com/office/drawing/2014/main" id="{EE21E537-9EED-49C5-A7B9-7F6BC8B542E9}"/>
            </a:ext>
          </a:extLst>
        </xdr:cNvPr>
        <xdr:cNvSpPr/>
      </xdr:nvSpPr>
      <xdr:spPr>
        <a:xfrm rot="16200000">
          <a:off x="15687675" y="69151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36</xdr:row>
      <xdr:rowOff>76200</xdr:rowOff>
    </xdr:from>
    <xdr:to>
      <xdr:col>30</xdr:col>
      <xdr:colOff>0</xdr:colOff>
      <xdr:row>36</xdr:row>
      <xdr:rowOff>76200</xdr:rowOff>
    </xdr:to>
    <xdr:cxnSp macro="">
      <xdr:nvCxnSpPr>
        <xdr:cNvPr id="27" name="Solver_dash$AA$37">
          <a:extLst>
            <a:ext uri="{FF2B5EF4-FFF2-40B4-BE49-F238E27FC236}">
              <a16:creationId xmlns:a16="http://schemas.microsoft.com/office/drawing/2014/main" id="{C463DC03-C023-4285-AD93-67749A884073}"/>
            </a:ext>
          </a:extLst>
        </xdr:cNvPr>
        <xdr:cNvCxnSpPr/>
      </xdr:nvCxnSpPr>
      <xdr:spPr>
        <a:xfrm>
          <a:off x="15840075" y="6991350"/>
          <a:ext cx="21145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36</xdr:row>
      <xdr:rowOff>76200</xdr:rowOff>
    </xdr:from>
    <xdr:to>
      <xdr:col>26</xdr:col>
      <xdr:colOff>0</xdr:colOff>
      <xdr:row>36</xdr:row>
      <xdr:rowOff>76200</xdr:rowOff>
    </xdr:to>
    <xdr:cxnSp macro="">
      <xdr:nvCxnSpPr>
        <xdr:cNvPr id="28" name="Solver_line$AA$37">
          <a:extLst>
            <a:ext uri="{FF2B5EF4-FFF2-40B4-BE49-F238E27FC236}">
              <a16:creationId xmlns:a16="http://schemas.microsoft.com/office/drawing/2014/main" id="{FB4415CE-1AC6-41CA-9614-6A6CB4D0F1FE}"/>
            </a:ext>
          </a:extLst>
        </xdr:cNvPr>
        <xdr:cNvCxnSpPr/>
      </xdr:nvCxnSpPr>
      <xdr:spPr>
        <a:xfrm>
          <a:off x="13363575" y="6991350"/>
          <a:ext cx="2324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43</xdr:row>
      <xdr:rowOff>76200</xdr:rowOff>
    </xdr:from>
    <xdr:to>
      <xdr:col>16</xdr:col>
      <xdr:colOff>0</xdr:colOff>
      <xdr:row>58</xdr:row>
      <xdr:rowOff>76200</xdr:rowOff>
    </xdr:to>
    <xdr:cxnSp macro="">
      <xdr:nvCxnSpPr>
        <xdr:cNvPr id="29" name="Solver_shapecon$S$59">
          <a:extLst>
            <a:ext uri="{FF2B5EF4-FFF2-40B4-BE49-F238E27FC236}">
              <a16:creationId xmlns:a16="http://schemas.microsoft.com/office/drawing/2014/main" id="{5F1FE3E0-603C-4042-890C-8435BC302646}"/>
            </a:ext>
          </a:extLst>
        </xdr:cNvPr>
        <xdr:cNvCxnSpPr/>
      </xdr:nvCxnSpPr>
      <xdr:spPr>
        <a:xfrm>
          <a:off x="8077200" y="8324850"/>
          <a:ext cx="247650" cy="2857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58</xdr:row>
      <xdr:rowOff>0</xdr:rowOff>
    </xdr:from>
    <xdr:to>
      <xdr:col>19</xdr:col>
      <xdr:colOff>19050</xdr:colOff>
      <xdr:row>58</xdr:row>
      <xdr:rowOff>152400</xdr:rowOff>
    </xdr:to>
    <xdr:sp macro="" textlink="">
      <xdr:nvSpPr>
        <xdr:cNvPr id="30" name="Solver_shape$S$59">
          <a:extLst>
            <a:ext uri="{FF2B5EF4-FFF2-40B4-BE49-F238E27FC236}">
              <a16:creationId xmlns:a16="http://schemas.microsoft.com/office/drawing/2014/main" id="{BFEC4F39-1908-4A95-ACDF-AFCC0FE96ABC}"/>
            </a:ext>
          </a:extLst>
        </xdr:cNvPr>
        <xdr:cNvSpPr/>
      </xdr:nvSpPr>
      <xdr:spPr>
        <a:xfrm>
          <a:off x="10325100" y="111061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58</xdr:row>
      <xdr:rowOff>76200</xdr:rowOff>
    </xdr:from>
    <xdr:to>
      <xdr:col>18</xdr:col>
      <xdr:colOff>0</xdr:colOff>
      <xdr:row>58</xdr:row>
      <xdr:rowOff>76200</xdr:rowOff>
    </xdr:to>
    <xdr:cxnSp macro="">
      <xdr:nvCxnSpPr>
        <xdr:cNvPr id="31" name="Solver_line$S$59">
          <a:extLst>
            <a:ext uri="{FF2B5EF4-FFF2-40B4-BE49-F238E27FC236}">
              <a16:creationId xmlns:a16="http://schemas.microsoft.com/office/drawing/2014/main" id="{44D57701-F260-4504-8106-9F834EC1427E}"/>
            </a:ext>
          </a:extLst>
        </xdr:cNvPr>
        <xdr:cNvCxnSpPr/>
      </xdr:nvCxnSpPr>
      <xdr:spPr>
        <a:xfrm>
          <a:off x="8324850" y="11182350"/>
          <a:ext cx="20002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48</xdr:row>
      <xdr:rowOff>76200</xdr:rowOff>
    </xdr:from>
    <xdr:to>
      <xdr:col>20</xdr:col>
      <xdr:colOff>0</xdr:colOff>
      <xdr:row>58</xdr:row>
      <xdr:rowOff>76200</xdr:rowOff>
    </xdr:to>
    <xdr:cxnSp macro="">
      <xdr:nvCxnSpPr>
        <xdr:cNvPr id="32" name="Solver_shapecon$W$49">
          <a:extLst>
            <a:ext uri="{FF2B5EF4-FFF2-40B4-BE49-F238E27FC236}">
              <a16:creationId xmlns:a16="http://schemas.microsoft.com/office/drawing/2014/main" id="{07610889-1BEF-485B-B180-5CDF1655B39E}"/>
            </a:ext>
          </a:extLst>
        </xdr:cNvPr>
        <xdr:cNvCxnSpPr/>
      </xdr:nvCxnSpPr>
      <xdr:spPr>
        <a:xfrm flipV="1">
          <a:off x="10458450" y="9277350"/>
          <a:ext cx="247650" cy="1905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0</xdr:colOff>
      <xdr:row>48</xdr:row>
      <xdr:rowOff>0</xdr:rowOff>
    </xdr:from>
    <xdr:to>
      <xdr:col>23</xdr:col>
      <xdr:colOff>19050</xdr:colOff>
      <xdr:row>48</xdr:row>
      <xdr:rowOff>152400</xdr:rowOff>
    </xdr:to>
    <xdr:sp macro="" textlink="">
      <xdr:nvSpPr>
        <xdr:cNvPr id="33" name="Solver_shape$W$49">
          <a:extLst>
            <a:ext uri="{FF2B5EF4-FFF2-40B4-BE49-F238E27FC236}">
              <a16:creationId xmlns:a16="http://schemas.microsoft.com/office/drawing/2014/main" id="{05183E19-BA30-4F04-9AFB-C9ECD010E270}"/>
            </a:ext>
          </a:extLst>
        </xdr:cNvPr>
        <xdr:cNvSpPr/>
      </xdr:nvSpPr>
      <xdr:spPr>
        <a:xfrm>
          <a:off x="12982575" y="920115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48</xdr:row>
      <xdr:rowOff>76200</xdr:rowOff>
    </xdr:from>
    <xdr:to>
      <xdr:col>22</xdr:col>
      <xdr:colOff>0</xdr:colOff>
      <xdr:row>48</xdr:row>
      <xdr:rowOff>76200</xdr:rowOff>
    </xdr:to>
    <xdr:cxnSp macro="">
      <xdr:nvCxnSpPr>
        <xdr:cNvPr id="34" name="Solver_line$W$49">
          <a:extLst>
            <a:ext uri="{FF2B5EF4-FFF2-40B4-BE49-F238E27FC236}">
              <a16:creationId xmlns:a16="http://schemas.microsoft.com/office/drawing/2014/main" id="{C4DAEA0E-F1C0-4853-A27B-C3542608F1CF}"/>
            </a:ext>
          </a:extLst>
        </xdr:cNvPr>
        <xdr:cNvCxnSpPr/>
      </xdr:nvCxnSpPr>
      <xdr:spPr>
        <a:xfrm>
          <a:off x="10706100" y="9277350"/>
          <a:ext cx="2276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43</xdr:row>
      <xdr:rowOff>76200</xdr:rowOff>
    </xdr:from>
    <xdr:to>
      <xdr:col>24</xdr:col>
      <xdr:colOff>0</xdr:colOff>
      <xdr:row>48</xdr:row>
      <xdr:rowOff>76200</xdr:rowOff>
    </xdr:to>
    <xdr:cxnSp macro="">
      <xdr:nvCxnSpPr>
        <xdr:cNvPr id="35" name="Solver_shapecon$AA$44">
          <a:extLst>
            <a:ext uri="{FF2B5EF4-FFF2-40B4-BE49-F238E27FC236}">
              <a16:creationId xmlns:a16="http://schemas.microsoft.com/office/drawing/2014/main" id="{4185EFAA-758B-453F-9902-DC05CAE25172}"/>
            </a:ext>
          </a:extLst>
        </xdr:cNvPr>
        <xdr:cNvCxnSpPr/>
      </xdr:nvCxnSpPr>
      <xdr:spPr>
        <a:xfrm flipV="1">
          <a:off x="13115925" y="832485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43</xdr:row>
      <xdr:rowOff>0</xdr:rowOff>
    </xdr:from>
    <xdr:to>
      <xdr:col>27</xdr:col>
      <xdr:colOff>0</xdr:colOff>
      <xdr:row>43</xdr:row>
      <xdr:rowOff>152400</xdr:rowOff>
    </xdr:to>
    <xdr:sp macro="" textlink="">
      <xdr:nvSpPr>
        <xdr:cNvPr id="36" name="Solver_shape$AA$44">
          <a:extLst>
            <a:ext uri="{FF2B5EF4-FFF2-40B4-BE49-F238E27FC236}">
              <a16:creationId xmlns:a16="http://schemas.microsoft.com/office/drawing/2014/main" id="{6AFB1F1C-14F5-47A1-AF90-0D403E6F08EC}"/>
            </a:ext>
          </a:extLst>
        </xdr:cNvPr>
        <xdr:cNvSpPr/>
      </xdr:nvSpPr>
      <xdr:spPr>
        <a:xfrm>
          <a:off x="15687675" y="82486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43</xdr:row>
      <xdr:rowOff>76200</xdr:rowOff>
    </xdr:from>
    <xdr:to>
      <xdr:col>26</xdr:col>
      <xdr:colOff>0</xdr:colOff>
      <xdr:row>43</xdr:row>
      <xdr:rowOff>76200</xdr:rowOff>
    </xdr:to>
    <xdr:cxnSp macro="">
      <xdr:nvCxnSpPr>
        <xdr:cNvPr id="37" name="Solver_line$AA$44">
          <a:extLst>
            <a:ext uri="{FF2B5EF4-FFF2-40B4-BE49-F238E27FC236}">
              <a16:creationId xmlns:a16="http://schemas.microsoft.com/office/drawing/2014/main" id="{5B1D6F0A-566D-43A3-AEE7-76FF92E62726}"/>
            </a:ext>
          </a:extLst>
        </xdr:cNvPr>
        <xdr:cNvCxnSpPr/>
      </xdr:nvCxnSpPr>
      <xdr:spPr>
        <a:xfrm>
          <a:off x="13363575" y="8324850"/>
          <a:ext cx="2324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41</xdr:row>
      <xdr:rowOff>76200</xdr:rowOff>
    </xdr:from>
    <xdr:to>
      <xdr:col>28</xdr:col>
      <xdr:colOff>0</xdr:colOff>
      <xdr:row>43</xdr:row>
      <xdr:rowOff>76200</xdr:rowOff>
    </xdr:to>
    <xdr:cxnSp macro="">
      <xdr:nvCxnSpPr>
        <xdr:cNvPr id="38" name="Solver_shapecon$AE$42">
          <a:extLst>
            <a:ext uri="{FF2B5EF4-FFF2-40B4-BE49-F238E27FC236}">
              <a16:creationId xmlns:a16="http://schemas.microsoft.com/office/drawing/2014/main" id="{3C927606-6AB4-4269-B9CE-A6688D57B4B6}"/>
            </a:ext>
          </a:extLst>
        </xdr:cNvPr>
        <xdr:cNvCxnSpPr/>
      </xdr:nvCxnSpPr>
      <xdr:spPr>
        <a:xfrm flipV="1">
          <a:off x="15840075" y="79438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41</xdr:row>
      <xdr:rowOff>0</xdr:rowOff>
    </xdr:from>
    <xdr:to>
      <xdr:col>31</xdr:col>
      <xdr:colOff>0</xdr:colOff>
      <xdr:row>41</xdr:row>
      <xdr:rowOff>152400</xdr:rowOff>
    </xdr:to>
    <xdr:sp macro="" textlink="">
      <xdr:nvSpPr>
        <xdr:cNvPr id="39" name="Solver_shape$AE$42">
          <a:extLst>
            <a:ext uri="{FF2B5EF4-FFF2-40B4-BE49-F238E27FC236}">
              <a16:creationId xmlns:a16="http://schemas.microsoft.com/office/drawing/2014/main" id="{452F2723-3009-43CA-82CA-D93BC1D405B3}"/>
            </a:ext>
          </a:extLst>
        </xdr:cNvPr>
        <xdr:cNvSpPr/>
      </xdr:nvSpPr>
      <xdr:spPr>
        <a:xfrm rot="16200000">
          <a:off x="17954625" y="78676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41</xdr:row>
      <xdr:rowOff>76200</xdr:rowOff>
    </xdr:from>
    <xdr:to>
      <xdr:col>30</xdr:col>
      <xdr:colOff>0</xdr:colOff>
      <xdr:row>41</xdr:row>
      <xdr:rowOff>76200</xdr:rowOff>
    </xdr:to>
    <xdr:cxnSp macro="">
      <xdr:nvCxnSpPr>
        <xdr:cNvPr id="40" name="Solver_line$AE$42">
          <a:extLst>
            <a:ext uri="{FF2B5EF4-FFF2-40B4-BE49-F238E27FC236}">
              <a16:creationId xmlns:a16="http://schemas.microsoft.com/office/drawing/2014/main" id="{8D8339EF-1104-4C74-9D79-BE993C4E017A}"/>
            </a:ext>
          </a:extLst>
        </xdr:cNvPr>
        <xdr:cNvCxnSpPr/>
      </xdr:nvCxnSpPr>
      <xdr:spPr>
        <a:xfrm>
          <a:off x="16087725" y="7943850"/>
          <a:ext cx="1866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43</xdr:row>
      <xdr:rowOff>76200</xdr:rowOff>
    </xdr:from>
    <xdr:to>
      <xdr:col>28</xdr:col>
      <xdr:colOff>0</xdr:colOff>
      <xdr:row>46</xdr:row>
      <xdr:rowOff>76200</xdr:rowOff>
    </xdr:to>
    <xdr:cxnSp macro="">
      <xdr:nvCxnSpPr>
        <xdr:cNvPr id="41" name="Solver_shapecon$AE$47">
          <a:extLst>
            <a:ext uri="{FF2B5EF4-FFF2-40B4-BE49-F238E27FC236}">
              <a16:creationId xmlns:a16="http://schemas.microsoft.com/office/drawing/2014/main" id="{2813B88B-FC4F-4560-ABF8-EF95EC0DD597}"/>
            </a:ext>
          </a:extLst>
        </xdr:cNvPr>
        <xdr:cNvCxnSpPr/>
      </xdr:nvCxnSpPr>
      <xdr:spPr>
        <a:xfrm>
          <a:off x="15840075" y="8324850"/>
          <a:ext cx="247650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46</xdr:row>
      <xdr:rowOff>0</xdr:rowOff>
    </xdr:from>
    <xdr:to>
      <xdr:col>31</xdr:col>
      <xdr:colOff>0</xdr:colOff>
      <xdr:row>46</xdr:row>
      <xdr:rowOff>152400</xdr:rowOff>
    </xdr:to>
    <xdr:sp macro="" textlink="">
      <xdr:nvSpPr>
        <xdr:cNvPr id="42" name="Solver_shape$AE$47">
          <a:extLst>
            <a:ext uri="{FF2B5EF4-FFF2-40B4-BE49-F238E27FC236}">
              <a16:creationId xmlns:a16="http://schemas.microsoft.com/office/drawing/2014/main" id="{E9252D7D-5423-489E-9013-35BE6A23AF4F}"/>
            </a:ext>
          </a:extLst>
        </xdr:cNvPr>
        <xdr:cNvSpPr/>
      </xdr:nvSpPr>
      <xdr:spPr>
        <a:xfrm rot="16200000">
          <a:off x="17954625" y="88201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46</xdr:row>
      <xdr:rowOff>76200</xdr:rowOff>
    </xdr:from>
    <xdr:to>
      <xdr:col>30</xdr:col>
      <xdr:colOff>0</xdr:colOff>
      <xdr:row>46</xdr:row>
      <xdr:rowOff>76200</xdr:rowOff>
    </xdr:to>
    <xdr:cxnSp macro="">
      <xdr:nvCxnSpPr>
        <xdr:cNvPr id="43" name="Solver_line$AE$47">
          <a:extLst>
            <a:ext uri="{FF2B5EF4-FFF2-40B4-BE49-F238E27FC236}">
              <a16:creationId xmlns:a16="http://schemas.microsoft.com/office/drawing/2014/main" id="{159CDB10-CAB4-487A-8603-98D32338A92F}"/>
            </a:ext>
          </a:extLst>
        </xdr:cNvPr>
        <xdr:cNvCxnSpPr/>
      </xdr:nvCxnSpPr>
      <xdr:spPr>
        <a:xfrm>
          <a:off x="16087725" y="8896350"/>
          <a:ext cx="1866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48</xdr:row>
      <xdr:rowOff>76200</xdr:rowOff>
    </xdr:from>
    <xdr:to>
      <xdr:col>24</xdr:col>
      <xdr:colOff>0</xdr:colOff>
      <xdr:row>53</xdr:row>
      <xdr:rowOff>76200</xdr:rowOff>
    </xdr:to>
    <xdr:cxnSp macro="">
      <xdr:nvCxnSpPr>
        <xdr:cNvPr id="44" name="Solver_shapecon$AA$54">
          <a:extLst>
            <a:ext uri="{FF2B5EF4-FFF2-40B4-BE49-F238E27FC236}">
              <a16:creationId xmlns:a16="http://schemas.microsoft.com/office/drawing/2014/main" id="{ADA94073-B2BB-41C9-B1D2-2010270B86F0}"/>
            </a:ext>
          </a:extLst>
        </xdr:cNvPr>
        <xdr:cNvCxnSpPr/>
      </xdr:nvCxnSpPr>
      <xdr:spPr>
        <a:xfrm>
          <a:off x="13115925" y="927735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53</xdr:row>
      <xdr:rowOff>0</xdr:rowOff>
    </xdr:from>
    <xdr:to>
      <xdr:col>27</xdr:col>
      <xdr:colOff>0</xdr:colOff>
      <xdr:row>53</xdr:row>
      <xdr:rowOff>152400</xdr:rowOff>
    </xdr:to>
    <xdr:sp macro="" textlink="">
      <xdr:nvSpPr>
        <xdr:cNvPr id="45" name="Solver_shape$AA$54">
          <a:extLst>
            <a:ext uri="{FF2B5EF4-FFF2-40B4-BE49-F238E27FC236}">
              <a16:creationId xmlns:a16="http://schemas.microsoft.com/office/drawing/2014/main" id="{500CAA56-2ED1-42A7-84D3-102D6A7E096F}"/>
            </a:ext>
          </a:extLst>
        </xdr:cNvPr>
        <xdr:cNvSpPr/>
      </xdr:nvSpPr>
      <xdr:spPr>
        <a:xfrm>
          <a:off x="15687675" y="101536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53</xdr:row>
      <xdr:rowOff>76200</xdr:rowOff>
    </xdr:from>
    <xdr:to>
      <xdr:col>26</xdr:col>
      <xdr:colOff>0</xdr:colOff>
      <xdr:row>53</xdr:row>
      <xdr:rowOff>76200</xdr:rowOff>
    </xdr:to>
    <xdr:cxnSp macro="">
      <xdr:nvCxnSpPr>
        <xdr:cNvPr id="46" name="Solver_line$AA$54">
          <a:extLst>
            <a:ext uri="{FF2B5EF4-FFF2-40B4-BE49-F238E27FC236}">
              <a16:creationId xmlns:a16="http://schemas.microsoft.com/office/drawing/2014/main" id="{B3736609-D65E-409E-B6E8-86F10DBE3E7A}"/>
            </a:ext>
          </a:extLst>
        </xdr:cNvPr>
        <xdr:cNvCxnSpPr/>
      </xdr:nvCxnSpPr>
      <xdr:spPr>
        <a:xfrm>
          <a:off x="13363575" y="10229850"/>
          <a:ext cx="2324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51</xdr:row>
      <xdr:rowOff>76200</xdr:rowOff>
    </xdr:from>
    <xdr:to>
      <xdr:col>28</xdr:col>
      <xdr:colOff>0</xdr:colOff>
      <xdr:row>53</xdr:row>
      <xdr:rowOff>76200</xdr:rowOff>
    </xdr:to>
    <xdr:cxnSp macro="">
      <xdr:nvCxnSpPr>
        <xdr:cNvPr id="47" name="Solver_shapecon$AE$52">
          <a:extLst>
            <a:ext uri="{FF2B5EF4-FFF2-40B4-BE49-F238E27FC236}">
              <a16:creationId xmlns:a16="http://schemas.microsoft.com/office/drawing/2014/main" id="{7EC08F62-1A65-4BBF-93E9-5900EB28DAD4}"/>
            </a:ext>
          </a:extLst>
        </xdr:cNvPr>
        <xdr:cNvCxnSpPr/>
      </xdr:nvCxnSpPr>
      <xdr:spPr>
        <a:xfrm flipV="1">
          <a:off x="15840075" y="98488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51</xdr:row>
      <xdr:rowOff>0</xdr:rowOff>
    </xdr:from>
    <xdr:to>
      <xdr:col>31</xdr:col>
      <xdr:colOff>0</xdr:colOff>
      <xdr:row>51</xdr:row>
      <xdr:rowOff>152400</xdr:rowOff>
    </xdr:to>
    <xdr:sp macro="" textlink="">
      <xdr:nvSpPr>
        <xdr:cNvPr id="48" name="Solver_shape$AE$52">
          <a:extLst>
            <a:ext uri="{FF2B5EF4-FFF2-40B4-BE49-F238E27FC236}">
              <a16:creationId xmlns:a16="http://schemas.microsoft.com/office/drawing/2014/main" id="{43935FD7-D467-4F1E-BD1B-DB6DFF8F3E29}"/>
            </a:ext>
          </a:extLst>
        </xdr:cNvPr>
        <xdr:cNvSpPr/>
      </xdr:nvSpPr>
      <xdr:spPr>
        <a:xfrm rot="16200000">
          <a:off x="17954625" y="97726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51</xdr:row>
      <xdr:rowOff>76200</xdr:rowOff>
    </xdr:from>
    <xdr:to>
      <xdr:col>30</xdr:col>
      <xdr:colOff>0</xdr:colOff>
      <xdr:row>51</xdr:row>
      <xdr:rowOff>76200</xdr:rowOff>
    </xdr:to>
    <xdr:cxnSp macro="">
      <xdr:nvCxnSpPr>
        <xdr:cNvPr id="49" name="Solver_line$AE$52">
          <a:extLst>
            <a:ext uri="{FF2B5EF4-FFF2-40B4-BE49-F238E27FC236}">
              <a16:creationId xmlns:a16="http://schemas.microsoft.com/office/drawing/2014/main" id="{75DAE2A0-1C29-4F44-B7C2-C87FAA84A3B8}"/>
            </a:ext>
          </a:extLst>
        </xdr:cNvPr>
        <xdr:cNvCxnSpPr/>
      </xdr:nvCxnSpPr>
      <xdr:spPr>
        <a:xfrm>
          <a:off x="16087725" y="9848850"/>
          <a:ext cx="1866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53</xdr:row>
      <xdr:rowOff>76200</xdr:rowOff>
    </xdr:from>
    <xdr:to>
      <xdr:col>28</xdr:col>
      <xdr:colOff>0</xdr:colOff>
      <xdr:row>56</xdr:row>
      <xdr:rowOff>76200</xdr:rowOff>
    </xdr:to>
    <xdr:cxnSp macro="">
      <xdr:nvCxnSpPr>
        <xdr:cNvPr id="50" name="Solver_shapecon$AE$57">
          <a:extLst>
            <a:ext uri="{FF2B5EF4-FFF2-40B4-BE49-F238E27FC236}">
              <a16:creationId xmlns:a16="http://schemas.microsoft.com/office/drawing/2014/main" id="{72466C24-FC39-44A4-88E9-31E04432CA20}"/>
            </a:ext>
          </a:extLst>
        </xdr:cNvPr>
        <xdr:cNvCxnSpPr/>
      </xdr:nvCxnSpPr>
      <xdr:spPr>
        <a:xfrm>
          <a:off x="15840075" y="10229850"/>
          <a:ext cx="247650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56</xdr:row>
      <xdr:rowOff>0</xdr:rowOff>
    </xdr:from>
    <xdr:to>
      <xdr:col>31</xdr:col>
      <xdr:colOff>0</xdr:colOff>
      <xdr:row>56</xdr:row>
      <xdr:rowOff>152400</xdr:rowOff>
    </xdr:to>
    <xdr:sp macro="" textlink="">
      <xdr:nvSpPr>
        <xdr:cNvPr id="51" name="Solver_shape$AE$57">
          <a:extLst>
            <a:ext uri="{FF2B5EF4-FFF2-40B4-BE49-F238E27FC236}">
              <a16:creationId xmlns:a16="http://schemas.microsoft.com/office/drawing/2014/main" id="{7C71136F-922E-4813-8ACA-A7CBD9B03B73}"/>
            </a:ext>
          </a:extLst>
        </xdr:cNvPr>
        <xdr:cNvSpPr/>
      </xdr:nvSpPr>
      <xdr:spPr>
        <a:xfrm rot="16200000">
          <a:off x="17954625" y="107251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56</xdr:row>
      <xdr:rowOff>76200</xdr:rowOff>
    </xdr:from>
    <xdr:to>
      <xdr:col>30</xdr:col>
      <xdr:colOff>0</xdr:colOff>
      <xdr:row>56</xdr:row>
      <xdr:rowOff>76200</xdr:rowOff>
    </xdr:to>
    <xdr:cxnSp macro="">
      <xdr:nvCxnSpPr>
        <xdr:cNvPr id="52" name="Solver_line$AE$57">
          <a:extLst>
            <a:ext uri="{FF2B5EF4-FFF2-40B4-BE49-F238E27FC236}">
              <a16:creationId xmlns:a16="http://schemas.microsoft.com/office/drawing/2014/main" id="{A408EEEB-5F80-44DF-AD44-9A66394EB5BA}"/>
            </a:ext>
          </a:extLst>
        </xdr:cNvPr>
        <xdr:cNvCxnSpPr/>
      </xdr:nvCxnSpPr>
      <xdr:spPr>
        <a:xfrm>
          <a:off x="16087725" y="10801350"/>
          <a:ext cx="1866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58</xdr:row>
      <xdr:rowOff>76200</xdr:rowOff>
    </xdr:from>
    <xdr:to>
      <xdr:col>20</xdr:col>
      <xdr:colOff>0</xdr:colOff>
      <xdr:row>68</xdr:row>
      <xdr:rowOff>76200</xdr:rowOff>
    </xdr:to>
    <xdr:cxnSp macro="">
      <xdr:nvCxnSpPr>
        <xdr:cNvPr id="53" name="Solver_shapecon$W$69">
          <a:extLst>
            <a:ext uri="{FF2B5EF4-FFF2-40B4-BE49-F238E27FC236}">
              <a16:creationId xmlns:a16="http://schemas.microsoft.com/office/drawing/2014/main" id="{547F8F64-2E5A-49C7-AE8C-2039420A3C1B}"/>
            </a:ext>
          </a:extLst>
        </xdr:cNvPr>
        <xdr:cNvCxnSpPr/>
      </xdr:nvCxnSpPr>
      <xdr:spPr>
        <a:xfrm>
          <a:off x="10458450" y="11182350"/>
          <a:ext cx="247650" cy="1905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0</xdr:colOff>
      <xdr:row>68</xdr:row>
      <xdr:rowOff>0</xdr:rowOff>
    </xdr:from>
    <xdr:to>
      <xdr:col>23</xdr:col>
      <xdr:colOff>19050</xdr:colOff>
      <xdr:row>68</xdr:row>
      <xdr:rowOff>152400</xdr:rowOff>
    </xdr:to>
    <xdr:sp macro="" textlink="">
      <xdr:nvSpPr>
        <xdr:cNvPr id="54" name="Solver_shape$W$69">
          <a:extLst>
            <a:ext uri="{FF2B5EF4-FFF2-40B4-BE49-F238E27FC236}">
              <a16:creationId xmlns:a16="http://schemas.microsoft.com/office/drawing/2014/main" id="{BCAB8018-B21D-4BD9-B8B6-5283747C36A4}"/>
            </a:ext>
          </a:extLst>
        </xdr:cNvPr>
        <xdr:cNvSpPr/>
      </xdr:nvSpPr>
      <xdr:spPr>
        <a:xfrm>
          <a:off x="12982575" y="1301115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68</xdr:row>
      <xdr:rowOff>76200</xdr:rowOff>
    </xdr:from>
    <xdr:to>
      <xdr:col>22</xdr:col>
      <xdr:colOff>0</xdr:colOff>
      <xdr:row>68</xdr:row>
      <xdr:rowOff>76200</xdr:rowOff>
    </xdr:to>
    <xdr:cxnSp macro="">
      <xdr:nvCxnSpPr>
        <xdr:cNvPr id="55" name="Solver_line$W$69">
          <a:extLst>
            <a:ext uri="{FF2B5EF4-FFF2-40B4-BE49-F238E27FC236}">
              <a16:creationId xmlns:a16="http://schemas.microsoft.com/office/drawing/2014/main" id="{39A72F5E-0197-47F0-BB21-C19D13798ABC}"/>
            </a:ext>
          </a:extLst>
        </xdr:cNvPr>
        <xdr:cNvCxnSpPr/>
      </xdr:nvCxnSpPr>
      <xdr:spPr>
        <a:xfrm>
          <a:off x="10706100" y="13087350"/>
          <a:ext cx="227647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76200</xdr:rowOff>
    </xdr:from>
    <xdr:to>
      <xdr:col>24</xdr:col>
      <xdr:colOff>0</xdr:colOff>
      <xdr:row>68</xdr:row>
      <xdr:rowOff>76200</xdr:rowOff>
    </xdr:to>
    <xdr:cxnSp macro="">
      <xdr:nvCxnSpPr>
        <xdr:cNvPr id="56" name="Solver_shapecon$AA$64">
          <a:extLst>
            <a:ext uri="{FF2B5EF4-FFF2-40B4-BE49-F238E27FC236}">
              <a16:creationId xmlns:a16="http://schemas.microsoft.com/office/drawing/2014/main" id="{DBE42EE3-ADD8-41CF-97F6-4446DCFBBB19}"/>
            </a:ext>
          </a:extLst>
        </xdr:cNvPr>
        <xdr:cNvCxnSpPr/>
      </xdr:nvCxnSpPr>
      <xdr:spPr>
        <a:xfrm flipV="1">
          <a:off x="13115925" y="1213485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63</xdr:row>
      <xdr:rowOff>0</xdr:rowOff>
    </xdr:from>
    <xdr:to>
      <xdr:col>27</xdr:col>
      <xdr:colOff>0</xdr:colOff>
      <xdr:row>63</xdr:row>
      <xdr:rowOff>152400</xdr:rowOff>
    </xdr:to>
    <xdr:sp macro="" textlink="">
      <xdr:nvSpPr>
        <xdr:cNvPr id="57" name="Solver_shape$AA$64">
          <a:extLst>
            <a:ext uri="{FF2B5EF4-FFF2-40B4-BE49-F238E27FC236}">
              <a16:creationId xmlns:a16="http://schemas.microsoft.com/office/drawing/2014/main" id="{17BAD9E6-3D6F-4A13-97CC-615AC45190E1}"/>
            </a:ext>
          </a:extLst>
        </xdr:cNvPr>
        <xdr:cNvSpPr/>
      </xdr:nvSpPr>
      <xdr:spPr>
        <a:xfrm>
          <a:off x="15687675" y="120586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63</xdr:row>
      <xdr:rowOff>76200</xdr:rowOff>
    </xdr:from>
    <xdr:to>
      <xdr:col>26</xdr:col>
      <xdr:colOff>0</xdr:colOff>
      <xdr:row>63</xdr:row>
      <xdr:rowOff>76200</xdr:rowOff>
    </xdr:to>
    <xdr:cxnSp macro="">
      <xdr:nvCxnSpPr>
        <xdr:cNvPr id="58" name="Solver_line$AA$64">
          <a:extLst>
            <a:ext uri="{FF2B5EF4-FFF2-40B4-BE49-F238E27FC236}">
              <a16:creationId xmlns:a16="http://schemas.microsoft.com/office/drawing/2014/main" id="{A3E15ABC-1171-48C8-8A67-CA56AAD704E8}"/>
            </a:ext>
          </a:extLst>
        </xdr:cNvPr>
        <xdr:cNvCxnSpPr/>
      </xdr:nvCxnSpPr>
      <xdr:spPr>
        <a:xfrm>
          <a:off x="13363575" y="12134850"/>
          <a:ext cx="2324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61</xdr:row>
      <xdr:rowOff>76200</xdr:rowOff>
    </xdr:from>
    <xdr:to>
      <xdr:col>28</xdr:col>
      <xdr:colOff>0</xdr:colOff>
      <xdr:row>63</xdr:row>
      <xdr:rowOff>76200</xdr:rowOff>
    </xdr:to>
    <xdr:cxnSp macro="">
      <xdr:nvCxnSpPr>
        <xdr:cNvPr id="59" name="Solver_shapecon$AE$62">
          <a:extLst>
            <a:ext uri="{FF2B5EF4-FFF2-40B4-BE49-F238E27FC236}">
              <a16:creationId xmlns:a16="http://schemas.microsoft.com/office/drawing/2014/main" id="{6ED04CFB-0548-4F95-8089-0DC9CE455361}"/>
            </a:ext>
          </a:extLst>
        </xdr:cNvPr>
        <xdr:cNvCxnSpPr/>
      </xdr:nvCxnSpPr>
      <xdr:spPr>
        <a:xfrm flipV="1">
          <a:off x="15840075" y="117538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61</xdr:row>
      <xdr:rowOff>0</xdr:rowOff>
    </xdr:from>
    <xdr:to>
      <xdr:col>31</xdr:col>
      <xdr:colOff>0</xdr:colOff>
      <xdr:row>61</xdr:row>
      <xdr:rowOff>152400</xdr:rowOff>
    </xdr:to>
    <xdr:sp macro="" textlink="">
      <xdr:nvSpPr>
        <xdr:cNvPr id="60" name="Solver_shape$AE$62">
          <a:extLst>
            <a:ext uri="{FF2B5EF4-FFF2-40B4-BE49-F238E27FC236}">
              <a16:creationId xmlns:a16="http://schemas.microsoft.com/office/drawing/2014/main" id="{FBE7696E-4240-4D5D-B219-F42FC6DBF2BD}"/>
            </a:ext>
          </a:extLst>
        </xdr:cNvPr>
        <xdr:cNvSpPr/>
      </xdr:nvSpPr>
      <xdr:spPr>
        <a:xfrm rot="16200000">
          <a:off x="17954625" y="116776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61</xdr:row>
      <xdr:rowOff>76200</xdr:rowOff>
    </xdr:from>
    <xdr:to>
      <xdr:col>30</xdr:col>
      <xdr:colOff>0</xdr:colOff>
      <xdr:row>61</xdr:row>
      <xdr:rowOff>76200</xdr:rowOff>
    </xdr:to>
    <xdr:cxnSp macro="">
      <xdr:nvCxnSpPr>
        <xdr:cNvPr id="61" name="Solver_line$AE$62">
          <a:extLst>
            <a:ext uri="{FF2B5EF4-FFF2-40B4-BE49-F238E27FC236}">
              <a16:creationId xmlns:a16="http://schemas.microsoft.com/office/drawing/2014/main" id="{0F79CD26-7D74-4253-8168-7E592DDF38B8}"/>
            </a:ext>
          </a:extLst>
        </xdr:cNvPr>
        <xdr:cNvCxnSpPr/>
      </xdr:nvCxnSpPr>
      <xdr:spPr>
        <a:xfrm>
          <a:off x="16087725" y="11753850"/>
          <a:ext cx="1866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63</xdr:row>
      <xdr:rowOff>76200</xdr:rowOff>
    </xdr:from>
    <xdr:to>
      <xdr:col>28</xdr:col>
      <xdr:colOff>0</xdr:colOff>
      <xdr:row>66</xdr:row>
      <xdr:rowOff>76200</xdr:rowOff>
    </xdr:to>
    <xdr:cxnSp macro="">
      <xdr:nvCxnSpPr>
        <xdr:cNvPr id="62" name="Solver_shapecon$AE$67">
          <a:extLst>
            <a:ext uri="{FF2B5EF4-FFF2-40B4-BE49-F238E27FC236}">
              <a16:creationId xmlns:a16="http://schemas.microsoft.com/office/drawing/2014/main" id="{FFC97623-F91E-4A05-9643-F3CA197A508B}"/>
            </a:ext>
          </a:extLst>
        </xdr:cNvPr>
        <xdr:cNvCxnSpPr/>
      </xdr:nvCxnSpPr>
      <xdr:spPr>
        <a:xfrm>
          <a:off x="15840075" y="12134850"/>
          <a:ext cx="247650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66</xdr:row>
      <xdr:rowOff>0</xdr:rowOff>
    </xdr:from>
    <xdr:to>
      <xdr:col>31</xdr:col>
      <xdr:colOff>0</xdr:colOff>
      <xdr:row>66</xdr:row>
      <xdr:rowOff>152400</xdr:rowOff>
    </xdr:to>
    <xdr:sp macro="" textlink="">
      <xdr:nvSpPr>
        <xdr:cNvPr id="63" name="Solver_shape$AE$67">
          <a:extLst>
            <a:ext uri="{FF2B5EF4-FFF2-40B4-BE49-F238E27FC236}">
              <a16:creationId xmlns:a16="http://schemas.microsoft.com/office/drawing/2014/main" id="{7F1B1DD4-06A9-4C4C-B64C-5DC493D9A6A9}"/>
            </a:ext>
          </a:extLst>
        </xdr:cNvPr>
        <xdr:cNvSpPr/>
      </xdr:nvSpPr>
      <xdr:spPr>
        <a:xfrm rot="16200000">
          <a:off x="17954625" y="126301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66</xdr:row>
      <xdr:rowOff>76200</xdr:rowOff>
    </xdr:from>
    <xdr:to>
      <xdr:col>30</xdr:col>
      <xdr:colOff>0</xdr:colOff>
      <xdr:row>66</xdr:row>
      <xdr:rowOff>76200</xdr:rowOff>
    </xdr:to>
    <xdr:cxnSp macro="">
      <xdr:nvCxnSpPr>
        <xdr:cNvPr id="64" name="Solver_line$AE$67">
          <a:extLst>
            <a:ext uri="{FF2B5EF4-FFF2-40B4-BE49-F238E27FC236}">
              <a16:creationId xmlns:a16="http://schemas.microsoft.com/office/drawing/2014/main" id="{9E6B85F0-C776-483F-BBCA-AD3D163E76D7}"/>
            </a:ext>
          </a:extLst>
        </xdr:cNvPr>
        <xdr:cNvCxnSpPr/>
      </xdr:nvCxnSpPr>
      <xdr:spPr>
        <a:xfrm>
          <a:off x="16087725" y="12706350"/>
          <a:ext cx="1866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68</xdr:row>
      <xdr:rowOff>76200</xdr:rowOff>
    </xdr:from>
    <xdr:to>
      <xdr:col>24</xdr:col>
      <xdr:colOff>0</xdr:colOff>
      <xdr:row>73</xdr:row>
      <xdr:rowOff>76200</xdr:rowOff>
    </xdr:to>
    <xdr:cxnSp macro="">
      <xdr:nvCxnSpPr>
        <xdr:cNvPr id="65" name="Solver_shapecon$AA$74">
          <a:extLst>
            <a:ext uri="{FF2B5EF4-FFF2-40B4-BE49-F238E27FC236}">
              <a16:creationId xmlns:a16="http://schemas.microsoft.com/office/drawing/2014/main" id="{04A503A4-172F-4D35-96CD-78A59F70D697}"/>
            </a:ext>
          </a:extLst>
        </xdr:cNvPr>
        <xdr:cNvCxnSpPr/>
      </xdr:nvCxnSpPr>
      <xdr:spPr>
        <a:xfrm>
          <a:off x="13115925" y="1308735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73</xdr:row>
      <xdr:rowOff>0</xdr:rowOff>
    </xdr:from>
    <xdr:to>
      <xdr:col>27</xdr:col>
      <xdr:colOff>0</xdr:colOff>
      <xdr:row>73</xdr:row>
      <xdr:rowOff>152400</xdr:rowOff>
    </xdr:to>
    <xdr:sp macro="" textlink="">
      <xdr:nvSpPr>
        <xdr:cNvPr id="66" name="Solver_shape$AA$74">
          <a:extLst>
            <a:ext uri="{FF2B5EF4-FFF2-40B4-BE49-F238E27FC236}">
              <a16:creationId xmlns:a16="http://schemas.microsoft.com/office/drawing/2014/main" id="{7937AF58-6CAA-4644-9615-CA06207D03CA}"/>
            </a:ext>
          </a:extLst>
        </xdr:cNvPr>
        <xdr:cNvSpPr/>
      </xdr:nvSpPr>
      <xdr:spPr>
        <a:xfrm>
          <a:off x="15687675" y="139636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73</xdr:row>
      <xdr:rowOff>76200</xdr:rowOff>
    </xdr:from>
    <xdr:to>
      <xdr:col>26</xdr:col>
      <xdr:colOff>0</xdr:colOff>
      <xdr:row>73</xdr:row>
      <xdr:rowOff>76200</xdr:rowOff>
    </xdr:to>
    <xdr:cxnSp macro="">
      <xdr:nvCxnSpPr>
        <xdr:cNvPr id="67" name="Solver_line$AA$74">
          <a:extLst>
            <a:ext uri="{FF2B5EF4-FFF2-40B4-BE49-F238E27FC236}">
              <a16:creationId xmlns:a16="http://schemas.microsoft.com/office/drawing/2014/main" id="{C1B38467-7284-4A03-B040-A6A1AAE05FF0}"/>
            </a:ext>
          </a:extLst>
        </xdr:cNvPr>
        <xdr:cNvCxnSpPr/>
      </xdr:nvCxnSpPr>
      <xdr:spPr>
        <a:xfrm>
          <a:off x="13363575" y="14039850"/>
          <a:ext cx="23241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71</xdr:row>
      <xdr:rowOff>76200</xdr:rowOff>
    </xdr:from>
    <xdr:to>
      <xdr:col>28</xdr:col>
      <xdr:colOff>0</xdr:colOff>
      <xdr:row>73</xdr:row>
      <xdr:rowOff>76200</xdr:rowOff>
    </xdr:to>
    <xdr:cxnSp macro="">
      <xdr:nvCxnSpPr>
        <xdr:cNvPr id="68" name="Solver_shapecon$AE$72">
          <a:extLst>
            <a:ext uri="{FF2B5EF4-FFF2-40B4-BE49-F238E27FC236}">
              <a16:creationId xmlns:a16="http://schemas.microsoft.com/office/drawing/2014/main" id="{868C569F-B42D-4F87-888B-525FB96106E1}"/>
            </a:ext>
          </a:extLst>
        </xdr:cNvPr>
        <xdr:cNvCxnSpPr/>
      </xdr:nvCxnSpPr>
      <xdr:spPr>
        <a:xfrm flipV="1">
          <a:off x="15840075" y="136588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71</xdr:row>
      <xdr:rowOff>0</xdr:rowOff>
    </xdr:from>
    <xdr:to>
      <xdr:col>31</xdr:col>
      <xdr:colOff>0</xdr:colOff>
      <xdr:row>71</xdr:row>
      <xdr:rowOff>152400</xdr:rowOff>
    </xdr:to>
    <xdr:sp macro="" textlink="">
      <xdr:nvSpPr>
        <xdr:cNvPr id="69" name="Solver_shape$AE$72">
          <a:extLst>
            <a:ext uri="{FF2B5EF4-FFF2-40B4-BE49-F238E27FC236}">
              <a16:creationId xmlns:a16="http://schemas.microsoft.com/office/drawing/2014/main" id="{0EBE50E9-1638-4EA7-9C14-5F7EDE80477D}"/>
            </a:ext>
          </a:extLst>
        </xdr:cNvPr>
        <xdr:cNvSpPr/>
      </xdr:nvSpPr>
      <xdr:spPr>
        <a:xfrm rot="16200000">
          <a:off x="17954625" y="135826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71</xdr:row>
      <xdr:rowOff>76200</xdr:rowOff>
    </xdr:from>
    <xdr:to>
      <xdr:col>30</xdr:col>
      <xdr:colOff>0</xdr:colOff>
      <xdr:row>71</xdr:row>
      <xdr:rowOff>76200</xdr:rowOff>
    </xdr:to>
    <xdr:cxnSp macro="">
      <xdr:nvCxnSpPr>
        <xdr:cNvPr id="70" name="Solver_line$AE$72">
          <a:extLst>
            <a:ext uri="{FF2B5EF4-FFF2-40B4-BE49-F238E27FC236}">
              <a16:creationId xmlns:a16="http://schemas.microsoft.com/office/drawing/2014/main" id="{6A7168EA-3A49-483A-80DF-40FCAECF8D92}"/>
            </a:ext>
          </a:extLst>
        </xdr:cNvPr>
        <xdr:cNvCxnSpPr/>
      </xdr:nvCxnSpPr>
      <xdr:spPr>
        <a:xfrm>
          <a:off x="16087725" y="13658850"/>
          <a:ext cx="1866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73</xdr:row>
      <xdr:rowOff>76200</xdr:rowOff>
    </xdr:from>
    <xdr:to>
      <xdr:col>28</xdr:col>
      <xdr:colOff>0</xdr:colOff>
      <xdr:row>76</xdr:row>
      <xdr:rowOff>76200</xdr:rowOff>
    </xdr:to>
    <xdr:cxnSp macro="">
      <xdr:nvCxnSpPr>
        <xdr:cNvPr id="71" name="Solver_shapecon$AE$77">
          <a:extLst>
            <a:ext uri="{FF2B5EF4-FFF2-40B4-BE49-F238E27FC236}">
              <a16:creationId xmlns:a16="http://schemas.microsoft.com/office/drawing/2014/main" id="{1CAED1C3-9B4A-4E8F-AAC6-3CCC6DC05203}"/>
            </a:ext>
          </a:extLst>
        </xdr:cNvPr>
        <xdr:cNvCxnSpPr/>
      </xdr:nvCxnSpPr>
      <xdr:spPr>
        <a:xfrm>
          <a:off x="15840075" y="14039850"/>
          <a:ext cx="247650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76</xdr:row>
      <xdr:rowOff>0</xdr:rowOff>
    </xdr:from>
    <xdr:to>
      <xdr:col>31</xdr:col>
      <xdr:colOff>0</xdr:colOff>
      <xdr:row>76</xdr:row>
      <xdr:rowOff>152400</xdr:rowOff>
    </xdr:to>
    <xdr:sp macro="" textlink="">
      <xdr:nvSpPr>
        <xdr:cNvPr id="72" name="Solver_shape$AE$77">
          <a:extLst>
            <a:ext uri="{FF2B5EF4-FFF2-40B4-BE49-F238E27FC236}">
              <a16:creationId xmlns:a16="http://schemas.microsoft.com/office/drawing/2014/main" id="{C2D9F264-4A1D-4DD4-8AE6-71DCEE443E1C}"/>
            </a:ext>
          </a:extLst>
        </xdr:cNvPr>
        <xdr:cNvSpPr/>
      </xdr:nvSpPr>
      <xdr:spPr>
        <a:xfrm rot="16200000">
          <a:off x="17954625" y="145351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76</xdr:row>
      <xdr:rowOff>76200</xdr:rowOff>
    </xdr:from>
    <xdr:to>
      <xdr:col>30</xdr:col>
      <xdr:colOff>0</xdr:colOff>
      <xdr:row>76</xdr:row>
      <xdr:rowOff>76200</xdr:rowOff>
    </xdr:to>
    <xdr:cxnSp macro="">
      <xdr:nvCxnSpPr>
        <xdr:cNvPr id="73" name="Solver_line$AE$77">
          <a:extLst>
            <a:ext uri="{FF2B5EF4-FFF2-40B4-BE49-F238E27FC236}">
              <a16:creationId xmlns:a16="http://schemas.microsoft.com/office/drawing/2014/main" id="{43F67865-1C21-4FDD-BF45-9943617E9FBD}"/>
            </a:ext>
          </a:extLst>
        </xdr:cNvPr>
        <xdr:cNvCxnSpPr/>
      </xdr:nvCxnSpPr>
      <xdr:spPr>
        <a:xfrm>
          <a:off x="16087725" y="14611350"/>
          <a:ext cx="18669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43</xdr:row>
      <xdr:rowOff>0</xdr:rowOff>
    </xdr:from>
    <xdr:to>
      <xdr:col>15</xdr:col>
      <xdr:colOff>19050</xdr:colOff>
      <xdr:row>43</xdr:row>
      <xdr:rowOff>152400</xdr:rowOff>
    </xdr:to>
    <xdr:sp macro="" textlink="">
      <xdr:nvSpPr>
        <xdr:cNvPr id="74" name="Solver_shape$O$44">
          <a:extLst>
            <a:ext uri="{FF2B5EF4-FFF2-40B4-BE49-F238E27FC236}">
              <a16:creationId xmlns:a16="http://schemas.microsoft.com/office/drawing/2014/main" id="{B75FE999-E614-4778-8FC6-BE58FB248084}"/>
            </a:ext>
          </a:extLst>
        </xdr:cNvPr>
        <xdr:cNvSpPr/>
      </xdr:nvSpPr>
      <xdr:spPr>
        <a:xfrm>
          <a:off x="8010525" y="824865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43</xdr:row>
      <xdr:rowOff>76200</xdr:rowOff>
    </xdr:from>
    <xdr:to>
      <xdr:col>14</xdr:col>
      <xdr:colOff>0</xdr:colOff>
      <xdr:row>43</xdr:row>
      <xdr:rowOff>76200</xdr:rowOff>
    </xdr:to>
    <xdr:cxnSp macro="">
      <xdr:nvCxnSpPr>
        <xdr:cNvPr id="75" name="Solver_line$O$44">
          <a:extLst>
            <a:ext uri="{FF2B5EF4-FFF2-40B4-BE49-F238E27FC236}">
              <a16:creationId xmlns:a16="http://schemas.microsoft.com/office/drawing/2014/main" id="{41C6F501-8297-4C6F-AD74-786071C57A4C}"/>
            </a:ext>
          </a:extLst>
        </xdr:cNvPr>
        <xdr:cNvCxnSpPr/>
      </xdr:nvCxnSpPr>
      <xdr:spPr>
        <a:xfrm>
          <a:off x="7400925" y="832485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28</xdr:row>
      <xdr:rowOff>76200</xdr:rowOff>
    </xdr:from>
    <xdr:to>
      <xdr:col>16</xdr:col>
      <xdr:colOff>0</xdr:colOff>
      <xdr:row>43</xdr:row>
      <xdr:rowOff>76200</xdr:rowOff>
    </xdr:to>
    <xdr:cxnSp macro="">
      <xdr:nvCxnSpPr>
        <xdr:cNvPr id="76" name="Solver_shapecon$S$29">
          <a:extLst>
            <a:ext uri="{FF2B5EF4-FFF2-40B4-BE49-F238E27FC236}">
              <a16:creationId xmlns:a16="http://schemas.microsoft.com/office/drawing/2014/main" id="{FCD2CC31-C814-4EAD-A004-A5F2303AB22E}"/>
            </a:ext>
          </a:extLst>
        </xdr:cNvPr>
        <xdr:cNvCxnSpPr/>
      </xdr:nvCxnSpPr>
      <xdr:spPr>
        <a:xfrm flipV="1">
          <a:off x="8162925" y="5467350"/>
          <a:ext cx="247650" cy="2857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28</xdr:row>
      <xdr:rowOff>0</xdr:rowOff>
    </xdr:from>
    <xdr:to>
      <xdr:col>19</xdr:col>
      <xdr:colOff>19050</xdr:colOff>
      <xdr:row>28</xdr:row>
      <xdr:rowOff>152400</xdr:rowOff>
    </xdr:to>
    <xdr:sp macro="" textlink="">
      <xdr:nvSpPr>
        <xdr:cNvPr id="77" name="Solver_shape$S$29">
          <a:extLst>
            <a:ext uri="{FF2B5EF4-FFF2-40B4-BE49-F238E27FC236}">
              <a16:creationId xmlns:a16="http://schemas.microsoft.com/office/drawing/2014/main" id="{5954B93F-E16B-4B96-870B-1030FE3D6EE3}"/>
            </a:ext>
          </a:extLst>
        </xdr:cNvPr>
        <xdr:cNvSpPr/>
      </xdr:nvSpPr>
      <xdr:spPr>
        <a:xfrm>
          <a:off x="10591800" y="539115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28</xdr:row>
      <xdr:rowOff>76200</xdr:rowOff>
    </xdr:from>
    <xdr:to>
      <xdr:col>18</xdr:col>
      <xdr:colOff>0</xdr:colOff>
      <xdr:row>28</xdr:row>
      <xdr:rowOff>76200</xdr:rowOff>
    </xdr:to>
    <xdr:cxnSp macro="">
      <xdr:nvCxnSpPr>
        <xdr:cNvPr id="78" name="Solver_line$S$29">
          <a:extLst>
            <a:ext uri="{FF2B5EF4-FFF2-40B4-BE49-F238E27FC236}">
              <a16:creationId xmlns:a16="http://schemas.microsoft.com/office/drawing/2014/main" id="{C36A3FF7-D3E1-488C-A1B8-EA6B1680632F}"/>
            </a:ext>
          </a:extLst>
        </xdr:cNvPr>
        <xdr:cNvCxnSpPr/>
      </xdr:nvCxnSpPr>
      <xdr:spPr>
        <a:xfrm>
          <a:off x="8410575" y="5467350"/>
          <a:ext cx="21812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23</xdr:row>
      <xdr:rowOff>76200</xdr:rowOff>
    </xdr:from>
    <xdr:to>
      <xdr:col>20</xdr:col>
      <xdr:colOff>0</xdr:colOff>
      <xdr:row>28</xdr:row>
      <xdr:rowOff>76200</xdr:rowOff>
    </xdr:to>
    <xdr:cxnSp macro="">
      <xdr:nvCxnSpPr>
        <xdr:cNvPr id="79" name="Solver_shapecon$W$24">
          <a:extLst>
            <a:ext uri="{FF2B5EF4-FFF2-40B4-BE49-F238E27FC236}">
              <a16:creationId xmlns:a16="http://schemas.microsoft.com/office/drawing/2014/main" id="{41EFEDB8-6996-4D90-B25C-9E3AECD1A068}"/>
            </a:ext>
          </a:extLst>
        </xdr:cNvPr>
        <xdr:cNvCxnSpPr/>
      </xdr:nvCxnSpPr>
      <xdr:spPr>
        <a:xfrm flipV="1">
          <a:off x="10744200" y="451485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0</xdr:colOff>
      <xdr:row>23</xdr:row>
      <xdr:rowOff>0</xdr:rowOff>
    </xdr:from>
    <xdr:to>
      <xdr:col>23</xdr:col>
      <xdr:colOff>19050</xdr:colOff>
      <xdr:row>23</xdr:row>
      <xdr:rowOff>152400</xdr:rowOff>
    </xdr:to>
    <xdr:sp macro="" textlink="">
      <xdr:nvSpPr>
        <xdr:cNvPr id="80" name="Solver_shape$W$24">
          <a:extLst>
            <a:ext uri="{FF2B5EF4-FFF2-40B4-BE49-F238E27FC236}">
              <a16:creationId xmlns:a16="http://schemas.microsoft.com/office/drawing/2014/main" id="{0364A830-1359-4A40-B879-8325869D958D}"/>
            </a:ext>
          </a:extLst>
        </xdr:cNvPr>
        <xdr:cNvSpPr/>
      </xdr:nvSpPr>
      <xdr:spPr>
        <a:xfrm>
          <a:off x="13287375" y="44386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23</xdr:row>
      <xdr:rowOff>76200</xdr:rowOff>
    </xdr:from>
    <xdr:to>
      <xdr:col>22</xdr:col>
      <xdr:colOff>0</xdr:colOff>
      <xdr:row>23</xdr:row>
      <xdr:rowOff>76200</xdr:rowOff>
    </xdr:to>
    <xdr:cxnSp macro="">
      <xdr:nvCxnSpPr>
        <xdr:cNvPr id="81" name="Solver_line$W$24">
          <a:extLst>
            <a:ext uri="{FF2B5EF4-FFF2-40B4-BE49-F238E27FC236}">
              <a16:creationId xmlns:a16="http://schemas.microsoft.com/office/drawing/2014/main" id="{BAFC0F2D-9394-4D69-ACDF-9EFB31B9DC6E}"/>
            </a:ext>
          </a:extLst>
        </xdr:cNvPr>
        <xdr:cNvCxnSpPr/>
      </xdr:nvCxnSpPr>
      <xdr:spPr>
        <a:xfrm>
          <a:off x="10991850" y="45148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</xdr:row>
      <xdr:rowOff>76200</xdr:rowOff>
    </xdr:from>
    <xdr:to>
      <xdr:col>24</xdr:col>
      <xdr:colOff>0</xdr:colOff>
      <xdr:row>23</xdr:row>
      <xdr:rowOff>76200</xdr:rowOff>
    </xdr:to>
    <xdr:cxnSp macro="">
      <xdr:nvCxnSpPr>
        <xdr:cNvPr id="82" name="Solver_shapecon$AA$22">
          <a:extLst>
            <a:ext uri="{FF2B5EF4-FFF2-40B4-BE49-F238E27FC236}">
              <a16:creationId xmlns:a16="http://schemas.microsoft.com/office/drawing/2014/main" id="{22023531-0085-4BDA-BFBD-582AFBF10BA2}"/>
            </a:ext>
          </a:extLst>
        </xdr:cNvPr>
        <xdr:cNvCxnSpPr/>
      </xdr:nvCxnSpPr>
      <xdr:spPr>
        <a:xfrm flipV="1">
          <a:off x="13439775" y="41338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21</xdr:row>
      <xdr:rowOff>0</xdr:rowOff>
    </xdr:from>
    <xdr:to>
      <xdr:col>27</xdr:col>
      <xdr:colOff>0</xdr:colOff>
      <xdr:row>21</xdr:row>
      <xdr:rowOff>152400</xdr:rowOff>
    </xdr:to>
    <xdr:sp macro="" textlink="">
      <xdr:nvSpPr>
        <xdr:cNvPr id="83" name="Solver_shape$AA$22">
          <a:extLst>
            <a:ext uri="{FF2B5EF4-FFF2-40B4-BE49-F238E27FC236}">
              <a16:creationId xmlns:a16="http://schemas.microsoft.com/office/drawing/2014/main" id="{A247F2E9-C0E5-4CAC-942D-3C61EC967CA4}"/>
            </a:ext>
          </a:extLst>
        </xdr:cNvPr>
        <xdr:cNvSpPr/>
      </xdr:nvSpPr>
      <xdr:spPr>
        <a:xfrm rot="16200000">
          <a:off x="15982950" y="40576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21</xdr:row>
      <xdr:rowOff>76200</xdr:rowOff>
    </xdr:from>
    <xdr:to>
      <xdr:col>30</xdr:col>
      <xdr:colOff>0</xdr:colOff>
      <xdr:row>21</xdr:row>
      <xdr:rowOff>76200</xdr:rowOff>
    </xdr:to>
    <xdr:cxnSp macro="">
      <xdr:nvCxnSpPr>
        <xdr:cNvPr id="84" name="Solver_dash$AA$22">
          <a:extLst>
            <a:ext uri="{FF2B5EF4-FFF2-40B4-BE49-F238E27FC236}">
              <a16:creationId xmlns:a16="http://schemas.microsoft.com/office/drawing/2014/main" id="{1F1DA2BB-D46B-4D22-87E3-0F1AA79E9DDC}"/>
            </a:ext>
          </a:extLst>
        </xdr:cNvPr>
        <xdr:cNvCxnSpPr/>
      </xdr:nvCxnSpPr>
      <xdr:spPr>
        <a:xfrm>
          <a:off x="16135350" y="4133850"/>
          <a:ext cx="2438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76200</xdr:rowOff>
    </xdr:from>
    <xdr:to>
      <xdr:col>26</xdr:col>
      <xdr:colOff>0</xdr:colOff>
      <xdr:row>21</xdr:row>
      <xdr:rowOff>76200</xdr:rowOff>
    </xdr:to>
    <xdr:cxnSp macro="">
      <xdr:nvCxnSpPr>
        <xdr:cNvPr id="85" name="Solver_line$AA$22">
          <a:extLst>
            <a:ext uri="{FF2B5EF4-FFF2-40B4-BE49-F238E27FC236}">
              <a16:creationId xmlns:a16="http://schemas.microsoft.com/office/drawing/2014/main" id="{0752001B-A19C-4304-BF65-FF50CD0B3749}"/>
            </a:ext>
          </a:extLst>
        </xdr:cNvPr>
        <xdr:cNvCxnSpPr/>
      </xdr:nvCxnSpPr>
      <xdr:spPr>
        <a:xfrm>
          <a:off x="13687425" y="41338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23</xdr:row>
      <xdr:rowOff>76200</xdr:rowOff>
    </xdr:from>
    <xdr:to>
      <xdr:col>24</xdr:col>
      <xdr:colOff>0</xdr:colOff>
      <xdr:row>26</xdr:row>
      <xdr:rowOff>76200</xdr:rowOff>
    </xdr:to>
    <xdr:cxnSp macro="">
      <xdr:nvCxnSpPr>
        <xdr:cNvPr id="86" name="Solver_shapecon$AA$27">
          <a:extLst>
            <a:ext uri="{FF2B5EF4-FFF2-40B4-BE49-F238E27FC236}">
              <a16:creationId xmlns:a16="http://schemas.microsoft.com/office/drawing/2014/main" id="{1BA00C81-59D1-4267-A7CF-E3B45FD89BB7}"/>
            </a:ext>
          </a:extLst>
        </xdr:cNvPr>
        <xdr:cNvCxnSpPr/>
      </xdr:nvCxnSpPr>
      <xdr:spPr>
        <a:xfrm>
          <a:off x="13439775" y="447675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26</xdr:row>
      <xdr:rowOff>0</xdr:rowOff>
    </xdr:from>
    <xdr:to>
      <xdr:col>27</xdr:col>
      <xdr:colOff>0</xdr:colOff>
      <xdr:row>26</xdr:row>
      <xdr:rowOff>152400</xdr:rowOff>
    </xdr:to>
    <xdr:sp macro="" textlink="">
      <xdr:nvSpPr>
        <xdr:cNvPr id="87" name="Solver_shape$AA$27">
          <a:extLst>
            <a:ext uri="{FF2B5EF4-FFF2-40B4-BE49-F238E27FC236}">
              <a16:creationId xmlns:a16="http://schemas.microsoft.com/office/drawing/2014/main" id="{EEA9AB0B-0795-46E9-86D6-63407BF0BF0F}"/>
            </a:ext>
          </a:extLst>
        </xdr:cNvPr>
        <xdr:cNvSpPr/>
      </xdr:nvSpPr>
      <xdr:spPr>
        <a:xfrm rot="16200000">
          <a:off x="15982950" y="49339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26</xdr:row>
      <xdr:rowOff>76200</xdr:rowOff>
    </xdr:from>
    <xdr:to>
      <xdr:col>30</xdr:col>
      <xdr:colOff>0</xdr:colOff>
      <xdr:row>26</xdr:row>
      <xdr:rowOff>76200</xdr:rowOff>
    </xdr:to>
    <xdr:cxnSp macro="">
      <xdr:nvCxnSpPr>
        <xdr:cNvPr id="88" name="Solver_dash$AA$27">
          <a:extLst>
            <a:ext uri="{FF2B5EF4-FFF2-40B4-BE49-F238E27FC236}">
              <a16:creationId xmlns:a16="http://schemas.microsoft.com/office/drawing/2014/main" id="{1381F5CE-9544-4A1E-828C-D84FA8BAF5D5}"/>
            </a:ext>
          </a:extLst>
        </xdr:cNvPr>
        <xdr:cNvCxnSpPr/>
      </xdr:nvCxnSpPr>
      <xdr:spPr>
        <a:xfrm>
          <a:off x="16135350" y="5010150"/>
          <a:ext cx="2438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26</xdr:row>
      <xdr:rowOff>76200</xdr:rowOff>
    </xdr:from>
    <xdr:to>
      <xdr:col>26</xdr:col>
      <xdr:colOff>0</xdr:colOff>
      <xdr:row>26</xdr:row>
      <xdr:rowOff>76200</xdr:rowOff>
    </xdr:to>
    <xdr:cxnSp macro="">
      <xdr:nvCxnSpPr>
        <xdr:cNvPr id="89" name="Solver_line$AA$27">
          <a:extLst>
            <a:ext uri="{FF2B5EF4-FFF2-40B4-BE49-F238E27FC236}">
              <a16:creationId xmlns:a16="http://schemas.microsoft.com/office/drawing/2014/main" id="{6372A4D0-C73D-45C2-9E8B-EE8708160982}"/>
            </a:ext>
          </a:extLst>
        </xdr:cNvPr>
        <xdr:cNvCxnSpPr/>
      </xdr:nvCxnSpPr>
      <xdr:spPr>
        <a:xfrm>
          <a:off x="13687425" y="50101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28</xdr:row>
      <xdr:rowOff>76200</xdr:rowOff>
    </xdr:from>
    <xdr:to>
      <xdr:col>20</xdr:col>
      <xdr:colOff>0</xdr:colOff>
      <xdr:row>33</xdr:row>
      <xdr:rowOff>76200</xdr:rowOff>
    </xdr:to>
    <xdr:cxnSp macro="">
      <xdr:nvCxnSpPr>
        <xdr:cNvPr id="90" name="Solver_shapecon$W$34">
          <a:extLst>
            <a:ext uri="{FF2B5EF4-FFF2-40B4-BE49-F238E27FC236}">
              <a16:creationId xmlns:a16="http://schemas.microsoft.com/office/drawing/2014/main" id="{5183FFA1-84B3-418A-931B-A0C283B8B879}"/>
            </a:ext>
          </a:extLst>
        </xdr:cNvPr>
        <xdr:cNvCxnSpPr/>
      </xdr:nvCxnSpPr>
      <xdr:spPr>
        <a:xfrm>
          <a:off x="10744200" y="535305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0</xdr:colOff>
      <xdr:row>33</xdr:row>
      <xdr:rowOff>0</xdr:rowOff>
    </xdr:from>
    <xdr:to>
      <xdr:col>23</xdr:col>
      <xdr:colOff>19050</xdr:colOff>
      <xdr:row>33</xdr:row>
      <xdr:rowOff>152400</xdr:rowOff>
    </xdr:to>
    <xdr:sp macro="" textlink="">
      <xdr:nvSpPr>
        <xdr:cNvPr id="91" name="Solver_shape$W$34">
          <a:extLst>
            <a:ext uri="{FF2B5EF4-FFF2-40B4-BE49-F238E27FC236}">
              <a16:creationId xmlns:a16="http://schemas.microsoft.com/office/drawing/2014/main" id="{D20D4482-DE36-419A-B66E-EFA7F3A53870}"/>
            </a:ext>
          </a:extLst>
        </xdr:cNvPr>
        <xdr:cNvSpPr/>
      </xdr:nvSpPr>
      <xdr:spPr>
        <a:xfrm>
          <a:off x="13287375" y="61912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33</xdr:row>
      <xdr:rowOff>76200</xdr:rowOff>
    </xdr:from>
    <xdr:to>
      <xdr:col>22</xdr:col>
      <xdr:colOff>0</xdr:colOff>
      <xdr:row>33</xdr:row>
      <xdr:rowOff>76200</xdr:rowOff>
    </xdr:to>
    <xdr:cxnSp macro="">
      <xdr:nvCxnSpPr>
        <xdr:cNvPr id="92" name="Solver_line$W$34">
          <a:extLst>
            <a:ext uri="{FF2B5EF4-FFF2-40B4-BE49-F238E27FC236}">
              <a16:creationId xmlns:a16="http://schemas.microsoft.com/office/drawing/2014/main" id="{C18A921A-17EE-4B15-A3B4-B2DC9E0384EA}"/>
            </a:ext>
          </a:extLst>
        </xdr:cNvPr>
        <xdr:cNvCxnSpPr/>
      </xdr:nvCxnSpPr>
      <xdr:spPr>
        <a:xfrm>
          <a:off x="10991850" y="62674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31</xdr:row>
      <xdr:rowOff>76200</xdr:rowOff>
    </xdr:from>
    <xdr:to>
      <xdr:col>24</xdr:col>
      <xdr:colOff>0</xdr:colOff>
      <xdr:row>33</xdr:row>
      <xdr:rowOff>76200</xdr:rowOff>
    </xdr:to>
    <xdr:cxnSp macro="">
      <xdr:nvCxnSpPr>
        <xdr:cNvPr id="93" name="Solver_shapecon$AA$32">
          <a:extLst>
            <a:ext uri="{FF2B5EF4-FFF2-40B4-BE49-F238E27FC236}">
              <a16:creationId xmlns:a16="http://schemas.microsoft.com/office/drawing/2014/main" id="{9ED3CDA1-68DB-40A5-BB5E-F20383669C57}"/>
            </a:ext>
          </a:extLst>
        </xdr:cNvPr>
        <xdr:cNvCxnSpPr/>
      </xdr:nvCxnSpPr>
      <xdr:spPr>
        <a:xfrm flipV="1">
          <a:off x="13439775" y="58864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31</xdr:row>
      <xdr:rowOff>0</xdr:rowOff>
    </xdr:from>
    <xdr:to>
      <xdr:col>27</xdr:col>
      <xdr:colOff>0</xdr:colOff>
      <xdr:row>31</xdr:row>
      <xdr:rowOff>152400</xdr:rowOff>
    </xdr:to>
    <xdr:sp macro="" textlink="">
      <xdr:nvSpPr>
        <xdr:cNvPr id="94" name="Solver_shape$AA$32">
          <a:extLst>
            <a:ext uri="{FF2B5EF4-FFF2-40B4-BE49-F238E27FC236}">
              <a16:creationId xmlns:a16="http://schemas.microsoft.com/office/drawing/2014/main" id="{F68559BE-7D36-47D3-8DB2-7AC76566DA31}"/>
            </a:ext>
          </a:extLst>
        </xdr:cNvPr>
        <xdr:cNvSpPr/>
      </xdr:nvSpPr>
      <xdr:spPr>
        <a:xfrm rot="16200000">
          <a:off x="15982950" y="58102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31</xdr:row>
      <xdr:rowOff>76200</xdr:rowOff>
    </xdr:from>
    <xdr:to>
      <xdr:col>30</xdr:col>
      <xdr:colOff>0</xdr:colOff>
      <xdr:row>31</xdr:row>
      <xdr:rowOff>76200</xdr:rowOff>
    </xdr:to>
    <xdr:cxnSp macro="">
      <xdr:nvCxnSpPr>
        <xdr:cNvPr id="95" name="Solver_dash$AA$32">
          <a:extLst>
            <a:ext uri="{FF2B5EF4-FFF2-40B4-BE49-F238E27FC236}">
              <a16:creationId xmlns:a16="http://schemas.microsoft.com/office/drawing/2014/main" id="{092C92EC-B7E1-44AC-B1E2-FDC14873753B}"/>
            </a:ext>
          </a:extLst>
        </xdr:cNvPr>
        <xdr:cNvCxnSpPr/>
      </xdr:nvCxnSpPr>
      <xdr:spPr>
        <a:xfrm>
          <a:off x="16135350" y="5886450"/>
          <a:ext cx="2438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76200</xdr:rowOff>
    </xdr:from>
    <xdr:to>
      <xdr:col>26</xdr:col>
      <xdr:colOff>0</xdr:colOff>
      <xdr:row>31</xdr:row>
      <xdr:rowOff>76200</xdr:rowOff>
    </xdr:to>
    <xdr:cxnSp macro="">
      <xdr:nvCxnSpPr>
        <xdr:cNvPr id="96" name="Solver_line$AA$32">
          <a:extLst>
            <a:ext uri="{FF2B5EF4-FFF2-40B4-BE49-F238E27FC236}">
              <a16:creationId xmlns:a16="http://schemas.microsoft.com/office/drawing/2014/main" id="{BA556A72-FF98-4100-AA3F-56898026B099}"/>
            </a:ext>
          </a:extLst>
        </xdr:cNvPr>
        <xdr:cNvCxnSpPr/>
      </xdr:nvCxnSpPr>
      <xdr:spPr>
        <a:xfrm>
          <a:off x="13687425" y="58864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33</xdr:row>
      <xdr:rowOff>76200</xdr:rowOff>
    </xdr:from>
    <xdr:to>
      <xdr:col>24</xdr:col>
      <xdr:colOff>0</xdr:colOff>
      <xdr:row>36</xdr:row>
      <xdr:rowOff>76200</xdr:rowOff>
    </xdr:to>
    <xdr:cxnSp macro="">
      <xdr:nvCxnSpPr>
        <xdr:cNvPr id="97" name="Solver_shapecon$AA$37">
          <a:extLst>
            <a:ext uri="{FF2B5EF4-FFF2-40B4-BE49-F238E27FC236}">
              <a16:creationId xmlns:a16="http://schemas.microsoft.com/office/drawing/2014/main" id="{AC6211D6-5512-4917-AA44-D15B2A534BC3}"/>
            </a:ext>
          </a:extLst>
        </xdr:cNvPr>
        <xdr:cNvCxnSpPr/>
      </xdr:nvCxnSpPr>
      <xdr:spPr>
        <a:xfrm>
          <a:off x="13439775" y="622935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36</xdr:row>
      <xdr:rowOff>0</xdr:rowOff>
    </xdr:from>
    <xdr:to>
      <xdr:col>27</xdr:col>
      <xdr:colOff>0</xdr:colOff>
      <xdr:row>36</xdr:row>
      <xdr:rowOff>152400</xdr:rowOff>
    </xdr:to>
    <xdr:sp macro="" textlink="">
      <xdr:nvSpPr>
        <xdr:cNvPr id="98" name="Solver_shape$AA$37">
          <a:extLst>
            <a:ext uri="{FF2B5EF4-FFF2-40B4-BE49-F238E27FC236}">
              <a16:creationId xmlns:a16="http://schemas.microsoft.com/office/drawing/2014/main" id="{F79277C7-0336-4C9C-B1B4-933B5B88FFCC}"/>
            </a:ext>
          </a:extLst>
        </xdr:cNvPr>
        <xdr:cNvSpPr/>
      </xdr:nvSpPr>
      <xdr:spPr>
        <a:xfrm rot="16200000">
          <a:off x="15982950" y="66865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36</xdr:row>
      <xdr:rowOff>76200</xdr:rowOff>
    </xdr:from>
    <xdr:to>
      <xdr:col>30</xdr:col>
      <xdr:colOff>0</xdr:colOff>
      <xdr:row>36</xdr:row>
      <xdr:rowOff>76200</xdr:rowOff>
    </xdr:to>
    <xdr:cxnSp macro="">
      <xdr:nvCxnSpPr>
        <xdr:cNvPr id="99" name="Solver_dash$AA$37">
          <a:extLst>
            <a:ext uri="{FF2B5EF4-FFF2-40B4-BE49-F238E27FC236}">
              <a16:creationId xmlns:a16="http://schemas.microsoft.com/office/drawing/2014/main" id="{B90FF7C4-61FB-476B-B6A4-ACB0F2C9DB76}"/>
            </a:ext>
          </a:extLst>
        </xdr:cNvPr>
        <xdr:cNvCxnSpPr/>
      </xdr:nvCxnSpPr>
      <xdr:spPr>
        <a:xfrm>
          <a:off x="16135350" y="6762750"/>
          <a:ext cx="2438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36</xdr:row>
      <xdr:rowOff>76200</xdr:rowOff>
    </xdr:from>
    <xdr:to>
      <xdr:col>26</xdr:col>
      <xdr:colOff>0</xdr:colOff>
      <xdr:row>36</xdr:row>
      <xdr:rowOff>76200</xdr:rowOff>
    </xdr:to>
    <xdr:cxnSp macro="">
      <xdr:nvCxnSpPr>
        <xdr:cNvPr id="100" name="Solver_line$AA$37">
          <a:extLst>
            <a:ext uri="{FF2B5EF4-FFF2-40B4-BE49-F238E27FC236}">
              <a16:creationId xmlns:a16="http://schemas.microsoft.com/office/drawing/2014/main" id="{89D70185-BFBD-4E69-A190-84875AED80BC}"/>
            </a:ext>
          </a:extLst>
        </xdr:cNvPr>
        <xdr:cNvCxnSpPr/>
      </xdr:nvCxnSpPr>
      <xdr:spPr>
        <a:xfrm>
          <a:off x="13687425" y="67627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43</xdr:row>
      <xdr:rowOff>76200</xdr:rowOff>
    </xdr:from>
    <xdr:to>
      <xdr:col>16</xdr:col>
      <xdr:colOff>0</xdr:colOff>
      <xdr:row>58</xdr:row>
      <xdr:rowOff>76200</xdr:rowOff>
    </xdr:to>
    <xdr:cxnSp macro="">
      <xdr:nvCxnSpPr>
        <xdr:cNvPr id="101" name="Solver_shapecon$S$59">
          <a:extLst>
            <a:ext uri="{FF2B5EF4-FFF2-40B4-BE49-F238E27FC236}">
              <a16:creationId xmlns:a16="http://schemas.microsoft.com/office/drawing/2014/main" id="{8B024C8F-24D5-4A5A-AE99-7570B636F3FE}"/>
            </a:ext>
          </a:extLst>
        </xdr:cNvPr>
        <xdr:cNvCxnSpPr/>
      </xdr:nvCxnSpPr>
      <xdr:spPr>
        <a:xfrm>
          <a:off x="8162925" y="8058150"/>
          <a:ext cx="247650" cy="2819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58</xdr:row>
      <xdr:rowOff>0</xdr:rowOff>
    </xdr:from>
    <xdr:to>
      <xdr:col>19</xdr:col>
      <xdr:colOff>19050</xdr:colOff>
      <xdr:row>58</xdr:row>
      <xdr:rowOff>152400</xdr:rowOff>
    </xdr:to>
    <xdr:sp macro="" textlink="">
      <xdr:nvSpPr>
        <xdr:cNvPr id="102" name="Solver_shape$S$59">
          <a:extLst>
            <a:ext uri="{FF2B5EF4-FFF2-40B4-BE49-F238E27FC236}">
              <a16:creationId xmlns:a16="http://schemas.microsoft.com/office/drawing/2014/main" id="{265486AD-2F15-45E2-BD0F-5AB2CDFD48A9}"/>
            </a:ext>
          </a:extLst>
        </xdr:cNvPr>
        <xdr:cNvSpPr/>
      </xdr:nvSpPr>
      <xdr:spPr>
        <a:xfrm>
          <a:off x="10591800" y="108013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58</xdr:row>
      <xdr:rowOff>76200</xdr:rowOff>
    </xdr:from>
    <xdr:to>
      <xdr:col>18</xdr:col>
      <xdr:colOff>0</xdr:colOff>
      <xdr:row>58</xdr:row>
      <xdr:rowOff>76200</xdr:rowOff>
    </xdr:to>
    <xdr:cxnSp macro="">
      <xdr:nvCxnSpPr>
        <xdr:cNvPr id="103" name="Solver_line$S$59">
          <a:extLst>
            <a:ext uri="{FF2B5EF4-FFF2-40B4-BE49-F238E27FC236}">
              <a16:creationId xmlns:a16="http://schemas.microsoft.com/office/drawing/2014/main" id="{D676D105-E6F6-4DCA-BE6D-D88B3DE79372}"/>
            </a:ext>
          </a:extLst>
        </xdr:cNvPr>
        <xdr:cNvCxnSpPr/>
      </xdr:nvCxnSpPr>
      <xdr:spPr>
        <a:xfrm>
          <a:off x="8410575" y="10877550"/>
          <a:ext cx="21812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48</xdr:row>
      <xdr:rowOff>76200</xdr:rowOff>
    </xdr:from>
    <xdr:to>
      <xdr:col>20</xdr:col>
      <xdr:colOff>0</xdr:colOff>
      <xdr:row>58</xdr:row>
      <xdr:rowOff>76200</xdr:rowOff>
    </xdr:to>
    <xdr:cxnSp macro="">
      <xdr:nvCxnSpPr>
        <xdr:cNvPr id="104" name="Solver_shapecon$W$49">
          <a:extLst>
            <a:ext uri="{FF2B5EF4-FFF2-40B4-BE49-F238E27FC236}">
              <a16:creationId xmlns:a16="http://schemas.microsoft.com/office/drawing/2014/main" id="{22A906B4-8BF3-4878-96FF-193125D075F6}"/>
            </a:ext>
          </a:extLst>
        </xdr:cNvPr>
        <xdr:cNvCxnSpPr/>
      </xdr:nvCxnSpPr>
      <xdr:spPr>
        <a:xfrm flipV="1">
          <a:off x="10744200" y="8972550"/>
          <a:ext cx="247650" cy="1905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0</xdr:colOff>
      <xdr:row>48</xdr:row>
      <xdr:rowOff>0</xdr:rowOff>
    </xdr:from>
    <xdr:to>
      <xdr:col>23</xdr:col>
      <xdr:colOff>19050</xdr:colOff>
      <xdr:row>48</xdr:row>
      <xdr:rowOff>152400</xdr:rowOff>
    </xdr:to>
    <xdr:sp macro="" textlink="">
      <xdr:nvSpPr>
        <xdr:cNvPr id="105" name="Solver_shape$W$49">
          <a:extLst>
            <a:ext uri="{FF2B5EF4-FFF2-40B4-BE49-F238E27FC236}">
              <a16:creationId xmlns:a16="http://schemas.microsoft.com/office/drawing/2014/main" id="{FDA7B4EA-13AB-4D48-BD53-BF6A26BCB1ED}"/>
            </a:ext>
          </a:extLst>
        </xdr:cNvPr>
        <xdr:cNvSpPr/>
      </xdr:nvSpPr>
      <xdr:spPr>
        <a:xfrm>
          <a:off x="13287375" y="889635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48</xdr:row>
      <xdr:rowOff>76200</xdr:rowOff>
    </xdr:from>
    <xdr:to>
      <xdr:col>22</xdr:col>
      <xdr:colOff>0</xdr:colOff>
      <xdr:row>48</xdr:row>
      <xdr:rowOff>76200</xdr:rowOff>
    </xdr:to>
    <xdr:cxnSp macro="">
      <xdr:nvCxnSpPr>
        <xdr:cNvPr id="106" name="Solver_line$W$49">
          <a:extLst>
            <a:ext uri="{FF2B5EF4-FFF2-40B4-BE49-F238E27FC236}">
              <a16:creationId xmlns:a16="http://schemas.microsoft.com/office/drawing/2014/main" id="{2557B194-094F-47C1-8747-BA0AE18B1E17}"/>
            </a:ext>
          </a:extLst>
        </xdr:cNvPr>
        <xdr:cNvCxnSpPr/>
      </xdr:nvCxnSpPr>
      <xdr:spPr>
        <a:xfrm>
          <a:off x="10991850" y="89725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43</xdr:row>
      <xdr:rowOff>76200</xdr:rowOff>
    </xdr:from>
    <xdr:to>
      <xdr:col>24</xdr:col>
      <xdr:colOff>0</xdr:colOff>
      <xdr:row>48</xdr:row>
      <xdr:rowOff>76200</xdr:rowOff>
    </xdr:to>
    <xdr:cxnSp macro="">
      <xdr:nvCxnSpPr>
        <xdr:cNvPr id="107" name="Solver_shapecon$AA$44">
          <a:extLst>
            <a:ext uri="{FF2B5EF4-FFF2-40B4-BE49-F238E27FC236}">
              <a16:creationId xmlns:a16="http://schemas.microsoft.com/office/drawing/2014/main" id="{BA0668ED-47EA-463F-A964-BF434E190F3F}"/>
            </a:ext>
          </a:extLst>
        </xdr:cNvPr>
        <xdr:cNvCxnSpPr/>
      </xdr:nvCxnSpPr>
      <xdr:spPr>
        <a:xfrm flipV="1">
          <a:off x="13439775" y="805815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43</xdr:row>
      <xdr:rowOff>0</xdr:rowOff>
    </xdr:from>
    <xdr:to>
      <xdr:col>27</xdr:col>
      <xdr:colOff>0</xdr:colOff>
      <xdr:row>43</xdr:row>
      <xdr:rowOff>152400</xdr:rowOff>
    </xdr:to>
    <xdr:sp macro="" textlink="">
      <xdr:nvSpPr>
        <xdr:cNvPr id="108" name="Solver_shape$AA$44">
          <a:extLst>
            <a:ext uri="{FF2B5EF4-FFF2-40B4-BE49-F238E27FC236}">
              <a16:creationId xmlns:a16="http://schemas.microsoft.com/office/drawing/2014/main" id="{FF475A73-2B78-4538-A4A1-D5EC365ACC2B}"/>
            </a:ext>
          </a:extLst>
        </xdr:cNvPr>
        <xdr:cNvSpPr/>
      </xdr:nvSpPr>
      <xdr:spPr>
        <a:xfrm>
          <a:off x="15982950" y="79819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43</xdr:row>
      <xdr:rowOff>76200</xdr:rowOff>
    </xdr:from>
    <xdr:to>
      <xdr:col>26</xdr:col>
      <xdr:colOff>0</xdr:colOff>
      <xdr:row>43</xdr:row>
      <xdr:rowOff>76200</xdr:rowOff>
    </xdr:to>
    <xdr:cxnSp macro="">
      <xdr:nvCxnSpPr>
        <xdr:cNvPr id="109" name="Solver_line$AA$44">
          <a:extLst>
            <a:ext uri="{FF2B5EF4-FFF2-40B4-BE49-F238E27FC236}">
              <a16:creationId xmlns:a16="http://schemas.microsoft.com/office/drawing/2014/main" id="{EC9456A8-7CC9-47D7-8BC2-338CD8710B00}"/>
            </a:ext>
          </a:extLst>
        </xdr:cNvPr>
        <xdr:cNvCxnSpPr/>
      </xdr:nvCxnSpPr>
      <xdr:spPr>
        <a:xfrm>
          <a:off x="13687425" y="80581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41</xdr:row>
      <xdr:rowOff>76200</xdr:rowOff>
    </xdr:from>
    <xdr:to>
      <xdr:col>28</xdr:col>
      <xdr:colOff>0</xdr:colOff>
      <xdr:row>43</xdr:row>
      <xdr:rowOff>76200</xdr:rowOff>
    </xdr:to>
    <xdr:cxnSp macro="">
      <xdr:nvCxnSpPr>
        <xdr:cNvPr id="110" name="Solver_shapecon$AE$42">
          <a:extLst>
            <a:ext uri="{FF2B5EF4-FFF2-40B4-BE49-F238E27FC236}">
              <a16:creationId xmlns:a16="http://schemas.microsoft.com/office/drawing/2014/main" id="{BCC9D93F-DC13-4BF6-8F51-BDE2F357CAA2}"/>
            </a:ext>
          </a:extLst>
        </xdr:cNvPr>
        <xdr:cNvCxnSpPr/>
      </xdr:nvCxnSpPr>
      <xdr:spPr>
        <a:xfrm flipV="1">
          <a:off x="16135350" y="76771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41</xdr:row>
      <xdr:rowOff>0</xdr:rowOff>
    </xdr:from>
    <xdr:to>
      <xdr:col>31</xdr:col>
      <xdr:colOff>0</xdr:colOff>
      <xdr:row>41</xdr:row>
      <xdr:rowOff>152400</xdr:rowOff>
    </xdr:to>
    <xdr:sp macro="" textlink="">
      <xdr:nvSpPr>
        <xdr:cNvPr id="111" name="Solver_shape$AE$42">
          <a:extLst>
            <a:ext uri="{FF2B5EF4-FFF2-40B4-BE49-F238E27FC236}">
              <a16:creationId xmlns:a16="http://schemas.microsoft.com/office/drawing/2014/main" id="{BFC6BF3B-3216-473F-924E-14EDFC2DAFB2}"/>
            </a:ext>
          </a:extLst>
        </xdr:cNvPr>
        <xdr:cNvSpPr/>
      </xdr:nvSpPr>
      <xdr:spPr>
        <a:xfrm rot="16200000">
          <a:off x="18573750" y="76009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41</xdr:row>
      <xdr:rowOff>76200</xdr:rowOff>
    </xdr:from>
    <xdr:to>
      <xdr:col>30</xdr:col>
      <xdr:colOff>0</xdr:colOff>
      <xdr:row>41</xdr:row>
      <xdr:rowOff>76200</xdr:rowOff>
    </xdr:to>
    <xdr:cxnSp macro="">
      <xdr:nvCxnSpPr>
        <xdr:cNvPr id="112" name="Solver_line$AE$42">
          <a:extLst>
            <a:ext uri="{FF2B5EF4-FFF2-40B4-BE49-F238E27FC236}">
              <a16:creationId xmlns:a16="http://schemas.microsoft.com/office/drawing/2014/main" id="{DE5F5029-3244-4ED8-9927-2966BAF51E8E}"/>
            </a:ext>
          </a:extLst>
        </xdr:cNvPr>
        <xdr:cNvCxnSpPr/>
      </xdr:nvCxnSpPr>
      <xdr:spPr>
        <a:xfrm>
          <a:off x="16383000" y="7677150"/>
          <a:ext cx="2190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43</xdr:row>
      <xdr:rowOff>76200</xdr:rowOff>
    </xdr:from>
    <xdr:to>
      <xdr:col>28</xdr:col>
      <xdr:colOff>0</xdr:colOff>
      <xdr:row>46</xdr:row>
      <xdr:rowOff>76200</xdr:rowOff>
    </xdr:to>
    <xdr:cxnSp macro="">
      <xdr:nvCxnSpPr>
        <xdr:cNvPr id="113" name="Solver_shapecon$AE$47">
          <a:extLst>
            <a:ext uri="{FF2B5EF4-FFF2-40B4-BE49-F238E27FC236}">
              <a16:creationId xmlns:a16="http://schemas.microsoft.com/office/drawing/2014/main" id="{5FA90419-628C-46D5-A162-C15A9407F98A}"/>
            </a:ext>
          </a:extLst>
        </xdr:cNvPr>
        <xdr:cNvCxnSpPr/>
      </xdr:nvCxnSpPr>
      <xdr:spPr>
        <a:xfrm>
          <a:off x="16135350" y="802005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46</xdr:row>
      <xdr:rowOff>0</xdr:rowOff>
    </xdr:from>
    <xdr:to>
      <xdr:col>31</xdr:col>
      <xdr:colOff>0</xdr:colOff>
      <xdr:row>46</xdr:row>
      <xdr:rowOff>152400</xdr:rowOff>
    </xdr:to>
    <xdr:sp macro="" textlink="">
      <xdr:nvSpPr>
        <xdr:cNvPr id="114" name="Solver_shape$AE$47">
          <a:extLst>
            <a:ext uri="{FF2B5EF4-FFF2-40B4-BE49-F238E27FC236}">
              <a16:creationId xmlns:a16="http://schemas.microsoft.com/office/drawing/2014/main" id="{D3A13132-45B7-4EC1-9658-FC8D460742C2}"/>
            </a:ext>
          </a:extLst>
        </xdr:cNvPr>
        <xdr:cNvSpPr/>
      </xdr:nvSpPr>
      <xdr:spPr>
        <a:xfrm rot="16200000">
          <a:off x="18573750" y="84772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46</xdr:row>
      <xdr:rowOff>76200</xdr:rowOff>
    </xdr:from>
    <xdr:to>
      <xdr:col>30</xdr:col>
      <xdr:colOff>0</xdr:colOff>
      <xdr:row>46</xdr:row>
      <xdr:rowOff>76200</xdr:rowOff>
    </xdr:to>
    <xdr:cxnSp macro="">
      <xdr:nvCxnSpPr>
        <xdr:cNvPr id="115" name="Solver_line$AE$47">
          <a:extLst>
            <a:ext uri="{FF2B5EF4-FFF2-40B4-BE49-F238E27FC236}">
              <a16:creationId xmlns:a16="http://schemas.microsoft.com/office/drawing/2014/main" id="{FBE3B536-5A45-468C-9E92-4DBF471F187E}"/>
            </a:ext>
          </a:extLst>
        </xdr:cNvPr>
        <xdr:cNvCxnSpPr/>
      </xdr:nvCxnSpPr>
      <xdr:spPr>
        <a:xfrm>
          <a:off x="16383000" y="8553450"/>
          <a:ext cx="2190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48</xdr:row>
      <xdr:rowOff>76200</xdr:rowOff>
    </xdr:from>
    <xdr:to>
      <xdr:col>24</xdr:col>
      <xdr:colOff>0</xdr:colOff>
      <xdr:row>53</xdr:row>
      <xdr:rowOff>76200</xdr:rowOff>
    </xdr:to>
    <xdr:cxnSp macro="">
      <xdr:nvCxnSpPr>
        <xdr:cNvPr id="116" name="Solver_shapecon$AA$54">
          <a:extLst>
            <a:ext uri="{FF2B5EF4-FFF2-40B4-BE49-F238E27FC236}">
              <a16:creationId xmlns:a16="http://schemas.microsoft.com/office/drawing/2014/main" id="{04A3C785-8FBA-4C34-915A-5985410214F2}"/>
            </a:ext>
          </a:extLst>
        </xdr:cNvPr>
        <xdr:cNvCxnSpPr/>
      </xdr:nvCxnSpPr>
      <xdr:spPr>
        <a:xfrm>
          <a:off x="13439775" y="889635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53</xdr:row>
      <xdr:rowOff>0</xdr:rowOff>
    </xdr:from>
    <xdr:to>
      <xdr:col>27</xdr:col>
      <xdr:colOff>0</xdr:colOff>
      <xdr:row>53</xdr:row>
      <xdr:rowOff>152400</xdr:rowOff>
    </xdr:to>
    <xdr:sp macro="" textlink="">
      <xdr:nvSpPr>
        <xdr:cNvPr id="117" name="Solver_shape$AA$54">
          <a:extLst>
            <a:ext uri="{FF2B5EF4-FFF2-40B4-BE49-F238E27FC236}">
              <a16:creationId xmlns:a16="http://schemas.microsoft.com/office/drawing/2014/main" id="{0B8E647C-9088-4926-AA49-17C077877CF7}"/>
            </a:ext>
          </a:extLst>
        </xdr:cNvPr>
        <xdr:cNvSpPr/>
      </xdr:nvSpPr>
      <xdr:spPr>
        <a:xfrm>
          <a:off x="15982950" y="97345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53</xdr:row>
      <xdr:rowOff>76200</xdr:rowOff>
    </xdr:from>
    <xdr:to>
      <xdr:col>26</xdr:col>
      <xdr:colOff>0</xdr:colOff>
      <xdr:row>53</xdr:row>
      <xdr:rowOff>76200</xdr:rowOff>
    </xdr:to>
    <xdr:cxnSp macro="">
      <xdr:nvCxnSpPr>
        <xdr:cNvPr id="118" name="Solver_line$AA$54">
          <a:extLst>
            <a:ext uri="{FF2B5EF4-FFF2-40B4-BE49-F238E27FC236}">
              <a16:creationId xmlns:a16="http://schemas.microsoft.com/office/drawing/2014/main" id="{A4BBA8B9-A157-4310-B449-7CDEE8003989}"/>
            </a:ext>
          </a:extLst>
        </xdr:cNvPr>
        <xdr:cNvCxnSpPr/>
      </xdr:nvCxnSpPr>
      <xdr:spPr>
        <a:xfrm>
          <a:off x="13687425" y="98107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51</xdr:row>
      <xdr:rowOff>76200</xdr:rowOff>
    </xdr:from>
    <xdr:to>
      <xdr:col>28</xdr:col>
      <xdr:colOff>0</xdr:colOff>
      <xdr:row>53</xdr:row>
      <xdr:rowOff>76200</xdr:rowOff>
    </xdr:to>
    <xdr:cxnSp macro="">
      <xdr:nvCxnSpPr>
        <xdr:cNvPr id="119" name="Solver_shapecon$AE$52">
          <a:extLst>
            <a:ext uri="{FF2B5EF4-FFF2-40B4-BE49-F238E27FC236}">
              <a16:creationId xmlns:a16="http://schemas.microsoft.com/office/drawing/2014/main" id="{0A66C3CA-6B31-4DBC-AE67-8FB7330D1FDB}"/>
            </a:ext>
          </a:extLst>
        </xdr:cNvPr>
        <xdr:cNvCxnSpPr/>
      </xdr:nvCxnSpPr>
      <xdr:spPr>
        <a:xfrm flipV="1">
          <a:off x="16135350" y="94297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51</xdr:row>
      <xdr:rowOff>0</xdr:rowOff>
    </xdr:from>
    <xdr:to>
      <xdr:col>31</xdr:col>
      <xdr:colOff>0</xdr:colOff>
      <xdr:row>51</xdr:row>
      <xdr:rowOff>152400</xdr:rowOff>
    </xdr:to>
    <xdr:sp macro="" textlink="">
      <xdr:nvSpPr>
        <xdr:cNvPr id="120" name="Solver_shape$AE$52">
          <a:extLst>
            <a:ext uri="{FF2B5EF4-FFF2-40B4-BE49-F238E27FC236}">
              <a16:creationId xmlns:a16="http://schemas.microsoft.com/office/drawing/2014/main" id="{436766DE-D72B-4CE4-8019-D92ADD2D8441}"/>
            </a:ext>
          </a:extLst>
        </xdr:cNvPr>
        <xdr:cNvSpPr/>
      </xdr:nvSpPr>
      <xdr:spPr>
        <a:xfrm rot="16200000">
          <a:off x="18573750" y="93535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51</xdr:row>
      <xdr:rowOff>76200</xdr:rowOff>
    </xdr:from>
    <xdr:to>
      <xdr:col>30</xdr:col>
      <xdr:colOff>0</xdr:colOff>
      <xdr:row>51</xdr:row>
      <xdr:rowOff>76200</xdr:rowOff>
    </xdr:to>
    <xdr:cxnSp macro="">
      <xdr:nvCxnSpPr>
        <xdr:cNvPr id="121" name="Solver_line$AE$52">
          <a:extLst>
            <a:ext uri="{FF2B5EF4-FFF2-40B4-BE49-F238E27FC236}">
              <a16:creationId xmlns:a16="http://schemas.microsoft.com/office/drawing/2014/main" id="{8CBDBB3D-8125-44ED-A83E-388F7E008F59}"/>
            </a:ext>
          </a:extLst>
        </xdr:cNvPr>
        <xdr:cNvCxnSpPr/>
      </xdr:nvCxnSpPr>
      <xdr:spPr>
        <a:xfrm>
          <a:off x="16383000" y="9429750"/>
          <a:ext cx="2190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53</xdr:row>
      <xdr:rowOff>76200</xdr:rowOff>
    </xdr:from>
    <xdr:to>
      <xdr:col>28</xdr:col>
      <xdr:colOff>0</xdr:colOff>
      <xdr:row>56</xdr:row>
      <xdr:rowOff>76200</xdr:rowOff>
    </xdr:to>
    <xdr:cxnSp macro="">
      <xdr:nvCxnSpPr>
        <xdr:cNvPr id="122" name="Solver_shapecon$AE$57">
          <a:extLst>
            <a:ext uri="{FF2B5EF4-FFF2-40B4-BE49-F238E27FC236}">
              <a16:creationId xmlns:a16="http://schemas.microsoft.com/office/drawing/2014/main" id="{A6194C71-DEB4-4E16-82AF-059E1CDA6AE5}"/>
            </a:ext>
          </a:extLst>
        </xdr:cNvPr>
        <xdr:cNvCxnSpPr/>
      </xdr:nvCxnSpPr>
      <xdr:spPr>
        <a:xfrm>
          <a:off x="16135350" y="977265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56</xdr:row>
      <xdr:rowOff>0</xdr:rowOff>
    </xdr:from>
    <xdr:to>
      <xdr:col>31</xdr:col>
      <xdr:colOff>0</xdr:colOff>
      <xdr:row>56</xdr:row>
      <xdr:rowOff>152400</xdr:rowOff>
    </xdr:to>
    <xdr:sp macro="" textlink="">
      <xdr:nvSpPr>
        <xdr:cNvPr id="123" name="Solver_shape$AE$57">
          <a:extLst>
            <a:ext uri="{FF2B5EF4-FFF2-40B4-BE49-F238E27FC236}">
              <a16:creationId xmlns:a16="http://schemas.microsoft.com/office/drawing/2014/main" id="{C61F499A-95DA-40F6-BA96-4A6BCF591B62}"/>
            </a:ext>
          </a:extLst>
        </xdr:cNvPr>
        <xdr:cNvSpPr/>
      </xdr:nvSpPr>
      <xdr:spPr>
        <a:xfrm rot="16200000">
          <a:off x="18573750" y="102298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56</xdr:row>
      <xdr:rowOff>76200</xdr:rowOff>
    </xdr:from>
    <xdr:to>
      <xdr:col>30</xdr:col>
      <xdr:colOff>0</xdr:colOff>
      <xdr:row>56</xdr:row>
      <xdr:rowOff>76200</xdr:rowOff>
    </xdr:to>
    <xdr:cxnSp macro="">
      <xdr:nvCxnSpPr>
        <xdr:cNvPr id="124" name="Solver_line$AE$57">
          <a:extLst>
            <a:ext uri="{FF2B5EF4-FFF2-40B4-BE49-F238E27FC236}">
              <a16:creationId xmlns:a16="http://schemas.microsoft.com/office/drawing/2014/main" id="{738E2FCA-BC2C-4D22-9E3C-6FD98547C4BE}"/>
            </a:ext>
          </a:extLst>
        </xdr:cNvPr>
        <xdr:cNvCxnSpPr/>
      </xdr:nvCxnSpPr>
      <xdr:spPr>
        <a:xfrm>
          <a:off x="16383000" y="10306050"/>
          <a:ext cx="2190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58</xdr:row>
      <xdr:rowOff>76200</xdr:rowOff>
    </xdr:from>
    <xdr:to>
      <xdr:col>20</xdr:col>
      <xdr:colOff>0</xdr:colOff>
      <xdr:row>68</xdr:row>
      <xdr:rowOff>76200</xdr:rowOff>
    </xdr:to>
    <xdr:cxnSp macro="">
      <xdr:nvCxnSpPr>
        <xdr:cNvPr id="125" name="Solver_shapecon$W$69">
          <a:extLst>
            <a:ext uri="{FF2B5EF4-FFF2-40B4-BE49-F238E27FC236}">
              <a16:creationId xmlns:a16="http://schemas.microsoft.com/office/drawing/2014/main" id="{0C8DD670-D788-4386-9DEC-F8191F24686D}"/>
            </a:ext>
          </a:extLst>
        </xdr:cNvPr>
        <xdr:cNvCxnSpPr/>
      </xdr:nvCxnSpPr>
      <xdr:spPr>
        <a:xfrm>
          <a:off x="10744200" y="10648950"/>
          <a:ext cx="247650" cy="18669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0</xdr:colOff>
      <xdr:row>68</xdr:row>
      <xdr:rowOff>0</xdr:rowOff>
    </xdr:from>
    <xdr:to>
      <xdr:col>23</xdr:col>
      <xdr:colOff>19050</xdr:colOff>
      <xdr:row>68</xdr:row>
      <xdr:rowOff>152400</xdr:rowOff>
    </xdr:to>
    <xdr:sp macro="" textlink="">
      <xdr:nvSpPr>
        <xdr:cNvPr id="126" name="Solver_shape$W$69">
          <a:extLst>
            <a:ext uri="{FF2B5EF4-FFF2-40B4-BE49-F238E27FC236}">
              <a16:creationId xmlns:a16="http://schemas.microsoft.com/office/drawing/2014/main" id="{76873A85-2E43-4C56-ACB5-3D9532372F8C}"/>
            </a:ext>
          </a:extLst>
        </xdr:cNvPr>
        <xdr:cNvSpPr/>
      </xdr:nvSpPr>
      <xdr:spPr>
        <a:xfrm>
          <a:off x="13287375" y="1243965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68</xdr:row>
      <xdr:rowOff>76200</xdr:rowOff>
    </xdr:from>
    <xdr:to>
      <xdr:col>22</xdr:col>
      <xdr:colOff>0</xdr:colOff>
      <xdr:row>68</xdr:row>
      <xdr:rowOff>76200</xdr:rowOff>
    </xdr:to>
    <xdr:cxnSp macro="">
      <xdr:nvCxnSpPr>
        <xdr:cNvPr id="127" name="Solver_line$W$69">
          <a:extLst>
            <a:ext uri="{FF2B5EF4-FFF2-40B4-BE49-F238E27FC236}">
              <a16:creationId xmlns:a16="http://schemas.microsoft.com/office/drawing/2014/main" id="{AF16523C-40A5-46BF-BEA9-02535F07E27F}"/>
            </a:ext>
          </a:extLst>
        </xdr:cNvPr>
        <xdr:cNvCxnSpPr/>
      </xdr:nvCxnSpPr>
      <xdr:spPr>
        <a:xfrm>
          <a:off x="10991850" y="125158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76200</xdr:rowOff>
    </xdr:from>
    <xdr:to>
      <xdr:col>24</xdr:col>
      <xdr:colOff>0</xdr:colOff>
      <xdr:row>68</xdr:row>
      <xdr:rowOff>76200</xdr:rowOff>
    </xdr:to>
    <xdr:cxnSp macro="">
      <xdr:nvCxnSpPr>
        <xdr:cNvPr id="128" name="Solver_shapecon$AA$64">
          <a:extLst>
            <a:ext uri="{FF2B5EF4-FFF2-40B4-BE49-F238E27FC236}">
              <a16:creationId xmlns:a16="http://schemas.microsoft.com/office/drawing/2014/main" id="{6BA7B838-91CA-431C-9DF3-D44240589822}"/>
            </a:ext>
          </a:extLst>
        </xdr:cNvPr>
        <xdr:cNvCxnSpPr/>
      </xdr:nvCxnSpPr>
      <xdr:spPr>
        <a:xfrm flipV="1">
          <a:off x="13439775" y="1156335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63</xdr:row>
      <xdr:rowOff>0</xdr:rowOff>
    </xdr:from>
    <xdr:to>
      <xdr:col>27</xdr:col>
      <xdr:colOff>0</xdr:colOff>
      <xdr:row>63</xdr:row>
      <xdr:rowOff>152400</xdr:rowOff>
    </xdr:to>
    <xdr:sp macro="" textlink="">
      <xdr:nvSpPr>
        <xdr:cNvPr id="129" name="Solver_shape$AA$64">
          <a:extLst>
            <a:ext uri="{FF2B5EF4-FFF2-40B4-BE49-F238E27FC236}">
              <a16:creationId xmlns:a16="http://schemas.microsoft.com/office/drawing/2014/main" id="{E7629F66-4823-4159-8E71-01DA9D40302F}"/>
            </a:ext>
          </a:extLst>
        </xdr:cNvPr>
        <xdr:cNvSpPr/>
      </xdr:nvSpPr>
      <xdr:spPr>
        <a:xfrm>
          <a:off x="15982950" y="114871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63</xdr:row>
      <xdr:rowOff>76200</xdr:rowOff>
    </xdr:from>
    <xdr:to>
      <xdr:col>26</xdr:col>
      <xdr:colOff>0</xdr:colOff>
      <xdr:row>63</xdr:row>
      <xdr:rowOff>76200</xdr:rowOff>
    </xdr:to>
    <xdr:cxnSp macro="">
      <xdr:nvCxnSpPr>
        <xdr:cNvPr id="130" name="Solver_line$AA$64">
          <a:extLst>
            <a:ext uri="{FF2B5EF4-FFF2-40B4-BE49-F238E27FC236}">
              <a16:creationId xmlns:a16="http://schemas.microsoft.com/office/drawing/2014/main" id="{5900C5E7-B102-4B84-B50A-363421749EC2}"/>
            </a:ext>
          </a:extLst>
        </xdr:cNvPr>
        <xdr:cNvCxnSpPr/>
      </xdr:nvCxnSpPr>
      <xdr:spPr>
        <a:xfrm>
          <a:off x="13687425" y="115633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61</xdr:row>
      <xdr:rowOff>76200</xdr:rowOff>
    </xdr:from>
    <xdr:to>
      <xdr:col>28</xdr:col>
      <xdr:colOff>0</xdr:colOff>
      <xdr:row>63</xdr:row>
      <xdr:rowOff>76200</xdr:rowOff>
    </xdr:to>
    <xdr:cxnSp macro="">
      <xdr:nvCxnSpPr>
        <xdr:cNvPr id="131" name="Solver_shapecon$AE$62">
          <a:extLst>
            <a:ext uri="{FF2B5EF4-FFF2-40B4-BE49-F238E27FC236}">
              <a16:creationId xmlns:a16="http://schemas.microsoft.com/office/drawing/2014/main" id="{3B72CFEC-4020-415A-B159-FB88596C16B4}"/>
            </a:ext>
          </a:extLst>
        </xdr:cNvPr>
        <xdr:cNvCxnSpPr/>
      </xdr:nvCxnSpPr>
      <xdr:spPr>
        <a:xfrm flipV="1">
          <a:off x="16135350" y="111823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61</xdr:row>
      <xdr:rowOff>0</xdr:rowOff>
    </xdr:from>
    <xdr:to>
      <xdr:col>31</xdr:col>
      <xdr:colOff>0</xdr:colOff>
      <xdr:row>61</xdr:row>
      <xdr:rowOff>152400</xdr:rowOff>
    </xdr:to>
    <xdr:sp macro="" textlink="">
      <xdr:nvSpPr>
        <xdr:cNvPr id="132" name="Solver_shape$AE$62">
          <a:extLst>
            <a:ext uri="{FF2B5EF4-FFF2-40B4-BE49-F238E27FC236}">
              <a16:creationId xmlns:a16="http://schemas.microsoft.com/office/drawing/2014/main" id="{1BBF4C1B-3658-4411-B109-1D43245A27E5}"/>
            </a:ext>
          </a:extLst>
        </xdr:cNvPr>
        <xdr:cNvSpPr/>
      </xdr:nvSpPr>
      <xdr:spPr>
        <a:xfrm rot="16200000">
          <a:off x="18573750" y="111061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61</xdr:row>
      <xdr:rowOff>76200</xdr:rowOff>
    </xdr:from>
    <xdr:to>
      <xdr:col>30</xdr:col>
      <xdr:colOff>0</xdr:colOff>
      <xdr:row>61</xdr:row>
      <xdr:rowOff>76200</xdr:rowOff>
    </xdr:to>
    <xdr:cxnSp macro="">
      <xdr:nvCxnSpPr>
        <xdr:cNvPr id="133" name="Solver_line$AE$62">
          <a:extLst>
            <a:ext uri="{FF2B5EF4-FFF2-40B4-BE49-F238E27FC236}">
              <a16:creationId xmlns:a16="http://schemas.microsoft.com/office/drawing/2014/main" id="{5280C16D-1739-439B-AFB1-FE0B014CB6DE}"/>
            </a:ext>
          </a:extLst>
        </xdr:cNvPr>
        <xdr:cNvCxnSpPr/>
      </xdr:nvCxnSpPr>
      <xdr:spPr>
        <a:xfrm>
          <a:off x="16383000" y="11182350"/>
          <a:ext cx="2190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63</xdr:row>
      <xdr:rowOff>76200</xdr:rowOff>
    </xdr:from>
    <xdr:to>
      <xdr:col>28</xdr:col>
      <xdr:colOff>0</xdr:colOff>
      <xdr:row>66</xdr:row>
      <xdr:rowOff>76200</xdr:rowOff>
    </xdr:to>
    <xdr:cxnSp macro="">
      <xdr:nvCxnSpPr>
        <xdr:cNvPr id="134" name="Solver_shapecon$AE$67">
          <a:extLst>
            <a:ext uri="{FF2B5EF4-FFF2-40B4-BE49-F238E27FC236}">
              <a16:creationId xmlns:a16="http://schemas.microsoft.com/office/drawing/2014/main" id="{59986CB2-42A8-4B19-BDF7-AE0403421C1F}"/>
            </a:ext>
          </a:extLst>
        </xdr:cNvPr>
        <xdr:cNvCxnSpPr/>
      </xdr:nvCxnSpPr>
      <xdr:spPr>
        <a:xfrm>
          <a:off x="16135350" y="1152525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66</xdr:row>
      <xdr:rowOff>0</xdr:rowOff>
    </xdr:from>
    <xdr:to>
      <xdr:col>31</xdr:col>
      <xdr:colOff>0</xdr:colOff>
      <xdr:row>66</xdr:row>
      <xdr:rowOff>152400</xdr:rowOff>
    </xdr:to>
    <xdr:sp macro="" textlink="">
      <xdr:nvSpPr>
        <xdr:cNvPr id="135" name="Solver_shape$AE$67">
          <a:extLst>
            <a:ext uri="{FF2B5EF4-FFF2-40B4-BE49-F238E27FC236}">
              <a16:creationId xmlns:a16="http://schemas.microsoft.com/office/drawing/2014/main" id="{81AA9940-D730-407B-AF2F-7BEC8A1F50A2}"/>
            </a:ext>
          </a:extLst>
        </xdr:cNvPr>
        <xdr:cNvSpPr/>
      </xdr:nvSpPr>
      <xdr:spPr>
        <a:xfrm rot="16200000">
          <a:off x="18573750" y="119824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66</xdr:row>
      <xdr:rowOff>76200</xdr:rowOff>
    </xdr:from>
    <xdr:to>
      <xdr:col>30</xdr:col>
      <xdr:colOff>0</xdr:colOff>
      <xdr:row>66</xdr:row>
      <xdr:rowOff>76200</xdr:rowOff>
    </xdr:to>
    <xdr:cxnSp macro="">
      <xdr:nvCxnSpPr>
        <xdr:cNvPr id="136" name="Solver_line$AE$67">
          <a:extLst>
            <a:ext uri="{FF2B5EF4-FFF2-40B4-BE49-F238E27FC236}">
              <a16:creationId xmlns:a16="http://schemas.microsoft.com/office/drawing/2014/main" id="{C8844EFC-698B-4028-A231-3A9DBB451507}"/>
            </a:ext>
          </a:extLst>
        </xdr:cNvPr>
        <xdr:cNvCxnSpPr/>
      </xdr:nvCxnSpPr>
      <xdr:spPr>
        <a:xfrm>
          <a:off x="16383000" y="12058650"/>
          <a:ext cx="2190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68</xdr:row>
      <xdr:rowOff>76200</xdr:rowOff>
    </xdr:from>
    <xdr:to>
      <xdr:col>24</xdr:col>
      <xdr:colOff>0</xdr:colOff>
      <xdr:row>73</xdr:row>
      <xdr:rowOff>76200</xdr:rowOff>
    </xdr:to>
    <xdr:cxnSp macro="">
      <xdr:nvCxnSpPr>
        <xdr:cNvPr id="137" name="Solver_shapecon$AA$74">
          <a:extLst>
            <a:ext uri="{FF2B5EF4-FFF2-40B4-BE49-F238E27FC236}">
              <a16:creationId xmlns:a16="http://schemas.microsoft.com/office/drawing/2014/main" id="{8A959E2A-6251-4134-9FEA-DB224D1674F6}"/>
            </a:ext>
          </a:extLst>
        </xdr:cNvPr>
        <xdr:cNvCxnSpPr/>
      </xdr:nvCxnSpPr>
      <xdr:spPr>
        <a:xfrm>
          <a:off x="13439775" y="1240155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73</xdr:row>
      <xdr:rowOff>0</xdr:rowOff>
    </xdr:from>
    <xdr:to>
      <xdr:col>27</xdr:col>
      <xdr:colOff>0</xdr:colOff>
      <xdr:row>73</xdr:row>
      <xdr:rowOff>152400</xdr:rowOff>
    </xdr:to>
    <xdr:sp macro="" textlink="">
      <xdr:nvSpPr>
        <xdr:cNvPr id="138" name="Solver_shape$AA$74">
          <a:extLst>
            <a:ext uri="{FF2B5EF4-FFF2-40B4-BE49-F238E27FC236}">
              <a16:creationId xmlns:a16="http://schemas.microsoft.com/office/drawing/2014/main" id="{D50205E3-61C5-4F76-BAF8-69A2BDC41782}"/>
            </a:ext>
          </a:extLst>
        </xdr:cNvPr>
        <xdr:cNvSpPr/>
      </xdr:nvSpPr>
      <xdr:spPr>
        <a:xfrm>
          <a:off x="15982950" y="1323975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73</xdr:row>
      <xdr:rowOff>76200</xdr:rowOff>
    </xdr:from>
    <xdr:to>
      <xdr:col>26</xdr:col>
      <xdr:colOff>0</xdr:colOff>
      <xdr:row>73</xdr:row>
      <xdr:rowOff>76200</xdr:rowOff>
    </xdr:to>
    <xdr:cxnSp macro="">
      <xdr:nvCxnSpPr>
        <xdr:cNvPr id="139" name="Solver_line$AA$74">
          <a:extLst>
            <a:ext uri="{FF2B5EF4-FFF2-40B4-BE49-F238E27FC236}">
              <a16:creationId xmlns:a16="http://schemas.microsoft.com/office/drawing/2014/main" id="{AA11879E-4027-483A-AF83-6F3FC840042C}"/>
            </a:ext>
          </a:extLst>
        </xdr:cNvPr>
        <xdr:cNvCxnSpPr/>
      </xdr:nvCxnSpPr>
      <xdr:spPr>
        <a:xfrm>
          <a:off x="13687425" y="13315950"/>
          <a:ext cx="22955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71</xdr:row>
      <xdr:rowOff>76200</xdr:rowOff>
    </xdr:from>
    <xdr:to>
      <xdr:col>28</xdr:col>
      <xdr:colOff>0</xdr:colOff>
      <xdr:row>73</xdr:row>
      <xdr:rowOff>76200</xdr:rowOff>
    </xdr:to>
    <xdr:cxnSp macro="">
      <xdr:nvCxnSpPr>
        <xdr:cNvPr id="140" name="Solver_shapecon$AE$72">
          <a:extLst>
            <a:ext uri="{FF2B5EF4-FFF2-40B4-BE49-F238E27FC236}">
              <a16:creationId xmlns:a16="http://schemas.microsoft.com/office/drawing/2014/main" id="{9E131192-6034-4BBA-A7C9-7C3A4D596742}"/>
            </a:ext>
          </a:extLst>
        </xdr:cNvPr>
        <xdr:cNvCxnSpPr/>
      </xdr:nvCxnSpPr>
      <xdr:spPr>
        <a:xfrm flipV="1">
          <a:off x="16135350" y="1293495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71</xdr:row>
      <xdr:rowOff>0</xdr:rowOff>
    </xdr:from>
    <xdr:to>
      <xdr:col>31</xdr:col>
      <xdr:colOff>0</xdr:colOff>
      <xdr:row>71</xdr:row>
      <xdr:rowOff>152400</xdr:rowOff>
    </xdr:to>
    <xdr:sp macro="" textlink="">
      <xdr:nvSpPr>
        <xdr:cNvPr id="141" name="Solver_shape$AE$72">
          <a:extLst>
            <a:ext uri="{FF2B5EF4-FFF2-40B4-BE49-F238E27FC236}">
              <a16:creationId xmlns:a16="http://schemas.microsoft.com/office/drawing/2014/main" id="{A2B1639E-4FDC-4B4A-8C1C-9D3F6BBCF927}"/>
            </a:ext>
          </a:extLst>
        </xdr:cNvPr>
        <xdr:cNvSpPr/>
      </xdr:nvSpPr>
      <xdr:spPr>
        <a:xfrm rot="16200000">
          <a:off x="18573750" y="128587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71</xdr:row>
      <xdr:rowOff>76200</xdr:rowOff>
    </xdr:from>
    <xdr:to>
      <xdr:col>30</xdr:col>
      <xdr:colOff>0</xdr:colOff>
      <xdr:row>71</xdr:row>
      <xdr:rowOff>76200</xdr:rowOff>
    </xdr:to>
    <xdr:cxnSp macro="">
      <xdr:nvCxnSpPr>
        <xdr:cNvPr id="142" name="Solver_line$AE$72">
          <a:extLst>
            <a:ext uri="{FF2B5EF4-FFF2-40B4-BE49-F238E27FC236}">
              <a16:creationId xmlns:a16="http://schemas.microsoft.com/office/drawing/2014/main" id="{142207A1-188D-46AD-A3B3-57A749989075}"/>
            </a:ext>
          </a:extLst>
        </xdr:cNvPr>
        <xdr:cNvCxnSpPr/>
      </xdr:nvCxnSpPr>
      <xdr:spPr>
        <a:xfrm>
          <a:off x="16383000" y="12934950"/>
          <a:ext cx="2190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73</xdr:row>
      <xdr:rowOff>76200</xdr:rowOff>
    </xdr:from>
    <xdr:to>
      <xdr:col>28</xdr:col>
      <xdr:colOff>0</xdr:colOff>
      <xdr:row>76</xdr:row>
      <xdr:rowOff>76200</xdr:rowOff>
    </xdr:to>
    <xdr:cxnSp macro="">
      <xdr:nvCxnSpPr>
        <xdr:cNvPr id="143" name="Solver_shapecon$AE$77">
          <a:extLst>
            <a:ext uri="{FF2B5EF4-FFF2-40B4-BE49-F238E27FC236}">
              <a16:creationId xmlns:a16="http://schemas.microsoft.com/office/drawing/2014/main" id="{87CB816A-B886-41D6-9EAA-C978E943D89D}"/>
            </a:ext>
          </a:extLst>
        </xdr:cNvPr>
        <xdr:cNvCxnSpPr/>
      </xdr:nvCxnSpPr>
      <xdr:spPr>
        <a:xfrm>
          <a:off x="16135350" y="1327785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76</xdr:row>
      <xdr:rowOff>0</xdr:rowOff>
    </xdr:from>
    <xdr:to>
      <xdr:col>31</xdr:col>
      <xdr:colOff>0</xdr:colOff>
      <xdr:row>76</xdr:row>
      <xdr:rowOff>152400</xdr:rowOff>
    </xdr:to>
    <xdr:sp macro="" textlink="">
      <xdr:nvSpPr>
        <xdr:cNvPr id="144" name="Solver_shape$AE$77">
          <a:extLst>
            <a:ext uri="{FF2B5EF4-FFF2-40B4-BE49-F238E27FC236}">
              <a16:creationId xmlns:a16="http://schemas.microsoft.com/office/drawing/2014/main" id="{355C052C-5E5D-4EF2-BE4B-C77A491489E2}"/>
            </a:ext>
          </a:extLst>
        </xdr:cNvPr>
        <xdr:cNvSpPr/>
      </xdr:nvSpPr>
      <xdr:spPr>
        <a:xfrm rot="16200000">
          <a:off x="18573750" y="1373505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76</xdr:row>
      <xdr:rowOff>76200</xdr:rowOff>
    </xdr:from>
    <xdr:to>
      <xdr:col>30</xdr:col>
      <xdr:colOff>0</xdr:colOff>
      <xdr:row>76</xdr:row>
      <xdr:rowOff>76200</xdr:rowOff>
    </xdr:to>
    <xdr:cxnSp macro="">
      <xdr:nvCxnSpPr>
        <xdr:cNvPr id="145" name="Solver_line$AE$77">
          <a:extLst>
            <a:ext uri="{FF2B5EF4-FFF2-40B4-BE49-F238E27FC236}">
              <a16:creationId xmlns:a16="http://schemas.microsoft.com/office/drawing/2014/main" id="{C4311401-CFE8-4A3A-B38E-9A4AE103568E}"/>
            </a:ext>
          </a:extLst>
        </xdr:cNvPr>
        <xdr:cNvCxnSpPr/>
      </xdr:nvCxnSpPr>
      <xdr:spPr>
        <a:xfrm>
          <a:off x="16383000" y="13811250"/>
          <a:ext cx="21907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860A-033C-4023-B920-B236388CC66E}">
  <dimension ref="A1:AF78"/>
  <sheetViews>
    <sheetView tabSelected="1" zoomScale="150" zoomScaleNormal="150" workbookViewId="0">
      <selection activeCell="Q30" sqref="Q30"/>
    </sheetView>
  </sheetViews>
  <sheetFormatPr defaultRowHeight="15"/>
  <cols>
    <col min="1" max="1" width="2.85546875" customWidth="1"/>
    <col min="2" max="2" width="14.5703125" bestFit="1" customWidth="1"/>
    <col min="3" max="3" width="13.85546875" bestFit="1" customWidth="1"/>
    <col min="4" max="4" width="14.5703125" bestFit="1" customWidth="1"/>
    <col min="5" max="5" width="5.140625" customWidth="1"/>
    <col min="6" max="6" width="13.85546875" customWidth="1"/>
    <col min="8" max="8" width="12.42578125" bestFit="1" customWidth="1"/>
    <col min="9" max="9" width="13.42578125" bestFit="1" customWidth="1"/>
    <col min="10" max="10" width="2.42578125" customWidth="1"/>
    <col min="11" max="13" width="2.5703125" customWidth="1"/>
    <col min="15" max="15" width="2" bestFit="1" customWidth="1"/>
    <col min="16" max="16" width="3.7109375" customWidth="1"/>
    <col min="17" max="17" width="20.7109375" bestFit="1" customWidth="1"/>
    <col min="18" max="18" width="9.28515625" bestFit="1" customWidth="1"/>
    <col min="19" max="19" width="2" bestFit="1" customWidth="1"/>
    <col min="20" max="20" width="3.7109375" customWidth="1"/>
    <col min="21" max="21" width="21.7109375" bestFit="1" customWidth="1"/>
    <col min="22" max="22" width="12.42578125" bestFit="1" customWidth="1"/>
    <col min="23" max="23" width="2" bestFit="1" customWidth="1"/>
    <col min="24" max="24" width="3.7109375" customWidth="1"/>
    <col min="25" max="25" width="21.7109375" bestFit="1" customWidth="1"/>
    <col min="26" max="26" width="13.140625" bestFit="1" customWidth="1"/>
    <col min="27" max="27" width="2.28515625" customWidth="1"/>
    <col min="28" max="28" width="3.7109375" customWidth="1"/>
    <col min="29" max="29" width="20.140625" bestFit="1" customWidth="1"/>
    <col min="30" max="30" width="7.85546875" bestFit="1" customWidth="1"/>
    <col min="31" max="31" width="2.28515625" customWidth="1"/>
    <col min="32" max="32" width="7.85546875" bestFit="1" customWidth="1"/>
  </cols>
  <sheetData>
    <row r="1" spans="1:12">
      <c r="F1" s="61" t="s">
        <v>0</v>
      </c>
      <c r="G1" s="62"/>
      <c r="H1" s="63" t="s">
        <v>1</v>
      </c>
      <c r="I1" s="64"/>
      <c r="J1" s="64"/>
      <c r="K1" s="64"/>
      <c r="L1" s="65"/>
    </row>
    <row r="2" spans="1:12" ht="15.75">
      <c r="B2" s="1" t="s">
        <v>2</v>
      </c>
      <c r="C2" s="2" t="s">
        <v>3</v>
      </c>
      <c r="D2" s="3" t="s">
        <v>4</v>
      </c>
      <c r="F2" s="4" t="s">
        <v>5</v>
      </c>
      <c r="G2" s="5" t="s">
        <v>6</v>
      </c>
      <c r="H2" s="66" t="s">
        <v>7</v>
      </c>
      <c r="I2" s="67"/>
      <c r="J2" s="67"/>
      <c r="K2" s="67"/>
      <c r="L2" s="68"/>
    </row>
    <row r="3" spans="1:12">
      <c r="B3" s="6" t="s">
        <v>8</v>
      </c>
      <c r="C3" s="7">
        <v>459300</v>
      </c>
      <c r="D3" s="3">
        <v>12530</v>
      </c>
      <c r="F3" s="8" t="s">
        <v>9</v>
      </c>
      <c r="G3" s="9" t="s">
        <v>10</v>
      </c>
      <c r="H3" s="10" t="s">
        <v>11</v>
      </c>
      <c r="I3" s="10" t="s">
        <v>12</v>
      </c>
      <c r="J3" s="10"/>
      <c r="K3" s="10"/>
      <c r="L3" s="11"/>
    </row>
    <row r="4" spans="1:12">
      <c r="B4" s="12" t="s">
        <v>13</v>
      </c>
      <c r="C4" s="13">
        <v>81600</v>
      </c>
      <c r="F4" s="14" t="str">
        <f>C7</f>
        <v>Huge Market</v>
      </c>
      <c r="G4" s="15">
        <f>C10</f>
        <v>0.43</v>
      </c>
      <c r="H4" s="16">
        <v>0.77</v>
      </c>
      <c r="I4" s="16">
        <v>0.23</v>
      </c>
      <c r="J4" s="16"/>
      <c r="K4" s="16"/>
      <c r="L4" s="17"/>
    </row>
    <row r="5" spans="1:12">
      <c r="F5" s="14" t="str">
        <f>D7</f>
        <v>Limited Market</v>
      </c>
      <c r="G5" s="15">
        <f>D10</f>
        <v>0.56999999999999995</v>
      </c>
      <c r="H5" s="16">
        <v>7.0000000000000007E-2</v>
      </c>
      <c r="I5" s="16">
        <v>0.93</v>
      </c>
      <c r="J5" s="16"/>
      <c r="K5" s="16"/>
      <c r="L5" s="17"/>
    </row>
    <row r="6" spans="1:12" ht="15.75">
      <c r="B6" s="1" t="s">
        <v>14</v>
      </c>
      <c r="C6" s="69" t="s">
        <v>15</v>
      </c>
      <c r="D6" s="69"/>
      <c r="F6" s="14"/>
      <c r="G6" s="15"/>
      <c r="H6" s="16"/>
      <c r="I6" s="16"/>
      <c r="J6" s="16"/>
      <c r="K6" s="16"/>
      <c r="L6" s="17"/>
    </row>
    <row r="7" spans="1:12">
      <c r="B7" t="s">
        <v>16</v>
      </c>
      <c r="C7" s="18" t="s">
        <v>17</v>
      </c>
      <c r="D7" s="19" t="s">
        <v>18</v>
      </c>
      <c r="F7" s="14"/>
      <c r="G7" s="15"/>
      <c r="H7" s="16"/>
      <c r="I7" s="16"/>
      <c r="J7" s="16"/>
      <c r="K7" s="16"/>
      <c r="L7" s="17"/>
    </row>
    <row r="8" spans="1:12" ht="15.75" thickBot="1">
      <c r="B8" s="6" t="s">
        <v>8</v>
      </c>
      <c r="C8" s="20">
        <v>935500</v>
      </c>
      <c r="D8" s="21">
        <v>215000</v>
      </c>
      <c r="F8" s="22"/>
      <c r="G8" s="23"/>
      <c r="H8" s="24"/>
      <c r="I8" s="24"/>
      <c r="J8" s="24"/>
      <c r="K8" s="24"/>
      <c r="L8" s="25"/>
    </row>
    <row r="9" spans="1:12">
      <c r="B9" s="12" t="s">
        <v>13</v>
      </c>
      <c r="C9" s="26">
        <v>390600</v>
      </c>
      <c r="D9" s="27">
        <v>202100</v>
      </c>
      <c r="F9" s="28"/>
      <c r="G9" s="29"/>
      <c r="H9" s="28"/>
      <c r="I9" s="28"/>
      <c r="J9" s="28"/>
      <c r="K9" s="28"/>
      <c r="L9" s="28"/>
    </row>
    <row r="10" spans="1:12" ht="15.75" thickBot="1">
      <c r="B10" s="30" t="s">
        <v>19</v>
      </c>
      <c r="C10" s="18">
        <v>0.43</v>
      </c>
      <c r="D10" s="19">
        <v>0.56999999999999995</v>
      </c>
      <c r="F10" s="31" t="s">
        <v>20</v>
      </c>
      <c r="G10" s="28"/>
      <c r="H10" s="28"/>
      <c r="I10" s="28">
        <v>100</v>
      </c>
      <c r="J10" s="28"/>
      <c r="K10" s="28"/>
      <c r="L10" s="28"/>
    </row>
    <row r="11" spans="1:12">
      <c r="F11" s="70" t="s">
        <v>21</v>
      </c>
      <c r="G11" s="71"/>
      <c r="H11" s="63" t="s">
        <v>22</v>
      </c>
      <c r="I11" s="64"/>
      <c r="J11" s="64"/>
      <c r="K11" s="64"/>
      <c r="L11" s="65"/>
    </row>
    <row r="12" spans="1:12" ht="15.75">
      <c r="A12" t="s">
        <v>23</v>
      </c>
      <c r="B12" s="32"/>
      <c r="C12" s="33"/>
      <c r="D12" s="33"/>
      <c r="F12" s="72" t="s">
        <v>24</v>
      </c>
      <c r="G12" s="73"/>
      <c r="H12" s="66" t="s">
        <v>25</v>
      </c>
      <c r="I12" s="67"/>
      <c r="J12" s="67"/>
      <c r="K12" s="67"/>
      <c r="L12" s="68"/>
    </row>
    <row r="13" spans="1:12">
      <c r="B13" s="34">
        <f>H14</f>
        <v>0.89245283018867927</v>
      </c>
      <c r="C13" s="35"/>
      <c r="D13" s="35"/>
      <c r="F13" s="36" t="s">
        <v>7</v>
      </c>
      <c r="G13" s="37" t="s">
        <v>26</v>
      </c>
      <c r="H13" s="38" t="str">
        <f>IF(F4="","",F4)</f>
        <v>Huge Market</v>
      </c>
      <c r="I13" s="39" t="str">
        <f>IF(F5="","",F5)</f>
        <v>Limited Market</v>
      </c>
      <c r="J13" s="39" t="str">
        <f>IF(F6="","",F6)</f>
        <v/>
      </c>
      <c r="K13" s="39" t="str">
        <f>IF(F7="","",F7)</f>
        <v/>
      </c>
      <c r="L13" s="40" t="str">
        <f>IF(F8="","",F8)</f>
        <v/>
      </c>
    </row>
    <row r="14" spans="1:12">
      <c r="A14" t="s">
        <v>27</v>
      </c>
      <c r="B14" s="35"/>
      <c r="C14" s="41"/>
      <c r="D14" s="41"/>
      <c r="F14" s="42" t="str">
        <f>IF(H3="","",H3)</f>
        <v>Predict Huge</v>
      </c>
      <c r="G14" s="43">
        <f>IF(H4="","",SUMPRODUCT(G4:G8,H4:H8))</f>
        <v>0.371</v>
      </c>
      <c r="H14" s="44">
        <f>IF(H4="","",G4*H4/SUMPRODUCT(G4:G8,H4:H8))</f>
        <v>0.89245283018867927</v>
      </c>
      <c r="I14" s="44">
        <f>IF(H5="","",G5*H5/SUMPRODUCT(G4:G8,H4:H8))</f>
        <v>0.10754716981132074</v>
      </c>
      <c r="J14" s="44" t="str">
        <f>IF(H6="","",G6*H6/SUMPRODUCT(G4:G8,H4:H8))</f>
        <v/>
      </c>
      <c r="K14" s="44" t="str">
        <f>IF(H7="","",G7*H7/SUMPRODUCT(G4:G8,H4:H8))</f>
        <v/>
      </c>
      <c r="L14" s="45" t="str">
        <f>IF(H8="","",G8*H8/SUMPRODUCT(G4:G8,H4:H8))</f>
        <v/>
      </c>
    </row>
    <row r="15" spans="1:12">
      <c r="B15" s="34">
        <f>H15</f>
        <v>0.15723370429252784</v>
      </c>
      <c r="C15" s="41"/>
      <c r="D15" s="41"/>
      <c r="F15" s="42" t="str">
        <f>IF(I3="","",I3)</f>
        <v>Predict Limited</v>
      </c>
      <c r="G15" s="46">
        <f>IF(I4="","",SUMPRODUCT(G4:G8,I4:I8))</f>
        <v>0.629</v>
      </c>
      <c r="H15" s="44">
        <f>IF(I4="","",G4*I4/SUMPRODUCT(G4:G8,I4:I8))</f>
        <v>0.15723370429252784</v>
      </c>
      <c r="I15" s="44">
        <f>IF(I5="","",G5*I5/SUMPRODUCT(G4:G8,I4:I8))</f>
        <v>0.84276629570747219</v>
      </c>
      <c r="J15" s="44" t="str">
        <f>IF(I6="","",G6*I6/SUMPRODUCT(G4:G8,I4:I8))</f>
        <v/>
      </c>
      <c r="K15" s="44" t="str">
        <f>IF(I7="","",G7*I7/SUMPRODUCT(G4:G8,I4:I8))</f>
        <v/>
      </c>
      <c r="L15" s="45" t="str">
        <f>IF(I8="","",G8*I8/SUMPRODUCT(G4:G8,I4:I8))</f>
        <v/>
      </c>
    </row>
    <row r="16" spans="1:12">
      <c r="A16" t="s">
        <v>28</v>
      </c>
      <c r="B16" s="35"/>
      <c r="C16" s="41"/>
      <c r="D16" s="41"/>
      <c r="F16" s="42" t="str">
        <f>IF(J3="","",J3)</f>
        <v/>
      </c>
      <c r="G16" s="46" t="str">
        <f>IF(J4="","",SUMPRODUCT(G4:G8,J4:J8))</f>
        <v/>
      </c>
      <c r="H16" s="44" t="str">
        <f>IF(J4="","",G4*J4/SUMPRODUCT(G4:G8,J4:J8))</f>
        <v/>
      </c>
      <c r="I16" s="44" t="str">
        <f>IF(J5="","",G5*J5/SUMPRODUCT(G4:G8,J4:J8))</f>
        <v/>
      </c>
      <c r="J16" s="44" t="str">
        <f>IF(J6="","",G6*J6/SUMPRODUCT(G4:G8,J4:J8))</f>
        <v/>
      </c>
      <c r="K16" s="44" t="str">
        <f>IF(J7="","",G7*J7/SUMPRODUCT(G4:G8,J4:J8))</f>
        <v/>
      </c>
      <c r="L16" s="45" t="str">
        <f>IF(J8="","",G8*J8/SUMPRODUCT(G4:G8,J4:J8))</f>
        <v/>
      </c>
    </row>
    <row r="17" spans="1:32">
      <c r="B17" s="34">
        <f>I14</f>
        <v>0.10754716981132074</v>
      </c>
      <c r="F17" s="42" t="str">
        <f>IF(K3="","",K3)</f>
        <v/>
      </c>
      <c r="G17" s="46" t="str">
        <f>IF(K4="","",SUMPRODUCT(G4:G8,K4:K8))</f>
        <v/>
      </c>
      <c r="H17" s="44" t="str">
        <f>IF(K4="","",G4*K4/SUMPRODUCT(G4:G8,K4:K8))</f>
        <v/>
      </c>
      <c r="I17" s="44" t="str">
        <f>IF(K5="","",G5*K5/SUMPRODUCT(G4:G8,K4:K8))</f>
        <v/>
      </c>
      <c r="J17" s="44" t="str">
        <f>IF(K6="","",G6*K6/SUMPRODUCT(G4:G8,K4:K8))</f>
        <v/>
      </c>
      <c r="K17" s="44" t="str">
        <f>IF(K7="","",G7*K7/SUMPRODUCT(G4:G8,K4:K8))</f>
        <v/>
      </c>
      <c r="L17" s="45" t="str">
        <f>IF(K8="","",G8*K8/SUMPRODUCT(G4:G8,K4:K8))</f>
        <v/>
      </c>
    </row>
    <row r="18" spans="1:32" ht="15.75" thickBot="1">
      <c r="A18" t="s">
        <v>29</v>
      </c>
      <c r="B18" s="3"/>
      <c r="F18" s="47" t="str">
        <f>IF(L3="","",L3)</f>
        <v/>
      </c>
      <c r="G18" s="48" t="str">
        <f>IF(L4="","",SUMPRODUCT(G4:G8,L4:L8))</f>
        <v/>
      </c>
      <c r="H18" s="49" t="str">
        <f>IF(L4="","",G4*L4/SUMPRODUCT(G4:G8,L4:L8))</f>
        <v/>
      </c>
      <c r="I18" s="49" t="str">
        <f>IF(L5="","",G5*L5/SUMPRODUCT(G4:G8,L4:L8))</f>
        <v/>
      </c>
      <c r="J18" s="49" t="str">
        <f>IF(L6="","",G6*L6/SUMPRODUCT(G4:G8,L4:L8))</f>
        <v/>
      </c>
      <c r="K18" s="49" t="str">
        <f>IF(L7="","",G7*L7/SUMPRODUCT(G4:G8,L4:L8))</f>
        <v/>
      </c>
      <c r="L18" s="50" t="str">
        <f>IF(L8="","",G8*L8/SUMPRODUCT(G4:G8,L4:L8))</f>
        <v/>
      </c>
    </row>
    <row r="19" spans="1:32">
      <c r="B19" s="34">
        <f>I15</f>
        <v>0.84276629570747219</v>
      </c>
    </row>
    <row r="20" spans="1:32">
      <c r="Y20" s="51">
        <v>0.43</v>
      </c>
    </row>
    <row r="21" spans="1:32">
      <c r="B21" t="s">
        <v>30</v>
      </c>
      <c r="C21" s="52"/>
      <c r="Y21" t="s">
        <v>31</v>
      </c>
    </row>
    <row r="22" spans="1:32">
      <c r="B22" t="s">
        <v>32</v>
      </c>
      <c r="AF22">
        <f>SUM($Y$23,$U$25,$Q$30)</f>
        <v>476200</v>
      </c>
    </row>
    <row r="23" spans="1:32">
      <c r="B23" s="18" t="s">
        <v>33</v>
      </c>
      <c r="C23" s="19" t="s">
        <v>34</v>
      </c>
      <c r="D23" s="77"/>
      <c r="E23" s="77"/>
      <c r="F23" s="76" t="s">
        <v>53</v>
      </c>
      <c r="G23" s="77"/>
      <c r="Q23" s="53"/>
      <c r="U23" s="53" t="s">
        <v>35</v>
      </c>
      <c r="Y23" s="53">
        <f>C8</f>
        <v>935500</v>
      </c>
      <c r="Z23">
        <f>$AF$22</f>
        <v>476200</v>
      </c>
    </row>
    <row r="24" spans="1:32">
      <c r="B24" s="54">
        <f>R60</f>
        <v>229829.40000000002</v>
      </c>
      <c r="C24" s="55">
        <f>R30</f>
        <v>201555</v>
      </c>
      <c r="D24" s="77"/>
      <c r="E24" s="78"/>
      <c r="F24" s="75">
        <f>MAX(SUMPRODUCT(C10:D10,C9:D9)-C4,SUMPRODUCT(C10:D10,C8:D8)-C3)</f>
        <v>201555</v>
      </c>
      <c r="G24" s="77"/>
    </row>
    <row r="25" spans="1:32">
      <c r="B25" s="6" t="s">
        <v>36</v>
      </c>
      <c r="C25" s="56" t="s">
        <v>36</v>
      </c>
      <c r="D25" s="79" t="s">
        <v>37</v>
      </c>
      <c r="E25" s="80"/>
      <c r="F25" s="80"/>
      <c r="G25" s="81"/>
      <c r="Q25" s="53"/>
      <c r="U25" s="53">
        <f>-C3</f>
        <v>-459300</v>
      </c>
      <c r="V25">
        <f>IF(ABS(1-SUM($Y$20,$Y$25))&lt;=0.00001,SUM($Y$20*$Z$23,$Y$25*$Z$28),NA())</f>
        <v>65515</v>
      </c>
      <c r="Y25" s="51">
        <v>0.56999999999999995</v>
      </c>
    </row>
    <row r="26" spans="1:32">
      <c r="B26" s="12" t="s">
        <v>38</v>
      </c>
      <c r="C26" s="57" t="s">
        <v>39</v>
      </c>
      <c r="D26" s="82" t="s">
        <v>40</v>
      </c>
      <c r="E26" s="83"/>
      <c r="F26" s="83"/>
      <c r="G26" s="84"/>
      <c r="Y26" t="s">
        <v>41</v>
      </c>
    </row>
    <row r="27" spans="1:32">
      <c r="AF27">
        <f>SUM($Y$28,$U$25,$Q$30)</f>
        <v>-244300</v>
      </c>
    </row>
    <row r="28" spans="1:32">
      <c r="B28" t="s">
        <v>42</v>
      </c>
      <c r="C28" s="52">
        <f>B24-F24</f>
        <v>28274.400000000023</v>
      </c>
      <c r="Q28" s="53" t="s">
        <v>43</v>
      </c>
      <c r="U28" s="53"/>
      <c r="Y28" s="53">
        <f>D8</f>
        <v>215000</v>
      </c>
      <c r="Z28">
        <f>$AF$27</f>
        <v>-244300</v>
      </c>
    </row>
    <row r="29" spans="1:32">
      <c r="B29" t="s">
        <v>44</v>
      </c>
      <c r="Q29" s="53"/>
      <c r="S29">
        <f>IF($R$30=$V$25,1,IF($R$30=$V$35,2))</f>
        <v>2</v>
      </c>
    </row>
    <row r="30" spans="1:32">
      <c r="Q30" s="53">
        <v>0</v>
      </c>
      <c r="R30">
        <f>MAX($V$25,$V$35)</f>
        <v>201555</v>
      </c>
      <c r="Y30" s="51">
        <v>0.43</v>
      </c>
    </row>
    <row r="31" spans="1:32">
      <c r="B31" t="s">
        <v>45</v>
      </c>
      <c r="Y31" t="s">
        <v>31</v>
      </c>
    </row>
    <row r="32" spans="1:32">
      <c r="B32" s="74" t="str">
        <f>IF(O44 = 1,Q28,Q58)</f>
        <v>Perform Market Study</v>
      </c>
      <c r="C32" s="74"/>
      <c r="D32" t="s">
        <v>46</v>
      </c>
      <c r="AF32">
        <f>SUM($Y$33,$U$35,$Q$30)</f>
        <v>309000</v>
      </c>
    </row>
    <row r="33" spans="2:32">
      <c r="B33" s="74" t="str">
        <f>IF(W49 = 1,Y43,Y53)</f>
        <v>Big Time Alternative</v>
      </c>
      <c r="C33" s="74"/>
      <c r="D33" t="s">
        <v>47</v>
      </c>
      <c r="Q33" s="53"/>
      <c r="U33" s="53" t="s">
        <v>48</v>
      </c>
      <c r="Y33" s="53">
        <f>C9</f>
        <v>390600</v>
      </c>
      <c r="Z33">
        <f>$AF$32</f>
        <v>309000</v>
      </c>
    </row>
    <row r="34" spans="2:32">
      <c r="B34" s="74" t="str">
        <f>IF(W69 = 1,Y63,Y73)</f>
        <v>Small Scale Alternative</v>
      </c>
      <c r="C34" s="74"/>
      <c r="D34" t="s">
        <v>49</v>
      </c>
    </row>
    <row r="35" spans="2:32">
      <c r="U35" s="53">
        <f>-C4</f>
        <v>-81600</v>
      </c>
      <c r="V35">
        <f>IF(ABS(1-SUM($Y$30,$Y$35))&lt;=0.00001,SUM($Y$30*$Z$33,$Y$35*$Z$38),NA())</f>
        <v>201555</v>
      </c>
      <c r="Y35" s="51">
        <v>0.56999999999999995</v>
      </c>
    </row>
    <row r="36" spans="2:32">
      <c r="Y36" t="s">
        <v>41</v>
      </c>
    </row>
    <row r="37" spans="2:32">
      <c r="AF37">
        <f>SUM($Y$38,$U$35,$Q$30)</f>
        <v>120500</v>
      </c>
    </row>
    <row r="38" spans="2:32">
      <c r="Q38" s="53"/>
      <c r="Y38" s="53">
        <f>D9</f>
        <v>202100</v>
      </c>
      <c r="Z38">
        <f>$AF$37</f>
        <v>120500</v>
      </c>
    </row>
    <row r="40" spans="2:32">
      <c r="U40" s="51"/>
      <c r="AC40" s="51">
        <f>H14</f>
        <v>0.89245283018867927</v>
      </c>
    </row>
    <row r="41" spans="2:32">
      <c r="AC41" t="s">
        <v>31</v>
      </c>
    </row>
    <row r="42" spans="2:32">
      <c r="AF42">
        <f>SUM($AC$43,$Y$45,$U$50,$Q$60)</f>
        <v>463670</v>
      </c>
    </row>
    <row r="43" spans="2:32">
      <c r="Q43" s="53"/>
      <c r="U43" s="53"/>
      <c r="Y43" t="s">
        <v>35</v>
      </c>
      <c r="AC43" s="53">
        <f>C8</f>
        <v>935500</v>
      </c>
      <c r="AD43">
        <f>$AF$42</f>
        <v>463670</v>
      </c>
    </row>
    <row r="44" spans="2:32">
      <c r="O44">
        <f>IF($N$45=$R$30,1,IF($N$45=$R$60,2))</f>
        <v>2</v>
      </c>
    </row>
    <row r="45" spans="2:32">
      <c r="N45">
        <f>MAX($R$30,$R$60)</f>
        <v>229829.40000000002</v>
      </c>
      <c r="Q45" s="53"/>
      <c r="U45" s="51"/>
      <c r="Y45" s="53">
        <f>-C3</f>
        <v>-459300</v>
      </c>
      <c r="Z45">
        <f>IF(ABS(1-SUM($AC$40,$AC$45))&lt;=0.00001,SUM($AC$40*$AD$43,$AC$45*$AD$48),NA())</f>
        <v>386182.26415094343</v>
      </c>
      <c r="AC45" s="51">
        <f>I14</f>
        <v>0.10754716981132074</v>
      </c>
    </row>
    <row r="46" spans="2:32">
      <c r="U46" s="51"/>
      <c r="AC46" t="s">
        <v>41</v>
      </c>
    </row>
    <row r="47" spans="2:32">
      <c r="U47" s="51">
        <f>G14</f>
        <v>0.371</v>
      </c>
      <c r="AF47">
        <f>SUM($AC$48,$Y$45,$U$50,$Q$60)</f>
        <v>-256830</v>
      </c>
    </row>
    <row r="48" spans="2:32">
      <c r="U48" s="53" t="str">
        <f>F14</f>
        <v>Predict Huge</v>
      </c>
      <c r="AC48" s="53">
        <f>D8</f>
        <v>215000</v>
      </c>
      <c r="AD48">
        <f>$AF$47</f>
        <v>-256830</v>
      </c>
    </row>
    <row r="49" spans="17:32">
      <c r="U49" s="53"/>
      <c r="W49">
        <f>IF($V$50=$Z$45,1,IF($V$50=$Z$55,2))</f>
        <v>1</v>
      </c>
    </row>
    <row r="50" spans="17:32">
      <c r="U50" s="53">
        <v>0</v>
      </c>
      <c r="V50">
        <f>MAX($Z$45,$Z$55)</f>
        <v>386182.26415094343</v>
      </c>
      <c r="AC50" s="51">
        <f>H14</f>
        <v>0.89245283018867927</v>
      </c>
    </row>
    <row r="51" spans="17:32">
      <c r="AC51" t="s">
        <v>31</v>
      </c>
    </row>
    <row r="52" spans="17:32">
      <c r="AF52">
        <f>SUM($AC$53,$Y$55,$U$50,$Q$60)</f>
        <v>296470</v>
      </c>
    </row>
    <row r="53" spans="17:32">
      <c r="Q53" s="53"/>
      <c r="Y53" s="53" t="s">
        <v>48</v>
      </c>
      <c r="AC53" s="53">
        <f>C9</f>
        <v>390600</v>
      </c>
      <c r="AD53">
        <f>$AF$52</f>
        <v>296470</v>
      </c>
    </row>
    <row r="55" spans="17:32">
      <c r="U55" s="51"/>
      <c r="Y55" s="53">
        <f>-C4</f>
        <v>-81600</v>
      </c>
      <c r="Z55">
        <f>IF(ABS(1-SUM($AC$50,$AC$55))&lt;=0.00001,SUM($AC$50*$AD$53,$AC$55*$AD$58),NA())</f>
        <v>276197.35849056608</v>
      </c>
      <c r="AC55" s="51">
        <f>I14</f>
        <v>0.10754716981132074</v>
      </c>
    </row>
    <row r="56" spans="17:32">
      <c r="Q56" s="53"/>
      <c r="AC56" t="s">
        <v>41</v>
      </c>
    </row>
    <row r="57" spans="17:32">
      <c r="AF57">
        <f>SUM($AC$58,$Y$55,$U$50,$Q$60)</f>
        <v>107970</v>
      </c>
    </row>
    <row r="58" spans="17:32">
      <c r="Q58" t="s">
        <v>50</v>
      </c>
      <c r="U58" s="53"/>
      <c r="AC58" s="53">
        <f>D9</f>
        <v>202100</v>
      </c>
      <c r="AD58">
        <f>$AF$57</f>
        <v>107970</v>
      </c>
    </row>
    <row r="60" spans="17:32">
      <c r="Q60" s="53">
        <f>-D3</f>
        <v>-12530</v>
      </c>
      <c r="R60">
        <f>IF(ABS(1-SUM($U$47,$U$67))&lt;=0.00001,SUM($U$47*$V$50,$U$67*$V$70),NA())</f>
        <v>229829.40000000002</v>
      </c>
      <c r="U60" s="51"/>
      <c r="AC60" s="51">
        <f>H15</f>
        <v>0.15723370429252784</v>
      </c>
    </row>
    <row r="61" spans="17:32">
      <c r="AC61" t="s">
        <v>31</v>
      </c>
    </row>
    <row r="62" spans="17:32">
      <c r="AF62">
        <f>SUM($AC$63,$Y$65,$U$70,$Q$60)</f>
        <v>463670</v>
      </c>
    </row>
    <row r="63" spans="17:32">
      <c r="U63" s="53"/>
      <c r="Y63" t="s">
        <v>35</v>
      </c>
      <c r="AC63" s="53">
        <f>C8</f>
        <v>935500</v>
      </c>
      <c r="AD63">
        <f>$AF$62</f>
        <v>463670</v>
      </c>
    </row>
    <row r="65" spans="21:32">
      <c r="Y65" s="53">
        <f>-C3</f>
        <v>-459300</v>
      </c>
      <c r="Z65">
        <f>IF(ABS(1-SUM($AC$60,$AC$65))&lt;=0.00001,SUM($AC$60*$AD$63,$AC$65*$AD$68),NA())</f>
        <v>-143543.11605723371</v>
      </c>
      <c r="AC65" s="51">
        <f>I15</f>
        <v>0.84276629570747219</v>
      </c>
    </row>
    <row r="66" spans="21:32">
      <c r="AC66" t="s">
        <v>41</v>
      </c>
    </row>
    <row r="67" spans="21:32">
      <c r="U67" s="51">
        <f>G15</f>
        <v>0.629</v>
      </c>
      <c r="AF67">
        <f>SUM($AC$68,$Y$65,$U$70,$Q$60)</f>
        <v>-256830</v>
      </c>
    </row>
    <row r="68" spans="21:32">
      <c r="U68" t="str">
        <f>F15</f>
        <v>Predict Limited</v>
      </c>
      <c r="AC68" s="53">
        <f>D8</f>
        <v>215000</v>
      </c>
      <c r="AD68">
        <f>$AF$67</f>
        <v>-256830</v>
      </c>
    </row>
    <row r="69" spans="21:32">
      <c r="W69">
        <f>IF($V$70=$Z$65,1,IF($V$70=$Z$75,2))</f>
        <v>2</v>
      </c>
    </row>
    <row r="70" spans="21:32">
      <c r="U70" s="53">
        <v>0</v>
      </c>
      <c r="V70">
        <f>MAX($Z$65,$Z$75)</f>
        <v>137608.55325914151</v>
      </c>
      <c r="AC70" s="51">
        <f>H15</f>
        <v>0.15723370429252784</v>
      </c>
    </row>
    <row r="71" spans="21:32">
      <c r="AC71" t="s">
        <v>31</v>
      </c>
    </row>
    <row r="72" spans="21:32">
      <c r="AF72">
        <f>SUM($AC$73,$Y$75,$U$70,$Q$60)</f>
        <v>296470</v>
      </c>
    </row>
    <row r="73" spans="21:32">
      <c r="Y73" t="s">
        <v>48</v>
      </c>
      <c r="AC73" s="53">
        <f>C9</f>
        <v>390600</v>
      </c>
      <c r="AD73">
        <f>$AF$72</f>
        <v>296470</v>
      </c>
    </row>
    <row r="75" spans="21:32">
      <c r="Y75" s="53">
        <f>-C4</f>
        <v>-81600</v>
      </c>
      <c r="Z75">
        <f>IF(ABS(1-SUM($AC$70,$AC$75))&lt;=0.00001,SUM($AC$70*$AD$73,$AC$75*$AD$78),NA())</f>
        <v>137608.55325914151</v>
      </c>
      <c r="AC75" s="51">
        <f>I15</f>
        <v>0.84276629570747219</v>
      </c>
    </row>
    <row r="76" spans="21:32">
      <c r="AC76" t="s">
        <v>41</v>
      </c>
    </row>
    <row r="77" spans="21:32">
      <c r="AF77">
        <f>SUM($AC$78,$Y$75,$U$70,$Q$60)</f>
        <v>107970</v>
      </c>
    </row>
    <row r="78" spans="21:32">
      <c r="AC78" s="53">
        <f>D9</f>
        <v>202100</v>
      </c>
      <c r="AD78">
        <f>$AF$77</f>
        <v>107970</v>
      </c>
    </row>
  </sheetData>
  <mergeCells count="11">
    <mergeCell ref="F12:G12"/>
    <mergeCell ref="H12:L12"/>
    <mergeCell ref="B32:C32"/>
    <mergeCell ref="B33:C33"/>
    <mergeCell ref="B34:C34"/>
    <mergeCell ref="F1:G1"/>
    <mergeCell ref="H1:L1"/>
    <mergeCell ref="H2:L2"/>
    <mergeCell ref="C6:D6"/>
    <mergeCell ref="F11:G11"/>
    <mergeCell ref="H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FC0F-6B29-4BBF-8F63-6C0938E651BA}">
  <dimension ref="B1:AF79"/>
  <sheetViews>
    <sheetView topLeftCell="A22" zoomScaleNormal="100" workbookViewId="0">
      <selection activeCell="B32" sqref="B32"/>
    </sheetView>
  </sheetViews>
  <sheetFormatPr defaultRowHeight="15"/>
  <cols>
    <col min="1" max="1" width="2.85546875" customWidth="1"/>
    <col min="2" max="2" width="15.5703125" customWidth="1"/>
    <col min="3" max="3" width="13.85546875" bestFit="1" customWidth="1"/>
    <col min="4" max="4" width="14.5703125" bestFit="1" customWidth="1"/>
    <col min="5" max="5" width="5.140625" customWidth="1"/>
    <col min="6" max="6" width="13.85546875" customWidth="1"/>
    <col min="8" max="8" width="12.42578125" bestFit="1" customWidth="1"/>
    <col min="9" max="9" width="13.42578125" bestFit="1" customWidth="1"/>
    <col min="10" max="10" width="2.42578125" customWidth="1"/>
    <col min="11" max="13" width="2.5703125" customWidth="1"/>
    <col min="15" max="15" width="2" bestFit="1" customWidth="1"/>
    <col min="16" max="16" width="3.7109375" customWidth="1"/>
    <col min="17" max="17" width="20.7109375" bestFit="1" customWidth="1"/>
    <col min="18" max="18" width="12" bestFit="1" customWidth="1"/>
    <col min="19" max="19" width="2" bestFit="1" customWidth="1"/>
    <col min="20" max="20" width="3.7109375" customWidth="1"/>
    <col min="21" max="21" width="21.7109375" bestFit="1" customWidth="1"/>
    <col min="22" max="22" width="12.7109375" bestFit="1" customWidth="1"/>
    <col min="23" max="23" width="2" bestFit="1" customWidth="1"/>
    <col min="24" max="24" width="3.7109375" customWidth="1"/>
    <col min="25" max="25" width="21.7109375" bestFit="1" customWidth="1"/>
    <col min="26" max="26" width="12.7109375" bestFit="1" customWidth="1"/>
    <col min="27" max="27" width="2.28515625" customWidth="1"/>
    <col min="28" max="28" width="3.7109375" customWidth="1"/>
    <col min="29" max="29" width="20.140625" bestFit="1" customWidth="1"/>
    <col min="30" max="30" width="12.7109375" bestFit="1" customWidth="1"/>
    <col min="31" max="31" width="2.28515625" customWidth="1"/>
    <col min="32" max="32" width="7.7109375" bestFit="1" customWidth="1"/>
  </cols>
  <sheetData>
    <row r="1" spans="2:12">
      <c r="F1" s="61" t="s">
        <v>0</v>
      </c>
      <c r="G1" s="62"/>
      <c r="H1" s="63" t="s">
        <v>1</v>
      </c>
      <c r="I1" s="64"/>
      <c r="J1" s="64"/>
      <c r="K1" s="64"/>
      <c r="L1" s="65"/>
    </row>
    <row r="2" spans="2:12" ht="15.75">
      <c r="B2" s="1" t="s">
        <v>2</v>
      </c>
      <c r="C2" s="2" t="s">
        <v>3</v>
      </c>
      <c r="D2" s="3" t="s">
        <v>4</v>
      </c>
      <c r="F2" s="4" t="s">
        <v>5</v>
      </c>
      <c r="G2" s="5" t="s">
        <v>6</v>
      </c>
      <c r="H2" s="66" t="s">
        <v>7</v>
      </c>
      <c r="I2" s="67"/>
      <c r="J2" s="67"/>
      <c r="K2" s="67"/>
      <c r="L2" s="68"/>
    </row>
    <row r="3" spans="2:12">
      <c r="B3" s="6" t="s">
        <v>8</v>
      </c>
      <c r="C3" s="7">
        <v>459300</v>
      </c>
      <c r="D3" s="3">
        <v>12530</v>
      </c>
      <c r="F3" s="8" t="s">
        <v>9</v>
      </c>
      <c r="G3" s="9" t="s">
        <v>10</v>
      </c>
      <c r="H3" s="10" t="s">
        <v>11</v>
      </c>
      <c r="I3" s="10" t="s">
        <v>12</v>
      </c>
      <c r="J3" s="10"/>
      <c r="K3" s="10"/>
      <c r="L3" s="11"/>
    </row>
    <row r="4" spans="2:12">
      <c r="B4" s="12" t="s">
        <v>13</v>
      </c>
      <c r="C4" s="13">
        <v>81600</v>
      </c>
      <c r="F4" s="14" t="str">
        <f>C7</f>
        <v>Huge Market</v>
      </c>
      <c r="G4" s="15">
        <f>C10</f>
        <v>0.43</v>
      </c>
      <c r="H4" s="16">
        <v>0.77</v>
      </c>
      <c r="I4" s="16">
        <v>0.23</v>
      </c>
      <c r="J4" s="16"/>
      <c r="K4" s="16"/>
      <c r="L4" s="17"/>
    </row>
    <row r="5" spans="2:12">
      <c r="F5" s="14" t="str">
        <f>D7</f>
        <v>Limited Market</v>
      </c>
      <c r="G5" s="15">
        <f>D10</f>
        <v>0.56999999999999995</v>
      </c>
      <c r="H5" s="16">
        <v>7.0000000000000007E-2</v>
      </c>
      <c r="I5" s="16">
        <v>0.93</v>
      </c>
      <c r="J5" s="16"/>
      <c r="K5" s="16"/>
      <c r="L5" s="17"/>
    </row>
    <row r="6" spans="2:12" ht="15.75">
      <c r="B6" s="1" t="s">
        <v>14</v>
      </c>
      <c r="C6" s="69" t="s">
        <v>15</v>
      </c>
      <c r="D6" s="69"/>
      <c r="F6" s="14"/>
      <c r="G6" s="15"/>
      <c r="H6" s="16"/>
      <c r="I6" s="16"/>
      <c r="J6" s="16"/>
      <c r="K6" s="16"/>
      <c r="L6" s="17"/>
    </row>
    <row r="7" spans="2:12">
      <c r="B7" t="s">
        <v>16</v>
      </c>
      <c r="C7" s="18" t="s">
        <v>17</v>
      </c>
      <c r="D7" s="19" t="s">
        <v>18</v>
      </c>
      <c r="F7" s="14"/>
      <c r="G7" s="15"/>
      <c r="H7" s="16"/>
      <c r="I7" s="16"/>
      <c r="J7" s="16"/>
      <c r="K7" s="16"/>
      <c r="L7" s="17"/>
    </row>
    <row r="8" spans="2:12" ht="15.75" thickBot="1">
      <c r="B8" s="6" t="s">
        <v>8</v>
      </c>
      <c r="C8" s="20">
        <v>935500</v>
      </c>
      <c r="D8" s="21">
        <v>215000</v>
      </c>
      <c r="F8" s="22"/>
      <c r="G8" s="23"/>
      <c r="H8" s="24"/>
      <c r="I8" s="24"/>
      <c r="J8" s="24"/>
      <c r="K8" s="24"/>
      <c r="L8" s="25"/>
    </row>
    <row r="9" spans="2:12">
      <c r="B9" s="12" t="s">
        <v>13</v>
      </c>
      <c r="C9" s="26">
        <v>390600</v>
      </c>
      <c r="D9" s="27">
        <v>202100</v>
      </c>
      <c r="F9" s="28"/>
      <c r="G9" s="29"/>
      <c r="H9" s="28"/>
      <c r="I9" s="28"/>
      <c r="J9" s="28"/>
      <c r="K9" s="28"/>
      <c r="L9" s="28"/>
    </row>
    <row r="10" spans="2:12" ht="15.75" thickBot="1">
      <c r="B10" s="30" t="s">
        <v>19</v>
      </c>
      <c r="C10" s="18">
        <v>0.43</v>
      </c>
      <c r="D10" s="19">
        <v>0.56999999999999995</v>
      </c>
      <c r="F10" s="31" t="s">
        <v>20</v>
      </c>
      <c r="G10" s="28"/>
      <c r="H10" s="28"/>
      <c r="I10" s="28">
        <v>100</v>
      </c>
      <c r="J10" s="28"/>
      <c r="K10" s="28"/>
      <c r="L10" s="28"/>
    </row>
    <row r="11" spans="2:12">
      <c r="F11" s="70" t="s">
        <v>21</v>
      </c>
      <c r="G11" s="71"/>
      <c r="H11" s="63" t="s">
        <v>22</v>
      </c>
      <c r="I11" s="64"/>
      <c r="J11" s="64"/>
      <c r="K11" s="64"/>
      <c r="L11" s="65"/>
    </row>
    <row r="12" spans="2:12" ht="15.75">
      <c r="B12" s="32"/>
      <c r="C12" s="33"/>
      <c r="D12" s="33"/>
      <c r="F12" s="72" t="s">
        <v>24</v>
      </c>
      <c r="G12" s="73"/>
      <c r="H12" s="66" t="s">
        <v>25</v>
      </c>
      <c r="I12" s="67"/>
      <c r="J12" s="67"/>
      <c r="K12" s="67"/>
      <c r="L12" s="68"/>
    </row>
    <row r="13" spans="2:12">
      <c r="B13" s="34"/>
      <c r="C13" s="35"/>
      <c r="D13" s="35"/>
      <c r="F13" s="36" t="s">
        <v>7</v>
      </c>
      <c r="G13" s="37" t="s">
        <v>26</v>
      </c>
      <c r="H13" s="38" t="str">
        <f>IF(F4="","",F4)</f>
        <v>Huge Market</v>
      </c>
      <c r="I13" s="39" t="str">
        <f>IF(F5="","",F5)</f>
        <v>Limited Market</v>
      </c>
      <c r="J13" s="39" t="str">
        <f>IF(F6="","",F6)</f>
        <v/>
      </c>
      <c r="K13" s="39" t="str">
        <f>IF(F7="","",F7)</f>
        <v/>
      </c>
      <c r="L13" s="40" t="str">
        <f>IF(F8="","",F8)</f>
        <v/>
      </c>
    </row>
    <row r="14" spans="2:12">
      <c r="B14" s="35"/>
      <c r="C14" s="41"/>
      <c r="D14" s="41"/>
      <c r="F14" s="42" t="str">
        <f>IF(H3="","",H3)</f>
        <v>Predict Huge</v>
      </c>
      <c r="G14" s="43">
        <f>IF(H4="","",SUMPRODUCT(G4:G8,H4:H8))</f>
        <v>0.371</v>
      </c>
      <c r="H14" s="44">
        <f>IF(H4="","",G4*H4/SUMPRODUCT(G4:G8,H4:H8))</f>
        <v>0.89245283018867927</v>
      </c>
      <c r="I14" s="44">
        <f>IF(H5="","",G5*H5/SUMPRODUCT(G4:G8,H4:H8))</f>
        <v>0.10754716981132074</v>
      </c>
      <c r="J14" s="44" t="str">
        <f>IF(H6="","",G6*H6/SUMPRODUCT(G4:G8,H4:H8))</f>
        <v/>
      </c>
      <c r="K14" s="44" t="str">
        <f>IF(H7="","",G7*H7/SUMPRODUCT(G4:G8,H4:H8))</f>
        <v/>
      </c>
      <c r="L14" s="45" t="str">
        <f>IF(H8="","",G8*H8/SUMPRODUCT(G4:G8,H4:H8))</f>
        <v/>
      </c>
    </row>
    <row r="15" spans="2:12">
      <c r="B15" s="34"/>
      <c r="C15" s="41"/>
      <c r="D15" s="41"/>
      <c r="F15" s="42" t="str">
        <f>IF(I3="","",I3)</f>
        <v>Predict Limited</v>
      </c>
      <c r="G15" s="46">
        <f>IF(I4="","",SUMPRODUCT(G4:G8,I4:I8))</f>
        <v>0.629</v>
      </c>
      <c r="H15" s="44">
        <f>IF(I4="","",G4*I4/SUMPRODUCT(G4:G8,I4:I8))</f>
        <v>0.15723370429252784</v>
      </c>
      <c r="I15" s="44">
        <f>IF(I5="","",G5*I5/SUMPRODUCT(G4:G8,I4:I8))</f>
        <v>0.84276629570747219</v>
      </c>
      <c r="J15" s="44" t="str">
        <f>IF(I6="","",G6*I6/SUMPRODUCT(G4:G8,I4:I8))</f>
        <v/>
      </c>
      <c r="K15" s="44" t="str">
        <f>IF(I7="","",G7*I7/SUMPRODUCT(G4:G8,I4:I8))</f>
        <v/>
      </c>
      <c r="L15" s="45" t="str">
        <f>IF(I8="","",G8*I8/SUMPRODUCT(G4:G8,I4:I8))</f>
        <v/>
      </c>
    </row>
    <row r="16" spans="2:12">
      <c r="B16" s="35"/>
      <c r="C16" s="41"/>
      <c r="D16" s="41"/>
      <c r="F16" s="42" t="str">
        <f>IF(J3="","",J3)</f>
        <v/>
      </c>
      <c r="G16" s="46" t="str">
        <f>IF(J4="","",SUMPRODUCT(G4:G8,J4:J8))</f>
        <v/>
      </c>
      <c r="H16" s="44" t="str">
        <f>IF(J4="","",G4*J4/SUMPRODUCT(G4:G8,J4:J8))</f>
        <v/>
      </c>
      <c r="I16" s="44" t="str">
        <f>IF(J5="","",G5*J5/SUMPRODUCT(G4:G8,J4:J8))</f>
        <v/>
      </c>
      <c r="J16" s="44" t="str">
        <f>IF(J6="","",G6*J6/SUMPRODUCT(G4:G8,J4:J8))</f>
        <v/>
      </c>
      <c r="K16" s="44" t="str">
        <f>IF(J7="","",G7*J7/SUMPRODUCT(G4:G8,J4:J8))</f>
        <v/>
      </c>
      <c r="L16" s="45" t="str">
        <f>IF(J8="","",G8*J8/SUMPRODUCT(G4:G8,J4:J8))</f>
        <v/>
      </c>
    </row>
    <row r="17" spans="2:32">
      <c r="B17" s="34"/>
      <c r="F17" s="42" t="str">
        <f>IF(K3="","",K3)</f>
        <v/>
      </c>
      <c r="G17" s="46" t="str">
        <f>IF(K4="","",SUMPRODUCT(G4:G8,K4:K8))</f>
        <v/>
      </c>
      <c r="H17" s="44" t="str">
        <f>IF(K4="","",G4*K4/SUMPRODUCT(G4:G8,K4:K8))</f>
        <v/>
      </c>
      <c r="I17" s="44" t="str">
        <f>IF(K5="","",G5*K5/SUMPRODUCT(G4:G8,K4:K8))</f>
        <v/>
      </c>
      <c r="J17" s="44" t="str">
        <f>IF(K6="","",G6*K6/SUMPRODUCT(G4:G8,K4:K8))</f>
        <v/>
      </c>
      <c r="K17" s="44" t="str">
        <f>IF(K7="","",G7*K7/SUMPRODUCT(G4:G8,K4:K8))</f>
        <v/>
      </c>
      <c r="L17" s="45" t="str">
        <f>IF(K8="","",G8*K8/SUMPRODUCT(G4:G8,K4:K8))</f>
        <v/>
      </c>
    </row>
    <row r="18" spans="2:32" ht="15.75" thickBot="1">
      <c r="B18" s="3"/>
      <c r="F18" s="47" t="str">
        <f>IF(L3="","",L3)</f>
        <v/>
      </c>
      <c r="G18" s="48" t="str">
        <f>IF(L4="","",SUMPRODUCT(G4:G8,L4:L8))</f>
        <v/>
      </c>
      <c r="H18" s="49" t="str">
        <f>IF(L4="","",G4*L4/SUMPRODUCT(G4:G8,L4:L8))</f>
        <v/>
      </c>
      <c r="I18" s="49" t="str">
        <f>IF(L5="","",G5*L5/SUMPRODUCT(G4:G8,L4:L8))</f>
        <v/>
      </c>
      <c r="J18" s="49" t="str">
        <f>IF(L6="","",G6*L6/SUMPRODUCT(G4:G8,L4:L8))</f>
        <v/>
      </c>
      <c r="K18" s="49" t="str">
        <f>IF(L7="","",G7*L7/SUMPRODUCT(G4:G8,L4:L8))</f>
        <v/>
      </c>
      <c r="L18" s="50" t="str">
        <f>IF(L8="","",G8*L8/SUMPRODUCT(G4:G8,L4:L8))</f>
        <v/>
      </c>
    </row>
    <row r="19" spans="2:32">
      <c r="B19" s="34"/>
    </row>
    <row r="20" spans="2:32">
      <c r="Y20" s="51">
        <v>0.43</v>
      </c>
    </row>
    <row r="21" spans="2:32">
      <c r="B21" s="41"/>
      <c r="C21" s="58"/>
      <c r="D21" s="41"/>
      <c r="E21" s="41"/>
      <c r="F21" s="41"/>
      <c r="G21" s="41"/>
      <c r="H21" s="41"/>
      <c r="Y21" t="s">
        <v>31</v>
      </c>
    </row>
    <row r="22" spans="2:32">
      <c r="B22" s="41"/>
      <c r="C22" s="41"/>
      <c r="D22" s="41"/>
      <c r="E22" s="41"/>
      <c r="F22" s="41"/>
      <c r="G22" s="41"/>
      <c r="H22" s="41"/>
      <c r="AF22">
        <f>SUM($Y$23,$U$25,$Q$30)</f>
        <v>476200</v>
      </c>
    </row>
    <row r="23" spans="2:32">
      <c r="B23" s="35"/>
      <c r="C23" s="35"/>
      <c r="D23" s="41"/>
      <c r="E23" s="41"/>
      <c r="F23" s="41"/>
      <c r="G23" s="41"/>
      <c r="H23" s="41"/>
      <c r="Q23" s="53"/>
      <c r="U23" s="53" t="s">
        <v>35</v>
      </c>
      <c r="Y23" s="53">
        <f>C8</f>
        <v>935500</v>
      </c>
      <c r="Z23">
        <f>$AF$22</f>
        <v>476200</v>
      </c>
    </row>
    <row r="24" spans="2:32">
      <c r="B24" s="59"/>
      <c r="C24" s="35"/>
      <c r="D24" s="41"/>
      <c r="E24" s="60"/>
      <c r="F24" s="59"/>
      <c r="G24" s="41"/>
      <c r="H24" s="41"/>
      <c r="Z24">
        <f>1-1*EXP(-$Z$23/$B$32)</f>
        <v>0.99992692322813137</v>
      </c>
    </row>
    <row r="25" spans="2:32">
      <c r="B25" s="41"/>
      <c r="C25" s="41"/>
      <c r="D25" s="60"/>
      <c r="E25" s="41"/>
      <c r="F25" s="41"/>
      <c r="G25" s="41"/>
      <c r="H25" s="41"/>
      <c r="Q25" s="53"/>
      <c r="U25" s="53">
        <f>-C3</f>
        <v>-459300</v>
      </c>
      <c r="V25">
        <f>-LN((1-$V$26)/1)*$B$32</f>
        <v>-216194.07490749616</v>
      </c>
      <c r="Y25" s="51">
        <v>0.56999999999999995</v>
      </c>
    </row>
    <row r="26" spans="2:32">
      <c r="B26" s="41"/>
      <c r="C26" s="41"/>
      <c r="D26" s="60"/>
      <c r="E26" s="41"/>
      <c r="F26" s="41"/>
      <c r="G26" s="41"/>
      <c r="H26" s="41"/>
      <c r="V26">
        <f>IF(ABS(1-SUM($Y$20,$Y$25))&lt;=0.00001,SUM($Y$20*$Z$24,$Y$25*$Z$29),NA())</f>
        <v>-74.481039944153807</v>
      </c>
      <c r="Y26" t="s">
        <v>41</v>
      </c>
    </row>
    <row r="27" spans="2:32">
      <c r="B27" s="41"/>
      <c r="C27" s="41"/>
      <c r="D27" s="41"/>
      <c r="E27" s="41"/>
      <c r="F27" s="41"/>
      <c r="G27" s="41"/>
      <c r="H27" s="41"/>
      <c r="AF27">
        <f>SUM($Y$28,$U$25,$Q$30)</f>
        <v>-244300</v>
      </c>
    </row>
    <row r="28" spans="2:32">
      <c r="B28" s="41"/>
      <c r="C28" s="58"/>
      <c r="D28" s="41"/>
      <c r="E28" s="41"/>
      <c r="F28" s="41"/>
      <c r="G28" s="41"/>
      <c r="H28" s="41"/>
      <c r="Q28" s="53" t="s">
        <v>43</v>
      </c>
      <c r="U28" s="53"/>
      <c r="Y28" s="53">
        <f>D8</f>
        <v>215000</v>
      </c>
      <c r="Z28">
        <f>$AF$27</f>
        <v>-244300</v>
      </c>
    </row>
    <row r="29" spans="2:32">
      <c r="B29" s="41"/>
      <c r="C29" s="41"/>
      <c r="D29" s="41"/>
      <c r="E29" s="41"/>
      <c r="F29" s="41"/>
      <c r="G29" s="41"/>
      <c r="H29" s="41"/>
      <c r="Q29" s="53"/>
      <c r="S29">
        <f>IF($R$30=$V$25,1,IF($R$30=$V$35,2))</f>
        <v>2</v>
      </c>
      <c r="Z29">
        <f>1-1*EXP(-$Z$28/$B$32)</f>
        <v>-131.42282196691565</v>
      </c>
    </row>
    <row r="30" spans="2:32">
      <c r="B30" s="41"/>
      <c r="C30" s="41"/>
      <c r="D30" s="41"/>
      <c r="E30" s="41"/>
      <c r="F30" s="41"/>
      <c r="G30" s="41"/>
      <c r="H30" s="41"/>
      <c r="Q30" s="53">
        <v>0</v>
      </c>
      <c r="R30">
        <f>MAX($V$25,$V$35)</f>
        <v>147743.91216901471</v>
      </c>
      <c r="Y30" s="51">
        <v>0.43</v>
      </c>
    </row>
    <row r="31" spans="2:32">
      <c r="B31" t="s">
        <v>51</v>
      </c>
      <c r="R31">
        <f>1-1*EXP(-$R$30/$B$32)</f>
        <v>0.94791499811632352</v>
      </c>
      <c r="Y31" t="s">
        <v>31</v>
      </c>
    </row>
    <row r="32" spans="2:32">
      <c r="B32">
        <v>50000</v>
      </c>
      <c r="AF32">
        <f>SUM($Y$33,$U$35,$Q$30)</f>
        <v>309000</v>
      </c>
    </row>
    <row r="33" spans="2:32">
      <c r="Q33" s="53"/>
      <c r="U33" s="53" t="s">
        <v>48</v>
      </c>
      <c r="Y33" s="53">
        <f>C9</f>
        <v>390600</v>
      </c>
      <c r="Z33">
        <f>$AF$32</f>
        <v>309000</v>
      </c>
    </row>
    <row r="34" spans="2:32">
      <c r="B34" t="s">
        <v>52</v>
      </c>
      <c r="Z34">
        <f>1-1*EXP(-$Z$33/$B$32)</f>
        <v>0.99792957214535971</v>
      </c>
    </row>
    <row r="35" spans="2:32">
      <c r="B35" s="74" t="str">
        <f>IF(O44 = 1,Q28,Q58)</f>
        <v>No Market Study</v>
      </c>
      <c r="C35" s="74"/>
      <c r="U35" s="53">
        <f>-C4</f>
        <v>-81600</v>
      </c>
      <c r="V35">
        <f>-LN((1-$V$36)/1)*$B$32</f>
        <v>147743.91216901471</v>
      </c>
      <c r="Y35" s="51">
        <v>0.56999999999999995</v>
      </c>
    </row>
    <row r="36" spans="2:32">
      <c r="B36" s="74" t="str">
        <f>IF(S29 = 1, U23,U33)</f>
        <v>Small Scale Alternative</v>
      </c>
      <c r="C36" s="74"/>
      <c r="V36">
        <f>IF(ABS(1-SUM($Y$30,$Y$35))&lt;=0.00001,SUM($Y$30*$Z$34,$Y$35*$Z$39),NA())</f>
        <v>0.94791499811632352</v>
      </c>
      <c r="Y36" t="s">
        <v>41</v>
      </c>
    </row>
    <row r="37" spans="2:32">
      <c r="AF37">
        <f>SUM($Y$38,$U$35,$Q$30)</f>
        <v>120500</v>
      </c>
    </row>
    <row r="38" spans="2:32">
      <c r="Q38" s="53"/>
      <c r="Y38" s="53">
        <f>D9</f>
        <v>202100</v>
      </c>
      <c r="Z38">
        <f>$AF$37</f>
        <v>120500</v>
      </c>
    </row>
    <row r="39" spans="2:32">
      <c r="Z39">
        <f>1-1*EXP(-$Z$38/$B$32)</f>
        <v>0.91018470542775232</v>
      </c>
    </row>
    <row r="40" spans="2:32">
      <c r="U40" s="51"/>
      <c r="AC40" s="51">
        <f>H14</f>
        <v>0.89245283018867927</v>
      </c>
    </row>
    <row r="41" spans="2:32">
      <c r="AC41" t="s">
        <v>31</v>
      </c>
    </row>
    <row r="42" spans="2:32">
      <c r="AF42">
        <f>SUM($AC$43,$Y$45,$U$50,$Q$60)</f>
        <v>463670</v>
      </c>
    </row>
    <row r="43" spans="2:32">
      <c r="Q43" s="53"/>
      <c r="U43" s="53"/>
      <c r="Y43" t="s">
        <v>35</v>
      </c>
      <c r="AC43" s="53">
        <f>C8</f>
        <v>935500</v>
      </c>
      <c r="AD43">
        <f>$AF$42</f>
        <v>463670</v>
      </c>
    </row>
    <row r="44" spans="2:32">
      <c r="O44">
        <f>IF($N$45=$R$30,1,IF($N$45=$R$60,2))</f>
        <v>1</v>
      </c>
      <c r="AD44">
        <f>1-1*EXP(-$AD$43/$B$32)</f>
        <v>0.99990611125119855</v>
      </c>
    </row>
    <row r="45" spans="2:32">
      <c r="N45">
        <f>MAX($R$30,$R$60)</f>
        <v>147743.91216901471</v>
      </c>
      <c r="Q45" s="53"/>
      <c r="U45" s="51"/>
      <c r="Y45" s="53">
        <f>-C3</f>
        <v>-459300</v>
      </c>
      <c r="Z45">
        <f>-LN((1-$Z$46)/1)*$B$32</f>
        <v>-145338.94203084806</v>
      </c>
      <c r="AC45" s="51">
        <f>I14</f>
        <v>0.10754716981132074</v>
      </c>
    </row>
    <row r="46" spans="2:32">
      <c r="N46">
        <f>1-1*EXP(-$N$45/$B$32)</f>
        <v>0.94791499811632352</v>
      </c>
      <c r="U46" s="51"/>
      <c r="Z46">
        <f>IF(ABS(1-SUM($AC$40,$AC$45))&lt;=0.00001,SUM($AC$40*$AD$44,$AC$45*$AD$49),NA())</f>
        <v>-17.297763524756352</v>
      </c>
      <c r="AC46" t="s">
        <v>41</v>
      </c>
    </row>
    <row r="47" spans="2:32">
      <c r="U47" s="51">
        <f>G14</f>
        <v>0.371</v>
      </c>
      <c r="AF47">
        <f>SUM($AC$48,$Y$45,$U$50,$Q$60)</f>
        <v>-256830</v>
      </c>
    </row>
    <row r="48" spans="2:32">
      <c r="U48" s="53" t="str">
        <f>F14</f>
        <v>Predict Huge</v>
      </c>
      <c r="AC48" s="53">
        <f>D8</f>
        <v>215000</v>
      </c>
      <c r="AD48">
        <f>$AF$47</f>
        <v>-256830</v>
      </c>
    </row>
    <row r="49" spans="17:32">
      <c r="U49" s="53"/>
      <c r="W49">
        <f>IF($V$50=$Z$45,1,IF($V$50=$Z$55,2))</f>
        <v>2</v>
      </c>
      <c r="AD49">
        <f>1-1*EXP(-$AD$48/$B$32)</f>
        <v>-169.13632032881901</v>
      </c>
    </row>
    <row r="50" spans="17:32">
      <c r="U50" s="53">
        <v>0</v>
      </c>
      <c r="V50">
        <f>MAX($Z$45,$Z$55)</f>
        <v>210709.37861524196</v>
      </c>
      <c r="AC50" s="51">
        <f>H14</f>
        <v>0.89245283018867927</v>
      </c>
    </row>
    <row r="51" spans="17:32">
      <c r="V51">
        <f>1-1*EXP(-$V$50/$B$32)</f>
        <v>0.9852156719131141</v>
      </c>
      <c r="AC51" t="s">
        <v>31</v>
      </c>
    </row>
    <row r="52" spans="17:32">
      <c r="AF52">
        <f>SUM($AC$53,$Y$55,$U$50,$Q$60)</f>
        <v>296470</v>
      </c>
    </row>
    <row r="53" spans="17:32">
      <c r="Q53" s="53"/>
      <c r="Y53" s="53" t="s">
        <v>48</v>
      </c>
      <c r="AC53" s="53">
        <f>C9</f>
        <v>390600</v>
      </c>
      <c r="AD53">
        <f>$AF$52</f>
        <v>296470</v>
      </c>
    </row>
    <row r="54" spans="17:32">
      <c r="AD54">
        <f>1-1*EXP(-$AD$53/$B$32)</f>
        <v>0.99733992244340786</v>
      </c>
    </row>
    <row r="55" spans="17:32">
      <c r="U55" s="51"/>
      <c r="Y55" s="53">
        <f>-C4</f>
        <v>-81600</v>
      </c>
      <c r="Z55">
        <f>-LN((1-$Z$56)/1)*$B$32</f>
        <v>210709.37861524196</v>
      </c>
      <c r="AC55" s="51">
        <f>I14</f>
        <v>0.10754716981132074</v>
      </c>
    </row>
    <row r="56" spans="17:32">
      <c r="Q56" s="53"/>
      <c r="Z56">
        <f>IF(ABS(1-SUM($AC$50,$AC$55))&lt;=0.00001,SUM($AC$50*$AD$54,$AC$55*$AD$59),NA())</f>
        <v>0.9852156719131141</v>
      </c>
      <c r="AC56" t="s">
        <v>41</v>
      </c>
    </row>
    <row r="57" spans="17:32">
      <c r="AF57">
        <f>SUM($AC$58,$Y$55,$U$50,$Q$60)</f>
        <v>107970</v>
      </c>
    </row>
    <row r="58" spans="17:32">
      <c r="Q58" t="s">
        <v>50</v>
      </c>
      <c r="U58" s="53"/>
      <c r="AC58" s="53">
        <f>D9</f>
        <v>202100</v>
      </c>
      <c r="AD58">
        <f>$AF$57</f>
        <v>107970</v>
      </c>
    </row>
    <row r="59" spans="17:32">
      <c r="AD59">
        <f>1-1*EXP(-$AD$58/$B$32)</f>
        <v>0.88460566312664057</v>
      </c>
    </row>
    <row r="60" spans="17:32">
      <c r="Q60" s="53">
        <f>-D3</f>
        <v>-12530</v>
      </c>
      <c r="R60">
        <f>-LN((1-$R$61)/1)*$B$32</f>
        <v>135213.91216901486</v>
      </c>
      <c r="U60" s="51"/>
      <c r="AC60" s="51">
        <f>H15</f>
        <v>0.15723370429252784</v>
      </c>
    </row>
    <row r="61" spans="17:32">
      <c r="R61">
        <f>IF(ABS(1-SUM($U$47,$U$67))&lt;=0.00001,SUM($U$47*$V$51,$U$67*$V$71),NA())</f>
        <v>0.93308139463285067</v>
      </c>
      <c r="AC61" t="s">
        <v>31</v>
      </c>
    </row>
    <row r="62" spans="17:32">
      <c r="AF62">
        <f>SUM($AC$63,$Y$65,$U$70,$Q$60)</f>
        <v>463670</v>
      </c>
    </row>
    <row r="63" spans="17:32">
      <c r="U63" s="53"/>
      <c r="Y63" t="s">
        <v>35</v>
      </c>
      <c r="AC63" s="53">
        <f>C8</f>
        <v>935500</v>
      </c>
      <c r="AD63">
        <f>$AF$62</f>
        <v>463670</v>
      </c>
    </row>
    <row r="64" spans="17:32">
      <c r="AD64">
        <f>1-1*EXP(-$AD$63/$B$32)</f>
        <v>0.99990611125119855</v>
      </c>
    </row>
    <row r="65" spans="21:32">
      <c r="Y65" s="53">
        <f>-C3</f>
        <v>-459300</v>
      </c>
      <c r="Z65">
        <f>-LN((1-$Z$66)/1)*$B$32</f>
        <v>-248276.72571250531</v>
      </c>
      <c r="AC65" s="51">
        <f>I15</f>
        <v>0.84276629570747219</v>
      </c>
    </row>
    <row r="66" spans="21:32">
      <c r="Z66">
        <f>IF(ABS(1-SUM($AC$60,$AC$65))&lt;=0.00001,SUM($AC$60*$AD$64,$AC$65*$AD$69),NA())</f>
        <v>-142.38517121129448</v>
      </c>
      <c r="AC66" t="s">
        <v>41</v>
      </c>
    </row>
    <row r="67" spans="21:32">
      <c r="U67" s="51">
        <f>G15</f>
        <v>0.629</v>
      </c>
      <c r="AF67">
        <f>SUM($AC$68,$Y$65,$U$70,$Q$60)</f>
        <v>-256830</v>
      </c>
    </row>
    <row r="68" spans="21:32">
      <c r="U68" t="str">
        <f>F15</f>
        <v>Predict Limited</v>
      </c>
      <c r="AC68" s="53">
        <f>D8</f>
        <v>215000</v>
      </c>
      <c r="AD68">
        <f>$AF$67</f>
        <v>-256830</v>
      </c>
    </row>
    <row r="69" spans="21:32">
      <c r="W69">
        <f>IF($V$70=$Z$65,1,IF($V$70=$Z$75,2))</f>
        <v>2</v>
      </c>
      <c r="AD69">
        <f>1-1*EXP(-$AD$68/$B$32)</f>
        <v>-169.13632032881901</v>
      </c>
    </row>
    <row r="70" spans="21:32">
      <c r="U70" s="53">
        <v>0</v>
      </c>
      <c r="V70">
        <f>MAX($Z$65,$Z$75)</f>
        <v>116308.70100730743</v>
      </c>
      <c r="AC70" s="51">
        <f>H15</f>
        <v>0.15723370429252784</v>
      </c>
    </row>
    <row r="71" spans="21:32">
      <c r="V71">
        <f>1-1*EXP(-$V$70/$B$32)</f>
        <v>0.90233128831969034</v>
      </c>
      <c r="AC71" t="s">
        <v>31</v>
      </c>
    </row>
    <row r="72" spans="21:32">
      <c r="AF72">
        <f>SUM($AC$73,$Y$75,$U$70,$Q$60)</f>
        <v>296470</v>
      </c>
    </row>
    <row r="73" spans="21:32">
      <c r="Y73" t="s">
        <v>48</v>
      </c>
      <c r="AC73" s="53">
        <f>C9</f>
        <v>390600</v>
      </c>
      <c r="AD73">
        <f>$AF$72</f>
        <v>296470</v>
      </c>
    </row>
    <row r="74" spans="21:32">
      <c r="AD74">
        <f>1-1*EXP(-$AD$73/$B$32)</f>
        <v>0.99733992244340786</v>
      </c>
    </row>
    <row r="75" spans="21:32">
      <c r="Y75" s="53">
        <f>-C4</f>
        <v>-81600</v>
      </c>
      <c r="Z75">
        <f>-LN((1-$Z$76)/1)*$B$32</f>
        <v>116308.70100730743</v>
      </c>
      <c r="AC75" s="51">
        <f>I15</f>
        <v>0.84276629570747219</v>
      </c>
    </row>
    <row r="76" spans="21:32">
      <c r="Z76">
        <f>IF(ABS(1-SUM($AC$70,$AC$75))&lt;=0.00001,SUM($AC$70*$AD$74,$AC$75*$AD$79),NA())</f>
        <v>0.90233128831969034</v>
      </c>
      <c r="AC76" t="s">
        <v>41</v>
      </c>
    </row>
    <row r="77" spans="21:32">
      <c r="AF77">
        <f>SUM($AC$78,$Y$75,$U$70,$Q$60)</f>
        <v>107970</v>
      </c>
    </row>
    <row r="78" spans="21:32">
      <c r="AC78" s="53">
        <f>D9</f>
        <v>202100</v>
      </c>
      <c r="AD78">
        <f>$AF$77</f>
        <v>107970</v>
      </c>
    </row>
    <row r="79" spans="21:32">
      <c r="AD79">
        <f>1-1*EXP(-$AD$78/$B$32)</f>
        <v>0.88460566312664057</v>
      </c>
    </row>
  </sheetData>
  <mergeCells count="10">
    <mergeCell ref="F12:G12"/>
    <mergeCell ref="H12:L12"/>
    <mergeCell ref="B35:C35"/>
    <mergeCell ref="B36:C36"/>
    <mergeCell ref="F1:G1"/>
    <mergeCell ref="H1:L1"/>
    <mergeCell ref="H2:L2"/>
    <mergeCell ref="C6:D6"/>
    <mergeCell ref="F11:G11"/>
    <mergeCell ref="H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 4-9</vt:lpstr>
      <vt:lpstr>Question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caust</dc:creator>
  <cp:lastModifiedBy>caust</cp:lastModifiedBy>
  <dcterms:created xsi:type="dcterms:W3CDTF">2018-12-06T13:55:27Z</dcterms:created>
  <dcterms:modified xsi:type="dcterms:W3CDTF">2018-12-08T22:56:50Z</dcterms:modified>
</cp:coreProperties>
</file>