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07 - Midterm\"/>
    </mc:Choice>
  </mc:AlternateContent>
  <xr:revisionPtr revIDLastSave="0" documentId="13_ncr:1_{B3BC8020-3E16-4B6F-B889-BB32F15B9D03}" xr6:coauthVersionLast="37" xr6:coauthVersionMax="37" xr10:uidLastSave="{00000000-0000-0000-0000-000000000000}"/>
  <bookViews>
    <workbookView xWindow="0" yWindow="0" windowWidth="28800" windowHeight="12225" activeTab="4" xr2:uid="{1F79E404-5005-46E6-B97A-9BC6B216322D}"/>
  </bookViews>
  <sheets>
    <sheet name="Problem 1" sheetId="4" r:id="rId1"/>
    <sheet name="Problem 2" sheetId="5" r:id="rId2"/>
    <sheet name="Problem 4" sheetId="1" r:id="rId3"/>
    <sheet name="Problem 5" sheetId="3" r:id="rId4"/>
    <sheet name="Problem 7" sheetId="2" r:id="rId5"/>
  </sheets>
  <definedNames>
    <definedName name="solver_adj" localSheetId="0" hidden="1">'Problem 1'!$B$7:$F$7</definedName>
    <definedName name="solver_adj" localSheetId="1" hidden="1">'Problem 2'!$A$8:$C$8</definedName>
    <definedName name="solver_adj" localSheetId="2" hidden="1">'Problem 4'!$B$10:$C$10</definedName>
    <definedName name="solver_adj" localSheetId="4" hidden="1">'Problem 7'!$C$7:$J$7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0" hidden="1">'Problem 1'!$J$11</definedName>
    <definedName name="solver_lhs1" localSheetId="1" hidden="1">'Problem 2'!$L$14</definedName>
    <definedName name="solver_lhs1" localSheetId="2" hidden="1">'Problem 4'!$E$11</definedName>
    <definedName name="solver_lhs1" localSheetId="4" hidden="1">'Problem 7'!$C$7:$J$7</definedName>
    <definedName name="solver_lhs2" localSheetId="0" hidden="1">'Problem 1'!$J$16</definedName>
    <definedName name="solver_lhs2" localSheetId="1" hidden="1">'Problem 2'!$L$15</definedName>
    <definedName name="solver_lhs2" localSheetId="2" hidden="1">'Problem 4'!$E$10</definedName>
    <definedName name="solver_lhs2" localSheetId="4" hidden="1">'Problem 7'!$L$12</definedName>
    <definedName name="solver_lhs3" localSheetId="0" hidden="1">'Problem 1'!$J$20</definedName>
    <definedName name="solver_lhs3" localSheetId="1" hidden="1">'Problem 2'!$L$16</definedName>
    <definedName name="solver_lhs3" localSheetId="4" hidden="1">'Problem 7'!$L$13</definedName>
    <definedName name="solver_lhs4" localSheetId="0" hidden="1">'Problem 1'!$J$24</definedName>
    <definedName name="solver_lhs4" localSheetId="1" hidden="1">'Problem 2'!$L$17</definedName>
    <definedName name="solver_lhs4" localSheetId="4" hidden="1">'Problem 7'!$L$14</definedName>
    <definedName name="solver_lhs5" localSheetId="0" hidden="1">'Problem 1'!$J$5</definedName>
    <definedName name="solver_lhs5" localSheetId="4" hidden="1">'Problem 7'!$L$15</definedName>
    <definedName name="solver_lhs6" localSheetId="0" hidden="1">'Problem 1'!$J$6</definedName>
    <definedName name="solver_lhs6" localSheetId="4" hidden="1">'Problem 7'!$R$10</definedName>
    <definedName name="solver_lhs7" localSheetId="4" hidden="1">'Problem 7'!$R$14</definedName>
    <definedName name="solver_lhs8" localSheetId="4" hidden="1">'Problem 7'!$R$18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0" hidden="1">6</definedName>
    <definedName name="solver_num" localSheetId="1" hidden="1">4</definedName>
    <definedName name="solver_num" localSheetId="2" hidden="1">2</definedName>
    <definedName name="solver_num" localSheetId="4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0" hidden="1">'Problem 1'!$B$2</definedName>
    <definedName name="solver_opt" localSheetId="1" hidden="1">'Problem 2'!$D$1</definedName>
    <definedName name="solver_opt" localSheetId="2" hidden="1">'Problem 4'!$E$3</definedName>
    <definedName name="solver_opt" localSheetId="4" hidden="1">'Problem 7'!$V$1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4" hidden="1">5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2" localSheetId="4" hidden="1">1</definedName>
    <definedName name="solver_rel3" localSheetId="0" hidden="1">3</definedName>
    <definedName name="solver_rel3" localSheetId="1" hidden="1">1</definedName>
    <definedName name="solver_rel3" localSheetId="4" hidden="1">1</definedName>
    <definedName name="solver_rel4" localSheetId="0" hidden="1">2</definedName>
    <definedName name="solver_rel4" localSheetId="1" hidden="1">1</definedName>
    <definedName name="solver_rel4" localSheetId="4" hidden="1">1</definedName>
    <definedName name="solver_rel5" localSheetId="0" hidden="1">3</definedName>
    <definedName name="solver_rel5" localSheetId="4" hidden="1">1</definedName>
    <definedName name="solver_rel6" localSheetId="0" hidden="1">1</definedName>
    <definedName name="solver_rel6" localSheetId="4" hidden="1">3</definedName>
    <definedName name="solver_rel7" localSheetId="4" hidden="1">1</definedName>
    <definedName name="solver_rel8" localSheetId="4" hidden="1">1</definedName>
    <definedName name="solver_rhs1" localSheetId="0" hidden="1">'Problem 1'!$L$11</definedName>
    <definedName name="solver_rhs1" localSheetId="1" hidden="1">'Problem 2'!$N$14</definedName>
    <definedName name="solver_rhs1" localSheetId="2" hidden="1">'Problem 4'!$G$11</definedName>
    <definedName name="solver_rhs1" localSheetId="4" hidden="1">binary</definedName>
    <definedName name="solver_rhs2" localSheetId="0" hidden="1">'Problem 1'!$L$16</definedName>
    <definedName name="solver_rhs2" localSheetId="1" hidden="1">'Problem 2'!$N$15</definedName>
    <definedName name="solver_rhs2" localSheetId="2" hidden="1">'Problem 4'!$G$10</definedName>
    <definedName name="solver_rhs2" localSheetId="4" hidden="1">'Problem 7'!$N$12</definedName>
    <definedName name="solver_rhs3" localSheetId="0" hidden="1">'Problem 1'!$L$20</definedName>
    <definedName name="solver_rhs3" localSheetId="1" hidden="1">'Problem 2'!$N$16</definedName>
    <definedName name="solver_rhs3" localSheetId="4" hidden="1">'Problem 7'!$N$13</definedName>
    <definedName name="solver_rhs4" localSheetId="0" hidden="1">'Problem 1'!$L$24</definedName>
    <definedName name="solver_rhs4" localSheetId="1" hidden="1">'Problem 2'!$N$17</definedName>
    <definedName name="solver_rhs4" localSheetId="4" hidden="1">'Problem 7'!$N$14</definedName>
    <definedName name="solver_rhs5" localSheetId="0" hidden="1">'Problem 1'!$L$5</definedName>
    <definedName name="solver_rhs5" localSheetId="4" hidden="1">'Problem 7'!$N$15</definedName>
    <definedName name="solver_rhs6" localSheetId="0" hidden="1">'Problem 1'!$L$6</definedName>
    <definedName name="solver_rhs6" localSheetId="4" hidden="1">'Problem 7'!$T$10</definedName>
    <definedName name="solver_rhs7" localSheetId="4" hidden="1">'Problem 7'!$T$14</definedName>
    <definedName name="solver_rhs8" localSheetId="4" hidden="1">'Problem 7'!$T$18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L17" i="5" l="1"/>
  <c r="L16" i="5"/>
  <c r="L15" i="5"/>
  <c r="L14" i="5"/>
  <c r="D1" i="5"/>
  <c r="J20" i="4" l="1"/>
  <c r="G12" i="4"/>
  <c r="J24" i="4" s="1"/>
  <c r="G11" i="4"/>
  <c r="J16" i="4" s="1"/>
  <c r="G10" i="4"/>
  <c r="G9" i="4"/>
  <c r="I12" i="4" s="1"/>
  <c r="R14" i="2"/>
  <c r="R18" i="2"/>
  <c r="R10" i="2"/>
  <c r="L15" i="2"/>
  <c r="L14" i="2"/>
  <c r="L13" i="2"/>
  <c r="L12" i="2"/>
  <c r="V1" i="2"/>
  <c r="J6" i="4" l="1"/>
  <c r="K12" i="4"/>
  <c r="J11" i="4"/>
  <c r="J5" i="4"/>
  <c r="O15" i="1"/>
  <c r="P12" i="1"/>
  <c r="E11" i="1"/>
  <c r="E10" i="1"/>
  <c r="G11" i="1"/>
  <c r="G10" i="1"/>
  <c r="E3" i="1"/>
</calcChain>
</file>

<file path=xl/sharedStrings.xml><?xml version="1.0" encoding="utf-8"?>
<sst xmlns="http://schemas.openxmlformats.org/spreadsheetml/2006/main" count="186" uniqueCount="138">
  <si>
    <t>Minimize:</t>
  </si>
  <si>
    <t>Subject to:</t>
  </si>
  <si>
    <t xml:space="preserve">Z = </t>
  </si>
  <si>
    <t>From</t>
  </si>
  <si>
    <t>To</t>
  </si>
  <si>
    <t>Estimate</t>
  </si>
  <si>
    <r>
      <t>a</t>
    </r>
    <r>
      <rPr>
        <vertAlign val="subscript"/>
        <sz val="11"/>
        <color theme="1"/>
        <rFont val="Calibri"/>
        <family val="2"/>
        <scheme val="minor"/>
      </rPr>
      <t>11</t>
    </r>
  </si>
  <si>
    <r>
      <t>a</t>
    </r>
    <r>
      <rPr>
        <vertAlign val="subscript"/>
        <sz val="11"/>
        <color theme="1"/>
        <rFont val="Calibri"/>
        <family val="2"/>
        <scheme val="minor"/>
      </rPr>
      <t>12</t>
    </r>
  </si>
  <si>
    <r>
      <t>a</t>
    </r>
    <r>
      <rPr>
        <vertAlign val="subscript"/>
        <sz val="11"/>
        <color theme="1"/>
        <rFont val="Calibri"/>
        <family val="2"/>
        <scheme val="minor"/>
      </rPr>
      <t>21</t>
    </r>
  </si>
  <si>
    <r>
      <t>a</t>
    </r>
    <r>
      <rPr>
        <vertAlign val="subscript"/>
        <sz val="11"/>
        <color theme="1"/>
        <rFont val="Calibri"/>
        <family val="2"/>
        <scheme val="minor"/>
      </rPr>
      <t>22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</si>
  <si>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</si>
  <si>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</si>
  <si>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</si>
  <si>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</si>
  <si>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Z = 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</si>
  <si>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b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</si>
  <si>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b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</si>
  <si>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0,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</si>
  <si>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</si>
  <si>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</si>
  <si>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Constraint 1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:</t>
    </r>
  </si>
  <si>
    <t xml:space="preserve">Objective function minimized - </t>
  </si>
  <si>
    <r>
      <t xml:space="preserve">Constraint 2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:</t>
    </r>
  </si>
  <si>
    <r>
      <t>Use minimum a</t>
    </r>
    <r>
      <rPr>
        <vertAlign val="subscript"/>
        <sz val="11"/>
        <color theme="1"/>
        <rFont val="Calibri"/>
        <family val="2"/>
        <scheme val="minor"/>
      </rPr>
      <t>1j</t>
    </r>
    <r>
      <rPr>
        <sz val="11"/>
        <color theme="1"/>
        <rFont val="Calibri"/>
        <family val="2"/>
        <scheme val="minor"/>
      </rPr>
      <t xml:space="preserve"> values</t>
    </r>
  </si>
  <si>
    <r>
      <t>Use maximum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value</t>
    </r>
  </si>
  <si>
    <r>
      <t>Use maximum a</t>
    </r>
    <r>
      <rPr>
        <vertAlign val="subscript"/>
        <sz val="11"/>
        <color theme="1"/>
        <rFont val="Calibri"/>
        <family val="2"/>
        <scheme val="minor"/>
      </rPr>
      <t>2j</t>
    </r>
    <r>
      <rPr>
        <sz val="11"/>
        <color theme="1"/>
        <rFont val="Calibri"/>
        <family val="2"/>
        <scheme val="minor"/>
      </rPr>
      <t xml:space="preserve"> values</t>
    </r>
  </si>
  <si>
    <r>
      <t>Use minimum 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</t>
    </r>
  </si>
  <si>
    <t>Constraints</t>
  </si>
  <si>
    <t>&gt;=</t>
  </si>
  <si>
    <t>&lt;=</t>
  </si>
  <si>
    <t>Questions 18-22:</t>
  </si>
  <si>
    <t>Question 23</t>
  </si>
  <si>
    <r>
      <t>b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has:</t>
    </r>
  </si>
  <si>
    <t>m</t>
  </si>
  <si>
    <t>s</t>
  </si>
  <si>
    <r>
      <t>Find deterministic equivalent of 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</t>
    </r>
  </si>
  <si>
    <r>
      <t>K</t>
    </r>
    <r>
      <rPr>
        <vertAlign val="subscript"/>
        <sz val="11"/>
        <color theme="1"/>
        <rFont val="Calibri"/>
        <family val="2"/>
        <scheme val="minor"/>
      </rPr>
      <t>0.95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</si>
  <si>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+ K</t>
    </r>
    <r>
      <rPr>
        <vertAlign val="subscript"/>
        <sz val="11"/>
        <color theme="1"/>
        <rFont val="Calibri"/>
        <family val="2"/>
        <scheme val="minor"/>
      </rPr>
      <t>0.95</t>
    </r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</si>
  <si>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Note - constraint is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, so sign is reversed</t>
    </r>
  </si>
  <si>
    <r>
      <t>.95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</si>
  <si>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Question 24</t>
  </si>
  <si>
    <t>P1</t>
  </si>
  <si>
    <t>P2</t>
  </si>
  <si>
    <t>P3</t>
  </si>
  <si>
    <t>P4</t>
  </si>
  <si>
    <t>P5</t>
  </si>
  <si>
    <t>P6</t>
  </si>
  <si>
    <t>P7</t>
  </si>
  <si>
    <t>P8</t>
  </si>
  <si>
    <t>Decision Variables (Project)</t>
  </si>
  <si>
    <t>Cash Outflows</t>
  </si>
  <si>
    <t>Y1</t>
  </si>
  <si>
    <t>Y2</t>
  </si>
  <si>
    <t>Y3</t>
  </si>
  <si>
    <t>Y4</t>
  </si>
  <si>
    <t>NPV</t>
  </si>
  <si>
    <t>Maximize NPV</t>
  </si>
  <si>
    <t>Cash</t>
  </si>
  <si>
    <t>Avail</t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</si>
  <si>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</si>
  <si>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</si>
  <si>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</si>
  <si>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</si>
  <si>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</si>
  <si>
    <r>
      <t>x</t>
    </r>
    <r>
      <rPr>
        <vertAlign val="subscript"/>
        <sz val="11"/>
        <color theme="1"/>
        <rFont val="Calibri"/>
        <family val="2"/>
        <scheme val="minor"/>
      </rPr>
      <t>8</t>
    </r>
  </si>
  <si>
    <r>
      <t>Z = 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8</t>
    </r>
  </si>
  <si>
    <t>2. At least 1 of project 1, 2, or 3 must be done.</t>
  </si>
  <si>
    <t>4. Project 5 is permissible only if 6 is attempted.</t>
  </si>
  <si>
    <t>Flow</t>
  </si>
  <si>
    <t>OR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</si>
  <si>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</si>
  <si>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- 1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</t>
    </r>
  </si>
  <si>
    <t>Constraint 1</t>
  </si>
  <si>
    <t xml:space="preserve">OR </t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</si>
  <si>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&lt;=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</si>
  <si>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- 1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&lt;= 0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</si>
  <si>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&lt;= x</t>
    </r>
    <r>
      <rPr>
        <vertAlign val="subscript"/>
        <sz val="11"/>
        <color theme="1"/>
        <rFont val="Calibri"/>
        <family val="2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</si>
  <si>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x</t>
    </r>
    <r>
      <rPr>
        <vertAlign val="subscript"/>
        <sz val="11"/>
        <color theme="1"/>
        <rFont val="Calibri"/>
        <family val="2"/>
        <scheme val="minor"/>
      </rPr>
      <t xml:space="preserve">6  </t>
    </r>
    <r>
      <rPr>
        <sz val="11"/>
        <color theme="1"/>
        <rFont val="Calibri"/>
        <family val="2"/>
        <scheme val="minor"/>
      </rPr>
      <t>&lt;= 0</t>
    </r>
  </si>
  <si>
    <r>
      <t>5.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are binary</t>
    </r>
  </si>
  <si>
    <t>Decision Variables</t>
  </si>
  <si>
    <t>Strawberry</t>
  </si>
  <si>
    <t>Cream</t>
  </si>
  <si>
    <t>Vitamin</t>
  </si>
  <si>
    <t>Artificial</t>
  </si>
  <si>
    <t>Thickening</t>
  </si>
  <si>
    <t>Cal. From Fat</t>
  </si>
  <si>
    <t>Total Cal</t>
  </si>
  <si>
    <t>Vit. Content</t>
  </si>
  <si>
    <t>Thickeners</t>
  </si>
  <si>
    <t>Subject to</t>
  </si>
  <si>
    <t>2) No more than 20% of calories from fat</t>
  </si>
  <si>
    <t>3) At least 50 mg of vitamin content</t>
  </si>
  <si>
    <t>5) Exactly 15mg of thickeners.</t>
  </si>
  <si>
    <t>Calories</t>
  </si>
  <si>
    <t xml:space="preserve">&gt;= </t>
  </si>
  <si>
    <t>Total</t>
  </si>
  <si>
    <t xml:space="preserve">&lt;= </t>
  </si>
  <si>
    <t>=</t>
  </si>
  <si>
    <t>4) At least two units of strawberry per unit of artifical flavoring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</si>
  <si>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- 2x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&gt;= 0</t>
    </r>
  </si>
  <si>
    <t>in cents/tbsp</t>
  </si>
  <si>
    <t>fat calories - .20* all calories &lt;= 0</t>
  </si>
  <si>
    <r>
      <t>Scenario 1: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30, a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= 4, a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= 7</t>
    </r>
  </si>
  <si>
    <r>
      <t>Scenario 2: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10, a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= 1, a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= 3</t>
    </r>
  </si>
  <si>
    <t>Likelihood</t>
  </si>
  <si>
    <r>
      <t>Maximize: Z = 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</si>
  <si>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Z = .5(20x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+ 30x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) + .5(20x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+ 10x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)</t>
    </r>
  </si>
  <si>
    <r>
      <t>Z = 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+ 15x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+ 5x</t>
    </r>
    <r>
      <rPr>
        <vertAlign val="subscript"/>
        <sz val="11"/>
        <color theme="1"/>
        <rFont val="Calibri"/>
        <family val="2"/>
        <scheme val="minor"/>
      </rPr>
      <t>22</t>
    </r>
  </si>
  <si>
    <r>
      <t>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100</t>
    </r>
  </si>
  <si>
    <r>
      <t>4x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a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60</t>
    </r>
  </si>
  <si>
    <t>Scenario 1</t>
  </si>
  <si>
    <t>Constraint 2</t>
  </si>
  <si>
    <t>Scenario 2</t>
  </si>
  <si>
    <r>
      <t>4x</t>
    </r>
    <r>
      <rPr>
        <vertAlign val="subscript"/>
        <sz val="11"/>
        <color theme="1"/>
        <rFont val="Calibri"/>
        <family val="2"/>
        <scheme val="minor"/>
      </rPr>
      <t>1</t>
    </r>
  </si>
  <si>
    <r>
      <t>5x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</si>
  <si>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 +4x</t>
    </r>
    <r>
      <rPr>
        <vertAlign val="subscript"/>
        <sz val="11"/>
        <color theme="1"/>
        <rFont val="Calibri"/>
        <family val="2"/>
        <scheme val="minor"/>
      </rPr>
      <t>21</t>
    </r>
  </si>
  <si>
    <r>
      <t>+x</t>
    </r>
    <r>
      <rPr>
        <vertAlign val="subscript"/>
        <sz val="11"/>
        <color theme="1"/>
        <rFont val="Calibri"/>
        <family val="2"/>
        <scheme val="minor"/>
      </rPr>
      <t>22</t>
    </r>
  </si>
  <si>
    <r>
      <t>+7x</t>
    </r>
    <r>
      <rPr>
        <vertAlign val="subscript"/>
        <sz val="11"/>
        <color theme="1"/>
        <rFont val="Calibri"/>
        <family val="2"/>
        <scheme val="minor"/>
      </rPr>
      <t>21</t>
    </r>
  </si>
  <si>
    <r>
      <t>+3x</t>
    </r>
    <r>
      <rPr>
        <vertAlign val="subscript"/>
        <sz val="11"/>
        <color theme="1"/>
        <rFont val="Calibri"/>
        <family val="2"/>
        <scheme val="minor"/>
      </rPr>
      <t>22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</si>
  <si>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</t>
    </r>
  </si>
  <si>
    <t>and</t>
  </si>
  <si>
    <r>
      <t>x</t>
    </r>
    <r>
      <rPr>
        <vertAlign val="subscript"/>
        <sz val="11"/>
        <color theme="1"/>
        <rFont val="Calibri"/>
        <family val="2"/>
        <scheme val="minor"/>
      </rPr>
      <t>21</t>
    </r>
  </si>
  <si>
    <r>
      <t>x</t>
    </r>
    <r>
      <rPr>
        <vertAlign val="subscript"/>
        <sz val="11"/>
        <color theme="1"/>
        <rFont val="Calibri"/>
        <family val="2"/>
        <scheme val="minor"/>
      </rPr>
      <t>22</t>
    </r>
  </si>
  <si>
    <t>1. No violation of yearly cash flow maximums</t>
  </si>
  <si>
    <t>3. Projects 6 and 7 are mutually exclusive, if chosen.</t>
  </si>
  <si>
    <r>
      <t>Minimize ingredient cost: Z = 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</si>
  <si>
    <r>
      <t>Cost (c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</si>
  <si>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20x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+ 50x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&gt;= 50</t>
    </r>
  </si>
  <si>
    <r>
      <t>(x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+ 75x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+ 30x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 - .2(50x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+ 100x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+ 120x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+ 80x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 &lt;= 0</t>
    </r>
  </si>
  <si>
    <r>
      <t>3x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+ 8x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+ 25x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= 15</t>
    </r>
  </si>
  <si>
    <r>
      <t>50x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+ 100x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+ 120x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+ 80x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&lt;= 420</t>
    </r>
  </si>
  <si>
    <r>
      <t>50x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+ 100x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+ 120x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+ 80x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&gt;= 380</t>
    </r>
  </si>
  <si>
    <t>Totals</t>
  </si>
  <si>
    <t>1) Total Calories between 380 and 420 (inclusive)</t>
  </si>
  <si>
    <t>minus</t>
  </si>
  <si>
    <t>the .05 region is now in the top end of the curve.</t>
  </si>
  <si>
    <r>
      <t>Use maximum c</t>
    </r>
    <r>
      <rPr>
        <vertAlign val="subscript"/>
        <sz val="11"/>
        <color theme="1"/>
        <rFont val="Calibri"/>
        <family val="2"/>
        <scheme val="minor"/>
      </rPr>
      <t>j</t>
    </r>
  </si>
  <si>
    <r>
      <rPr>
        <sz val="18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20 for each of years 1-4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</si>
</sst>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Symbol"/>
      <family val="1"/>
      <charset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/>
    <xf numFmtId="0" fontId="0" fillId="8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quotePrefix="1"/>
    <xf numFmtId="9" fontId="0" fillId="0" borderId="0" xfId="0" applyNumberFormat="1"/>
    <xf numFmtId="0" fontId="0" fillId="4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8" fillId="0" borderId="0" xfId="0" applyFont="1" applyAlignment="1">
      <alignment horizontal="right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180975</xdr:rowOff>
    </xdr:from>
    <xdr:to>
      <xdr:col>14</xdr:col>
      <xdr:colOff>246599</xdr:colOff>
      <xdr:row>47</xdr:row>
      <xdr:rowOff>160808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D5FE54-BDE5-4EEC-9384-23381138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80975"/>
          <a:ext cx="8409524" cy="8933333"/>
        </a:xfrm>
        <a:prstGeom prst="rect">
          <a:avLst/>
        </a:prstGeom>
      </xdr:spPr>
    </xdr:pic>
    <xdr:clientData/>
  </xdr:twoCellAnchor>
  <xdr:twoCellAnchor>
    <xdr:from>
      <xdr:col>7</xdr:col>
      <xdr:colOff>571499</xdr:colOff>
      <xdr:row>22</xdr:row>
      <xdr:rowOff>28575</xdr:rowOff>
    </xdr:from>
    <xdr:to>
      <xdr:col>8</xdr:col>
      <xdr:colOff>352424</xdr:colOff>
      <xdr:row>24</xdr:row>
      <xdr:rowOff>47625</xdr:rowOff>
    </xdr:to>
    <xdr:sp macro="" textlink="">
      <xdr:nvSpPr>
        <xdr:cNvPr id="3" name="Star: 8 Points 2">
          <a:extLst>
            <a:ext uri="{FF2B5EF4-FFF2-40B4-BE49-F238E27FC236}">
              <a16:creationId xmlns:a16="http://schemas.microsoft.com/office/drawing/2014/main" id="{BE33293B-22B8-4829-8909-49205BD3E8BE}"/>
            </a:ext>
          </a:extLst>
        </xdr:cNvPr>
        <xdr:cNvSpPr/>
      </xdr:nvSpPr>
      <xdr:spPr>
        <a:xfrm>
          <a:off x="4838699" y="4219575"/>
          <a:ext cx="390525" cy="400050"/>
        </a:xfrm>
        <a:prstGeom prst="star8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7</xdr:col>
      <xdr:colOff>409575</xdr:colOff>
      <xdr:row>14</xdr:row>
      <xdr:rowOff>28575</xdr:rowOff>
    </xdr:from>
    <xdr:to>
      <xdr:col>8</xdr:col>
      <xdr:colOff>190500</xdr:colOff>
      <xdr:row>16</xdr:row>
      <xdr:rowOff>47625</xdr:rowOff>
    </xdr:to>
    <xdr:sp macro="" textlink="">
      <xdr:nvSpPr>
        <xdr:cNvPr id="6" name="Star: 8 Points 5">
          <a:extLst>
            <a:ext uri="{FF2B5EF4-FFF2-40B4-BE49-F238E27FC236}">
              <a16:creationId xmlns:a16="http://schemas.microsoft.com/office/drawing/2014/main" id="{77F44DFE-6AF4-4969-AEC7-04094064C18F}"/>
            </a:ext>
          </a:extLst>
        </xdr:cNvPr>
        <xdr:cNvSpPr/>
      </xdr:nvSpPr>
      <xdr:spPr>
        <a:xfrm>
          <a:off x="4676775" y="2695575"/>
          <a:ext cx="390525" cy="400050"/>
        </a:xfrm>
        <a:prstGeom prst="star8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5</xdr:col>
      <xdr:colOff>352425</xdr:colOff>
      <xdr:row>10</xdr:row>
      <xdr:rowOff>66675</xdr:rowOff>
    </xdr:from>
    <xdr:to>
      <xdr:col>6</xdr:col>
      <xdr:colOff>133350</xdr:colOff>
      <xdr:row>12</xdr:row>
      <xdr:rowOff>85725</xdr:rowOff>
    </xdr:to>
    <xdr:sp macro="" textlink="">
      <xdr:nvSpPr>
        <xdr:cNvPr id="7" name="Star: 8 Points 6">
          <a:extLst>
            <a:ext uri="{FF2B5EF4-FFF2-40B4-BE49-F238E27FC236}">
              <a16:creationId xmlns:a16="http://schemas.microsoft.com/office/drawing/2014/main" id="{0CB5F344-4387-4F74-85AE-13DDF0E6714D}"/>
            </a:ext>
          </a:extLst>
        </xdr:cNvPr>
        <xdr:cNvSpPr/>
      </xdr:nvSpPr>
      <xdr:spPr>
        <a:xfrm>
          <a:off x="3400425" y="1971675"/>
          <a:ext cx="390525" cy="400050"/>
        </a:xfrm>
        <a:prstGeom prst="star8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6753-6C1C-4AC1-8EA5-D0335E76F97B}">
  <dimension ref="A1:O24"/>
  <sheetViews>
    <sheetView zoomScale="150" zoomScaleNormal="150" workbookViewId="0">
      <selection activeCell="B2" sqref="B2"/>
    </sheetView>
  </sheetViews>
  <sheetFormatPr defaultRowHeight="15"/>
  <cols>
    <col min="1" max="1" width="12.42578125" bestFit="1" customWidth="1"/>
    <col min="2" max="2" width="10.5703125" customWidth="1"/>
    <col min="3" max="3" width="6.7109375" bestFit="1" customWidth="1"/>
    <col min="4" max="4" width="8" bestFit="1" customWidth="1"/>
    <col min="5" max="5" width="8.5703125" bestFit="1" customWidth="1"/>
    <col min="6" max="6" width="10.5703125" bestFit="1" customWidth="1"/>
    <col min="7" max="7" width="6.28515625" customWidth="1"/>
    <col min="11" max="11" width="3.42578125" bestFit="1" customWidth="1"/>
    <col min="12" max="12" width="4" bestFit="1" customWidth="1"/>
    <col min="14" max="14" width="8.140625" customWidth="1"/>
  </cols>
  <sheetData>
    <row r="1" spans="1:15" ht="18">
      <c r="B1" t="s">
        <v>125</v>
      </c>
      <c r="I1" t="s">
        <v>89</v>
      </c>
    </row>
    <row r="2" spans="1:15">
      <c r="B2" s="34">
        <f>SUMPRODUCT(B7:F7,B14:F14)</f>
        <v>58.312500000000007</v>
      </c>
      <c r="I2" s="28" t="s">
        <v>133</v>
      </c>
      <c r="J2" s="29"/>
      <c r="K2" s="29"/>
      <c r="L2" s="29"/>
      <c r="M2" s="29"/>
      <c r="N2" s="29"/>
      <c r="O2" s="30"/>
    </row>
    <row r="3" spans="1:15" ht="18">
      <c r="I3" t="s">
        <v>131</v>
      </c>
    </row>
    <row r="4" spans="1:15" ht="18">
      <c r="B4" s="37" t="s">
        <v>79</v>
      </c>
      <c r="C4" s="37"/>
      <c r="D4" s="37"/>
      <c r="E4" s="37"/>
      <c r="F4" s="37"/>
      <c r="I4" t="s">
        <v>130</v>
      </c>
    </row>
    <row r="5" spans="1:15" ht="18">
      <c r="B5" s="3" t="s">
        <v>18</v>
      </c>
      <c r="C5" s="3" t="s">
        <v>19</v>
      </c>
      <c r="D5" s="3" t="s">
        <v>59</v>
      </c>
      <c r="E5" s="3" t="s">
        <v>60</v>
      </c>
      <c r="F5" s="3" t="s">
        <v>61</v>
      </c>
      <c r="I5" t="s">
        <v>95</v>
      </c>
      <c r="J5" s="48">
        <f>G10</f>
        <v>380</v>
      </c>
      <c r="K5" s="36" t="s">
        <v>94</v>
      </c>
      <c r="L5" s="33">
        <v>380</v>
      </c>
    </row>
    <row r="6" spans="1:15">
      <c r="B6" s="36" t="s">
        <v>80</v>
      </c>
      <c r="C6" s="36" t="s">
        <v>81</v>
      </c>
      <c r="D6" s="36" t="s">
        <v>82</v>
      </c>
      <c r="E6" s="36" t="s">
        <v>83</v>
      </c>
      <c r="F6" s="36" t="s">
        <v>84</v>
      </c>
      <c r="I6" t="s">
        <v>93</v>
      </c>
      <c r="J6" s="48">
        <f>G10</f>
        <v>380</v>
      </c>
      <c r="K6" s="36" t="s">
        <v>29</v>
      </c>
      <c r="L6" s="33">
        <v>420</v>
      </c>
    </row>
    <row r="7" spans="1:15">
      <c r="B7" s="35">
        <v>3.2083333333333344</v>
      </c>
      <c r="C7" s="35">
        <v>0.2708333333333322</v>
      </c>
      <c r="D7" s="4">
        <v>0</v>
      </c>
      <c r="E7" s="35">
        <v>1.6041666666666672</v>
      </c>
      <c r="F7" s="4">
        <v>0</v>
      </c>
      <c r="G7" s="36"/>
      <c r="J7" s="36"/>
      <c r="K7" s="36"/>
      <c r="L7" s="36"/>
    </row>
    <row r="8" spans="1:15">
      <c r="B8" s="36"/>
      <c r="C8" s="36"/>
      <c r="D8" s="36"/>
      <c r="E8" s="36"/>
      <c r="F8" s="36"/>
      <c r="G8" s="36" t="s">
        <v>132</v>
      </c>
      <c r="I8" s="28" t="s">
        <v>90</v>
      </c>
      <c r="J8" s="39"/>
      <c r="K8" s="39"/>
      <c r="L8" s="39"/>
      <c r="M8" s="29"/>
      <c r="N8" s="29"/>
      <c r="O8" s="30"/>
    </row>
    <row r="9" spans="1:15">
      <c r="A9" s="2" t="s">
        <v>85</v>
      </c>
      <c r="B9" s="41">
        <v>1</v>
      </c>
      <c r="C9" s="42">
        <v>75</v>
      </c>
      <c r="D9" s="42">
        <v>0</v>
      </c>
      <c r="E9" s="42">
        <v>0</v>
      </c>
      <c r="F9" s="43">
        <v>30</v>
      </c>
      <c r="G9" s="44">
        <f>SUMPRODUCT($B$7:$F$7,B9:F9)</f>
        <v>23.52083333333325</v>
      </c>
      <c r="I9" t="s">
        <v>101</v>
      </c>
      <c r="J9" s="36"/>
      <c r="K9" s="36"/>
      <c r="L9" s="36"/>
    </row>
    <row r="10" spans="1:15" ht="18">
      <c r="A10" s="2" t="s">
        <v>86</v>
      </c>
      <c r="B10" s="41">
        <v>50</v>
      </c>
      <c r="C10" s="42">
        <v>100</v>
      </c>
      <c r="D10" s="42">
        <v>0</v>
      </c>
      <c r="E10" s="42">
        <v>120</v>
      </c>
      <c r="F10" s="43">
        <v>80</v>
      </c>
      <c r="G10" s="45">
        <f t="shared" ref="G10:G12" si="0">SUMPRODUCT($B$7:$F$7,B10:F10)</f>
        <v>380</v>
      </c>
      <c r="I10" t="s">
        <v>128</v>
      </c>
      <c r="J10" s="36"/>
      <c r="K10" s="36"/>
      <c r="L10" s="36"/>
    </row>
    <row r="11" spans="1:15">
      <c r="A11" s="2" t="s">
        <v>87</v>
      </c>
      <c r="B11" s="41">
        <v>20</v>
      </c>
      <c r="C11" s="42">
        <v>0</v>
      </c>
      <c r="D11" s="42">
        <v>50</v>
      </c>
      <c r="E11" s="42">
        <v>0</v>
      </c>
      <c r="F11" s="43">
        <v>2</v>
      </c>
      <c r="G11" s="45">
        <f t="shared" si="0"/>
        <v>64.166666666666686</v>
      </c>
      <c r="J11" s="48">
        <f>G9 - (0.2*G10)</f>
        <v>-52.47916666666675</v>
      </c>
      <c r="K11" s="36" t="s">
        <v>96</v>
      </c>
      <c r="L11" s="33">
        <v>0</v>
      </c>
    </row>
    <row r="12" spans="1:15">
      <c r="A12" s="2" t="s">
        <v>88</v>
      </c>
      <c r="B12" s="41">
        <v>3</v>
      </c>
      <c r="C12" s="42">
        <v>8</v>
      </c>
      <c r="D12" s="42">
        <v>1</v>
      </c>
      <c r="E12" s="42">
        <v>2</v>
      </c>
      <c r="F12" s="43">
        <v>25</v>
      </c>
      <c r="G12" s="46">
        <f t="shared" si="0"/>
        <v>14.999999999999995</v>
      </c>
      <c r="I12" s="10">
        <f>G9</f>
        <v>23.52083333333325</v>
      </c>
      <c r="J12" s="40" t="s">
        <v>134</v>
      </c>
      <c r="K12" s="40">
        <f>0.2*G10</f>
        <v>76</v>
      </c>
      <c r="L12" s="36"/>
    </row>
    <row r="13" spans="1:15" ht="6.75" customHeight="1">
      <c r="B13" s="36"/>
      <c r="C13" s="36"/>
      <c r="D13" s="36"/>
      <c r="E13" s="36"/>
      <c r="F13" s="36"/>
      <c r="G13" s="36"/>
      <c r="J13" s="36"/>
      <c r="K13" s="36"/>
      <c r="L13" s="36"/>
    </row>
    <row r="14" spans="1:15" ht="18">
      <c r="A14" s="2" t="s">
        <v>126</v>
      </c>
      <c r="B14" s="41">
        <v>10</v>
      </c>
      <c r="C14" s="42">
        <v>8</v>
      </c>
      <c r="D14" s="42">
        <v>25</v>
      </c>
      <c r="E14" s="42">
        <v>15</v>
      </c>
      <c r="F14" s="43">
        <v>6</v>
      </c>
      <c r="G14" s="36"/>
      <c r="I14" s="28" t="s">
        <v>91</v>
      </c>
      <c r="J14" s="39"/>
      <c r="K14" s="39"/>
      <c r="L14" s="39"/>
      <c r="M14" s="29"/>
      <c r="N14" s="29"/>
      <c r="O14" s="30"/>
    </row>
    <row r="15" spans="1:15" ht="18">
      <c r="A15" s="47" t="s">
        <v>100</v>
      </c>
      <c r="I15" t="s">
        <v>127</v>
      </c>
      <c r="J15" s="36"/>
      <c r="K15" s="36"/>
      <c r="L15" s="36"/>
    </row>
    <row r="16" spans="1:15">
      <c r="J16" s="48">
        <f>G11</f>
        <v>64.166666666666686</v>
      </c>
      <c r="K16" s="36" t="s">
        <v>28</v>
      </c>
      <c r="L16" s="33">
        <v>50</v>
      </c>
    </row>
    <row r="17" spans="9:15" ht="6.75" customHeight="1">
      <c r="J17" s="36"/>
      <c r="K17" s="36"/>
      <c r="L17" s="36"/>
    </row>
    <row r="18" spans="9:15">
      <c r="I18" s="28" t="s">
        <v>98</v>
      </c>
      <c r="J18" s="39"/>
      <c r="K18" s="39"/>
      <c r="L18" s="39"/>
      <c r="M18" s="29"/>
      <c r="N18" s="29"/>
      <c r="O18" s="30"/>
    </row>
    <row r="19" spans="9:15" ht="18">
      <c r="J19" s="36" t="s">
        <v>99</v>
      </c>
      <c r="K19" s="36"/>
      <c r="L19" s="36"/>
    </row>
    <row r="20" spans="9:15">
      <c r="J20" s="48">
        <f>B7-(2*E7)</f>
        <v>0</v>
      </c>
      <c r="K20" s="36" t="s">
        <v>28</v>
      </c>
      <c r="L20" s="33">
        <v>0</v>
      </c>
    </row>
    <row r="21" spans="9:15" ht="6.75" customHeight="1">
      <c r="J21" s="36"/>
      <c r="L21" s="36"/>
    </row>
    <row r="22" spans="9:15">
      <c r="I22" s="28" t="s">
        <v>92</v>
      </c>
      <c r="J22" s="39"/>
      <c r="K22" s="29"/>
      <c r="L22" s="39"/>
      <c r="M22" s="29"/>
      <c r="N22" s="29"/>
      <c r="O22" s="30"/>
    </row>
    <row r="23" spans="9:15" ht="18">
      <c r="J23" s="36" t="s">
        <v>129</v>
      </c>
      <c r="L23" s="36"/>
    </row>
    <row r="24" spans="9:15">
      <c r="J24" s="48">
        <f>G12</f>
        <v>14.999999999999995</v>
      </c>
      <c r="K24" s="38" t="s">
        <v>97</v>
      </c>
      <c r="L24" s="33">
        <v>15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B916-93B3-40FD-96C2-0DC56DED0A4D}">
  <dimension ref="A1:N19"/>
  <sheetViews>
    <sheetView zoomScale="150" zoomScaleNormal="150" workbookViewId="0">
      <selection activeCell="F2" sqref="F2"/>
    </sheetView>
  </sheetViews>
  <sheetFormatPr defaultRowHeight="15"/>
  <cols>
    <col min="4" max="4" width="6.7109375" bestFit="1" customWidth="1"/>
    <col min="5" max="5" width="2" customWidth="1"/>
    <col min="6" max="6" width="11.5703125" bestFit="1" customWidth="1"/>
    <col min="7" max="7" width="9.7109375" customWidth="1"/>
    <col min="11" max="11" width="2.7109375" customWidth="1"/>
    <col min="12" max="12" width="6.28515625" customWidth="1"/>
    <col min="13" max="13" width="3" bestFit="1" customWidth="1"/>
    <col min="14" max="14" width="4" bestFit="1" customWidth="1"/>
  </cols>
  <sheetData>
    <row r="1" spans="1:14" ht="18">
      <c r="A1" t="s">
        <v>105</v>
      </c>
      <c r="D1" s="34">
        <f>SUMPRODUCT(A4:C4,A8:C8)</f>
        <v>383.33333333333331</v>
      </c>
      <c r="F1" t="s">
        <v>104</v>
      </c>
    </row>
    <row r="2" spans="1:14" ht="18">
      <c r="A2" t="s">
        <v>106</v>
      </c>
      <c r="F2" s="32">
        <v>0.5</v>
      </c>
      <c r="G2" t="s">
        <v>102</v>
      </c>
    </row>
    <row r="3" spans="1:14" ht="18">
      <c r="A3" t="s">
        <v>107</v>
      </c>
      <c r="F3" s="32">
        <v>0.5</v>
      </c>
      <c r="G3" t="s">
        <v>103</v>
      </c>
    </row>
    <row r="4" spans="1:14">
      <c r="A4" s="33">
        <v>20</v>
      </c>
      <c r="B4" s="33">
        <v>15</v>
      </c>
      <c r="C4" s="33">
        <v>5</v>
      </c>
    </row>
    <row r="5" spans="1:14">
      <c r="G5" t="s">
        <v>1</v>
      </c>
    </row>
    <row r="6" spans="1:14" ht="18">
      <c r="A6" s="37" t="s">
        <v>79</v>
      </c>
      <c r="B6" s="37"/>
      <c r="C6" s="37"/>
      <c r="F6" t="s">
        <v>72</v>
      </c>
      <c r="H6" t="s">
        <v>109</v>
      </c>
    </row>
    <row r="7" spans="1:14" ht="18">
      <c r="A7" s="9" t="s">
        <v>18</v>
      </c>
      <c r="B7" s="9" t="s">
        <v>121</v>
      </c>
      <c r="C7" s="9" t="s">
        <v>122</v>
      </c>
      <c r="F7" t="s">
        <v>111</v>
      </c>
      <c r="H7" t="s">
        <v>108</v>
      </c>
    </row>
    <row r="8" spans="1:14">
      <c r="A8" s="4">
        <v>2.5</v>
      </c>
      <c r="B8" s="4">
        <v>12.5</v>
      </c>
      <c r="C8" s="35">
        <v>29.166666666666664</v>
      </c>
    </row>
    <row r="9" spans="1:14" ht="18">
      <c r="F9" t="s">
        <v>72</v>
      </c>
      <c r="G9" t="s">
        <v>110</v>
      </c>
      <c r="H9" t="s">
        <v>113</v>
      </c>
      <c r="I9" s="31" t="s">
        <v>115</v>
      </c>
      <c r="M9" t="s">
        <v>29</v>
      </c>
      <c r="N9">
        <v>60</v>
      </c>
    </row>
    <row r="10" spans="1:14" ht="18">
      <c r="F10" t="s">
        <v>72</v>
      </c>
      <c r="G10" t="s">
        <v>112</v>
      </c>
      <c r="H10" t="s">
        <v>113</v>
      </c>
      <c r="J10" s="31" t="s">
        <v>116</v>
      </c>
      <c r="M10" t="s">
        <v>29</v>
      </c>
      <c r="N10">
        <v>60</v>
      </c>
    </row>
    <row r="11" spans="1:14" ht="18">
      <c r="F11" t="s">
        <v>111</v>
      </c>
      <c r="G11" t="s">
        <v>110</v>
      </c>
      <c r="H11" t="s">
        <v>114</v>
      </c>
      <c r="I11" s="31" t="s">
        <v>117</v>
      </c>
      <c r="M11" t="s">
        <v>29</v>
      </c>
      <c r="N11">
        <v>100</v>
      </c>
    </row>
    <row r="12" spans="1:14" ht="18">
      <c r="F12" t="s">
        <v>111</v>
      </c>
      <c r="G12" t="s">
        <v>112</v>
      </c>
      <c r="H12" t="s">
        <v>114</v>
      </c>
      <c r="J12" s="31" t="s">
        <v>118</v>
      </c>
      <c r="M12" t="s">
        <v>29</v>
      </c>
      <c r="N12">
        <v>100</v>
      </c>
    </row>
    <row r="14" spans="1:14">
      <c r="H14" s="5">
        <v>4</v>
      </c>
      <c r="I14" s="5">
        <v>4</v>
      </c>
      <c r="J14" s="5">
        <v>0</v>
      </c>
      <c r="L14" s="4">
        <f>SUMPRODUCT($A$8:$C$8,H14:J14)</f>
        <v>60</v>
      </c>
      <c r="M14" t="s">
        <v>29</v>
      </c>
      <c r="N14" s="5">
        <v>60</v>
      </c>
    </row>
    <row r="15" spans="1:14">
      <c r="H15" s="5">
        <v>4</v>
      </c>
      <c r="I15" s="5">
        <v>0</v>
      </c>
      <c r="J15" s="5">
        <v>1</v>
      </c>
      <c r="L15" s="4">
        <f t="shared" ref="L15:L17" si="0">SUMPRODUCT($A$8:$C$8,H15:J15)</f>
        <v>39.166666666666664</v>
      </c>
      <c r="M15" t="s">
        <v>29</v>
      </c>
      <c r="N15" s="5">
        <v>60</v>
      </c>
    </row>
    <row r="16" spans="1:14">
      <c r="H16" s="5">
        <v>5</v>
      </c>
      <c r="I16" s="5">
        <v>7</v>
      </c>
      <c r="J16" s="5">
        <v>0</v>
      </c>
      <c r="L16" s="4">
        <f t="shared" si="0"/>
        <v>100</v>
      </c>
      <c r="M16" t="s">
        <v>29</v>
      </c>
      <c r="N16" s="5">
        <v>100</v>
      </c>
    </row>
    <row r="17" spans="7:14">
      <c r="H17" s="5">
        <v>5</v>
      </c>
      <c r="I17" s="5">
        <v>0</v>
      </c>
      <c r="J17" s="5">
        <v>3</v>
      </c>
      <c r="L17" s="4">
        <f t="shared" si="0"/>
        <v>100</v>
      </c>
      <c r="M17" t="s">
        <v>29</v>
      </c>
      <c r="N17" s="5">
        <v>100</v>
      </c>
    </row>
    <row r="18" spans="7:14">
      <c r="G18" t="s">
        <v>120</v>
      </c>
    </row>
    <row r="19" spans="7:14" ht="18">
      <c r="G19" t="s">
        <v>119</v>
      </c>
    </row>
  </sheetData>
  <mergeCells count="1"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884F-1E74-4082-9AC7-42B1131EAA2A}">
  <dimension ref="A1:R19"/>
  <sheetViews>
    <sheetView zoomScale="150" zoomScaleNormal="150" workbookViewId="0">
      <selection activeCell="B14" sqref="B14"/>
    </sheetView>
  </sheetViews>
  <sheetFormatPr defaultRowHeight="15"/>
  <cols>
    <col min="4" max="4" width="3.85546875" customWidth="1"/>
    <col min="5" max="5" width="7.28515625" customWidth="1"/>
    <col min="6" max="6" width="3" bestFit="1" customWidth="1"/>
    <col min="7" max="7" width="4.7109375" bestFit="1" customWidth="1"/>
    <col min="9" max="9" width="4" bestFit="1" customWidth="1"/>
    <col min="10" max="10" width="8.7109375" bestFit="1" customWidth="1"/>
    <col min="11" max="11" width="5.5703125" bestFit="1" customWidth="1"/>
    <col min="12" max="12" width="4.7109375" bestFit="1" customWidth="1"/>
    <col min="17" max="17" width="11" customWidth="1"/>
  </cols>
  <sheetData>
    <row r="1" spans="1:18">
      <c r="A1" s="10" t="s">
        <v>30</v>
      </c>
      <c r="N1" s="10" t="s">
        <v>31</v>
      </c>
    </row>
    <row r="2" spans="1:18">
      <c r="A2" t="s">
        <v>0</v>
      </c>
    </row>
    <row r="3" spans="1:18" ht="18">
      <c r="B3" t="s">
        <v>14</v>
      </c>
      <c r="D3" s="2" t="s">
        <v>2</v>
      </c>
      <c r="E3" s="1">
        <f>(L15*B10)+(L16*C10)</f>
        <v>251.16666666666669</v>
      </c>
      <c r="N3" t="s">
        <v>32</v>
      </c>
    </row>
    <row r="4" spans="1:18">
      <c r="A4" t="s">
        <v>1</v>
      </c>
      <c r="N4" s="11" t="s">
        <v>33</v>
      </c>
      <c r="O4" s="11" t="s">
        <v>34</v>
      </c>
    </row>
    <row r="5" spans="1:18" ht="18">
      <c r="B5" t="s">
        <v>15</v>
      </c>
      <c r="N5" s="3">
        <v>300</v>
      </c>
      <c r="O5" s="3">
        <v>12.5</v>
      </c>
    </row>
    <row r="6" spans="1:18" ht="18">
      <c r="B6" t="s">
        <v>16</v>
      </c>
    </row>
    <row r="7" spans="1:18" ht="18">
      <c r="B7" t="s">
        <v>17</v>
      </c>
      <c r="N7" t="s">
        <v>35</v>
      </c>
      <c r="R7">
        <v>0.95</v>
      </c>
    </row>
    <row r="8" spans="1:18" ht="18">
      <c r="J8" t="s">
        <v>5</v>
      </c>
      <c r="K8" t="s">
        <v>3</v>
      </c>
      <c r="L8" t="s">
        <v>4</v>
      </c>
      <c r="N8" t="s">
        <v>36</v>
      </c>
      <c r="O8">
        <v>-1.645</v>
      </c>
    </row>
    <row r="9" spans="1:18" ht="18">
      <c r="B9" s="3" t="s">
        <v>18</v>
      </c>
      <c r="C9" s="3" t="s">
        <v>19</v>
      </c>
      <c r="E9" s="37" t="s">
        <v>27</v>
      </c>
      <c r="F9" s="37"/>
      <c r="G9" s="37"/>
      <c r="I9" t="s">
        <v>6</v>
      </c>
      <c r="J9">
        <v>30</v>
      </c>
      <c r="K9" s="6">
        <v>28</v>
      </c>
      <c r="L9">
        <v>32</v>
      </c>
    </row>
    <row r="10" spans="1:18" ht="18">
      <c r="B10" s="35">
        <v>9.4166666666666679</v>
      </c>
      <c r="C10" s="35">
        <v>1.3333333333333335</v>
      </c>
      <c r="E10" s="8">
        <f>(K9*B10)+(K10*C10)</f>
        <v>325</v>
      </c>
      <c r="F10" t="s">
        <v>28</v>
      </c>
      <c r="G10">
        <f>L13</f>
        <v>325</v>
      </c>
      <c r="I10" t="s">
        <v>7</v>
      </c>
      <c r="J10">
        <v>50</v>
      </c>
      <c r="K10" s="6">
        <v>46</v>
      </c>
      <c r="L10">
        <v>55</v>
      </c>
      <c r="N10" t="s">
        <v>38</v>
      </c>
    </row>
    <row r="11" spans="1:18" ht="18">
      <c r="E11" s="8">
        <f>(L11*B10)+(L12*C10)</f>
        <v>-540.00000000000011</v>
      </c>
      <c r="F11" t="s">
        <v>29</v>
      </c>
      <c r="G11">
        <f>K14</f>
        <v>-540</v>
      </c>
      <c r="I11" t="s">
        <v>8</v>
      </c>
      <c r="J11">
        <v>-50</v>
      </c>
      <c r="K11">
        <v>-53</v>
      </c>
      <c r="L11" s="7">
        <v>-48</v>
      </c>
      <c r="N11" t="s">
        <v>135</v>
      </c>
    </row>
    <row r="12" spans="1:18" ht="18">
      <c r="A12" t="s">
        <v>21</v>
      </c>
      <c r="I12" t="s">
        <v>9</v>
      </c>
      <c r="J12">
        <v>-70</v>
      </c>
      <c r="K12">
        <v>-75</v>
      </c>
      <c r="L12" s="7">
        <v>-66</v>
      </c>
      <c r="N12" s="12" t="s">
        <v>37</v>
      </c>
      <c r="P12" s="13">
        <f>N5+(-O8*O5)</f>
        <v>320.5625</v>
      </c>
    </row>
    <row r="13" spans="1:18" ht="18">
      <c r="B13" s="5" t="s">
        <v>136</v>
      </c>
      <c r="C13" s="5"/>
      <c r="I13" t="s">
        <v>10</v>
      </c>
      <c r="J13">
        <v>300</v>
      </c>
      <c r="K13">
        <v>275</v>
      </c>
      <c r="L13" s="6">
        <v>325</v>
      </c>
    </row>
    <row r="14" spans="1:18" ht="18">
      <c r="A14" t="s">
        <v>20</v>
      </c>
      <c r="I14" t="s">
        <v>11</v>
      </c>
      <c r="J14">
        <v>-500</v>
      </c>
      <c r="K14" s="7">
        <v>-540</v>
      </c>
      <c r="L14">
        <v>-470</v>
      </c>
      <c r="N14" s="10" t="s">
        <v>40</v>
      </c>
    </row>
    <row r="15" spans="1:18" ht="18.75">
      <c r="B15" s="6" t="s">
        <v>23</v>
      </c>
      <c r="C15" s="6"/>
      <c r="D15" s="6"/>
      <c r="I15" t="s">
        <v>12</v>
      </c>
      <c r="J15">
        <v>20</v>
      </c>
      <c r="K15">
        <v>18</v>
      </c>
      <c r="L15" s="5">
        <v>22</v>
      </c>
      <c r="N15" t="s">
        <v>39</v>
      </c>
      <c r="O15">
        <f>R7^2</f>
        <v>0.90249999999999997</v>
      </c>
    </row>
    <row r="16" spans="1:18" ht="18">
      <c r="B16" s="6" t="s">
        <v>24</v>
      </c>
      <c r="C16" s="6"/>
      <c r="D16" s="6"/>
      <c r="I16" t="s">
        <v>13</v>
      </c>
      <c r="J16">
        <v>30</v>
      </c>
      <c r="K16">
        <v>27</v>
      </c>
      <c r="L16" s="5">
        <v>33</v>
      </c>
    </row>
    <row r="17" spans="1:4">
      <c r="A17" t="s">
        <v>22</v>
      </c>
    </row>
    <row r="18" spans="1:4" ht="18">
      <c r="B18" s="7" t="s">
        <v>25</v>
      </c>
      <c r="C18" s="7"/>
      <c r="D18" s="7"/>
    </row>
    <row r="19" spans="1:4" ht="18">
      <c r="B19" s="7" t="s">
        <v>26</v>
      </c>
      <c r="C19" s="7"/>
      <c r="D19" s="7"/>
    </row>
  </sheetData>
  <mergeCells count="1"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650E-2056-4D1C-B13A-F2E79BB8A462}">
  <dimension ref="A1"/>
  <sheetViews>
    <sheetView workbookViewId="0">
      <selection activeCell="R14" sqref="R14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F431-FE91-40EC-9EAD-FD72F7CE1E41}">
  <dimension ref="B1:X20"/>
  <sheetViews>
    <sheetView tabSelected="1" zoomScale="150" zoomScaleNormal="150" workbookViewId="0">
      <selection activeCell="V1" sqref="V1"/>
    </sheetView>
  </sheetViews>
  <sheetFormatPr defaultRowHeight="15"/>
  <cols>
    <col min="2" max="2" width="3" bestFit="1" customWidth="1"/>
    <col min="3" max="10" width="3.140625" bestFit="1" customWidth="1"/>
    <col min="11" max="11" width="3.140625" customWidth="1"/>
    <col min="12" max="12" width="6.42578125" customWidth="1"/>
    <col min="13" max="13" width="3.140625" customWidth="1"/>
    <col min="14" max="14" width="5.42578125" bestFit="1" customWidth="1"/>
    <col min="15" max="17" width="5.42578125" customWidth="1"/>
    <col min="18" max="18" width="3.42578125" customWidth="1"/>
    <col min="19" max="19" width="3" bestFit="1" customWidth="1"/>
    <col min="20" max="20" width="2.7109375" customWidth="1"/>
  </cols>
  <sheetData>
    <row r="1" spans="2:24">
      <c r="C1" s="37" t="s">
        <v>55</v>
      </c>
      <c r="D1" s="37"/>
      <c r="E1" s="37"/>
      <c r="F1" s="37"/>
      <c r="G1" s="37"/>
      <c r="H1" s="37"/>
      <c r="I1" s="37"/>
      <c r="J1" s="37"/>
      <c r="R1" t="s">
        <v>56</v>
      </c>
      <c r="V1" s="1">
        <f>SUMPRODUCT(C3:J3,C7:J7)</f>
        <v>95</v>
      </c>
    </row>
    <row r="2" spans="2:24" ht="18"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R2" t="s">
        <v>65</v>
      </c>
    </row>
    <row r="3" spans="2:24">
      <c r="C3" s="5">
        <v>10</v>
      </c>
      <c r="D3" s="5">
        <v>12</v>
      </c>
      <c r="E3" s="5">
        <v>11</v>
      </c>
      <c r="F3" s="5">
        <v>15</v>
      </c>
      <c r="G3" s="5">
        <v>24</v>
      </c>
      <c r="H3" s="5">
        <v>17</v>
      </c>
      <c r="I3" s="5">
        <v>16</v>
      </c>
      <c r="J3" s="5">
        <v>18</v>
      </c>
    </row>
    <row r="4" spans="2:24">
      <c r="R4" t="s">
        <v>1</v>
      </c>
    </row>
    <row r="5" spans="2:24">
      <c r="C5" s="37" t="s">
        <v>49</v>
      </c>
      <c r="D5" s="37"/>
      <c r="E5" s="37"/>
      <c r="F5" s="37"/>
      <c r="G5" s="37"/>
      <c r="H5" s="37"/>
      <c r="I5" s="37"/>
      <c r="J5" s="37"/>
      <c r="R5" s="28" t="s">
        <v>123</v>
      </c>
      <c r="S5" s="29"/>
      <c r="T5" s="29"/>
      <c r="U5" s="29"/>
      <c r="V5" s="29"/>
      <c r="W5" s="29"/>
      <c r="X5" s="30"/>
    </row>
    <row r="6" spans="2:24" ht="23.25">
      <c r="C6" s="27" t="s">
        <v>18</v>
      </c>
      <c r="D6" s="27" t="s">
        <v>19</v>
      </c>
      <c r="E6" s="27" t="s">
        <v>59</v>
      </c>
      <c r="F6" s="27" t="s">
        <v>60</v>
      </c>
      <c r="G6" s="27" t="s">
        <v>61</v>
      </c>
      <c r="H6" s="27" t="s">
        <v>62</v>
      </c>
      <c r="I6" s="27" t="s">
        <v>63</v>
      </c>
      <c r="J6" s="27" t="s">
        <v>64</v>
      </c>
      <c r="R6" s="12" t="s">
        <v>137</v>
      </c>
    </row>
    <row r="7" spans="2:24">
      <c r="C7" s="14">
        <v>1</v>
      </c>
      <c r="D7" s="14">
        <v>0</v>
      </c>
      <c r="E7" s="14">
        <v>1</v>
      </c>
      <c r="F7" s="14">
        <v>1</v>
      </c>
      <c r="G7" s="14">
        <v>1</v>
      </c>
      <c r="H7" s="14">
        <v>1</v>
      </c>
      <c r="I7" s="14">
        <v>0</v>
      </c>
      <c r="J7" s="14">
        <v>1</v>
      </c>
    </row>
    <row r="8" spans="2:24">
      <c r="R8" s="28" t="s">
        <v>66</v>
      </c>
      <c r="S8" s="29"/>
      <c r="T8" s="29"/>
      <c r="U8" s="29"/>
      <c r="V8" s="29"/>
      <c r="W8" s="29"/>
      <c r="X8" s="30"/>
    </row>
    <row r="9" spans="2:24" ht="18">
      <c r="L9" s="37" t="s">
        <v>72</v>
      </c>
      <c r="M9" s="37"/>
      <c r="N9" s="37"/>
      <c r="R9" t="s">
        <v>70</v>
      </c>
      <c r="V9" t="s">
        <v>69</v>
      </c>
      <c r="W9" t="s">
        <v>71</v>
      </c>
    </row>
    <row r="10" spans="2:24">
      <c r="C10" s="37" t="s">
        <v>50</v>
      </c>
      <c r="D10" s="37"/>
      <c r="E10" s="37"/>
      <c r="F10" s="37"/>
      <c r="G10" s="37"/>
      <c r="H10" s="37"/>
      <c r="I10" s="37"/>
      <c r="J10" s="37"/>
      <c r="K10" s="3"/>
      <c r="L10" s="3" t="s">
        <v>57</v>
      </c>
      <c r="M10" s="3"/>
      <c r="N10" t="s">
        <v>57</v>
      </c>
      <c r="R10">
        <f>C7+D7+E7-1</f>
        <v>1</v>
      </c>
      <c r="S10" t="s">
        <v>28</v>
      </c>
      <c r="T10" s="5">
        <v>0</v>
      </c>
    </row>
    <row r="11" spans="2:24"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  <c r="I11" t="s">
        <v>47</v>
      </c>
      <c r="J11" t="s">
        <v>48</v>
      </c>
      <c r="L11" s="3" t="s">
        <v>68</v>
      </c>
      <c r="N11" t="s">
        <v>58</v>
      </c>
    </row>
    <row r="12" spans="2:24">
      <c r="B12" t="s">
        <v>51</v>
      </c>
      <c r="C12" s="15">
        <v>1</v>
      </c>
      <c r="D12" s="16">
        <v>3</v>
      </c>
      <c r="E12" s="16">
        <v>0</v>
      </c>
      <c r="F12" s="16">
        <v>3</v>
      </c>
      <c r="G12" s="16">
        <v>3</v>
      </c>
      <c r="H12" s="16">
        <v>7</v>
      </c>
      <c r="I12" s="16">
        <v>2</v>
      </c>
      <c r="J12" s="17">
        <v>5</v>
      </c>
      <c r="L12">
        <f>SUMPRODUCT($C$7:$J$7,C12:J12)</f>
        <v>19</v>
      </c>
      <c r="M12" t="s">
        <v>29</v>
      </c>
      <c r="N12" s="24">
        <v>20</v>
      </c>
      <c r="R12" s="28" t="s">
        <v>124</v>
      </c>
      <c r="S12" s="29"/>
      <c r="T12" s="29"/>
      <c r="U12" s="29"/>
      <c r="V12" s="29"/>
      <c r="W12" s="29"/>
      <c r="X12" s="30"/>
    </row>
    <row r="13" spans="2:24" ht="18">
      <c r="B13" t="s">
        <v>52</v>
      </c>
      <c r="C13" s="18">
        <v>2</v>
      </c>
      <c r="D13" s="19">
        <v>2</v>
      </c>
      <c r="E13" s="19">
        <v>2</v>
      </c>
      <c r="F13" s="19">
        <v>2</v>
      </c>
      <c r="G13" s="19">
        <v>2</v>
      </c>
      <c r="H13" s="19">
        <v>3</v>
      </c>
      <c r="I13" s="19">
        <v>3</v>
      </c>
      <c r="J13" s="20">
        <v>4</v>
      </c>
      <c r="L13">
        <f t="shared" ref="L13:L15" si="0">SUMPRODUCT($C$7:$J$7,C13:J13)</f>
        <v>15</v>
      </c>
      <c r="M13" t="s">
        <v>29</v>
      </c>
      <c r="N13" s="25">
        <v>20</v>
      </c>
      <c r="R13" t="s">
        <v>74</v>
      </c>
      <c r="V13" t="s">
        <v>73</v>
      </c>
      <c r="W13" t="s">
        <v>75</v>
      </c>
    </row>
    <row r="14" spans="2:24">
      <c r="B14" t="s">
        <v>53</v>
      </c>
      <c r="C14" s="18">
        <v>2</v>
      </c>
      <c r="D14" s="19">
        <v>3</v>
      </c>
      <c r="E14" s="19">
        <v>4</v>
      </c>
      <c r="F14" s="19">
        <v>2</v>
      </c>
      <c r="G14" s="19">
        <v>3</v>
      </c>
      <c r="H14" s="19">
        <v>3</v>
      </c>
      <c r="I14" s="19">
        <v>6</v>
      </c>
      <c r="J14" s="20">
        <v>2</v>
      </c>
      <c r="L14">
        <f t="shared" si="0"/>
        <v>16</v>
      </c>
      <c r="M14" t="s">
        <v>29</v>
      </c>
      <c r="N14" s="25">
        <v>20</v>
      </c>
      <c r="R14">
        <f>H7+I7-1</f>
        <v>0</v>
      </c>
      <c r="S14" t="s">
        <v>29</v>
      </c>
      <c r="T14" s="5">
        <v>0</v>
      </c>
    </row>
    <row r="15" spans="2:24">
      <c r="B15" t="s">
        <v>54</v>
      </c>
      <c r="C15" s="21">
        <v>2</v>
      </c>
      <c r="D15" s="22">
        <v>1</v>
      </c>
      <c r="E15" s="22">
        <v>0</v>
      </c>
      <c r="F15" s="22">
        <v>5</v>
      </c>
      <c r="G15" s="22">
        <v>4</v>
      </c>
      <c r="H15" s="22">
        <v>2</v>
      </c>
      <c r="I15" s="22">
        <v>1</v>
      </c>
      <c r="J15" s="23">
        <v>2</v>
      </c>
      <c r="L15">
        <f t="shared" si="0"/>
        <v>15</v>
      </c>
      <c r="M15" t="s">
        <v>29</v>
      </c>
      <c r="N15" s="26">
        <v>20</v>
      </c>
    </row>
    <row r="16" spans="2:24">
      <c r="R16" s="28" t="s">
        <v>67</v>
      </c>
      <c r="S16" s="29"/>
      <c r="T16" s="29"/>
      <c r="U16" s="29"/>
      <c r="V16" s="29"/>
      <c r="W16" s="29"/>
      <c r="X16" s="30"/>
    </row>
    <row r="17" spans="18:24" ht="18">
      <c r="R17" t="s">
        <v>76</v>
      </c>
      <c r="V17" t="s">
        <v>69</v>
      </c>
      <c r="W17" t="s">
        <v>77</v>
      </c>
    </row>
    <row r="18" spans="18:24">
      <c r="R18">
        <f>G7-H7</f>
        <v>0</v>
      </c>
      <c r="S18" t="s">
        <v>29</v>
      </c>
      <c r="T18" s="5">
        <v>0</v>
      </c>
    </row>
    <row r="20" spans="18:24" ht="18">
      <c r="R20" s="28" t="s">
        <v>78</v>
      </c>
      <c r="S20" s="29"/>
      <c r="T20" s="29"/>
      <c r="U20" s="29"/>
      <c r="V20" s="29"/>
      <c r="W20" s="29"/>
      <c r="X20" s="30"/>
    </row>
  </sheetData>
  <mergeCells count="4">
    <mergeCell ref="C5:J5"/>
    <mergeCell ref="C10:J10"/>
    <mergeCell ref="C1:J1"/>
    <mergeCell ref="L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4</vt:lpstr>
      <vt:lpstr>Problem 5</vt:lpstr>
      <vt:lpstr>Problem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2018-10-16T14:17:47Z</dcterms:created>
  <dcterms:modified xsi:type="dcterms:W3CDTF">2018-10-17T15:42:57Z</dcterms:modified>
</cp:coreProperties>
</file>