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work\DS775 - Prescriptive Analytics\Week 05\"/>
    </mc:Choice>
  </mc:AlternateContent>
  <xr:revisionPtr revIDLastSave="0" documentId="13_ncr:1_{0F21A9E5-6C88-48B1-B640-8CB8915A37B2}" xr6:coauthVersionLast="36" xr6:coauthVersionMax="36" xr10:uidLastSave="{00000000-0000-0000-0000-000000000000}"/>
  <bookViews>
    <workbookView xWindow="0" yWindow="0" windowWidth="28800" windowHeight="12225" tabRatio="861" firstSheet="6" activeTab="19" xr2:uid="{BDD84843-3357-4AD1-9659-F296F867F68B}"/>
  </bookViews>
  <sheets>
    <sheet name="4.7-6c" sheetId="1" r:id="rId1"/>
    <sheet name="Sensitivity 4.7-6c" sheetId="2" r:id="rId2"/>
    <sheet name="7.3-4a" sheetId="18" r:id="rId3"/>
    <sheet name="Sensitivity Report 7.3-4f,h" sheetId="27" r:id="rId4"/>
    <sheet name="7.3-4g" sheetId="37" r:id="rId5"/>
    <sheet name="Analysis Report 7-3.4g" sheetId="38" r:id="rId6"/>
    <sheet name="7.3-5a" sheetId="32" r:id="rId7"/>
    <sheet name="7.3-5b" sheetId="33" r:id="rId8"/>
    <sheet name="Sensitivity Report 7.3-5b" sheetId="34" r:id="rId9"/>
    <sheet name="7.3-5f" sheetId="35" r:id="rId10"/>
    <sheet name="Sensitivity Report 7.3-5f" sheetId="36" r:id="rId11"/>
    <sheet name="7.3-7a from packet" sheetId="25" r:id="rId12"/>
    <sheet name="Sensitivity 7.3.7a" sheetId="26" r:id="rId13"/>
    <sheet name="7-4.4a" sheetId="19" r:id="rId14"/>
    <sheet name="7-4.4b" sheetId="20" r:id="rId15"/>
    <sheet name="7.5-1a,b" sheetId="23" r:id="rId16"/>
    <sheet name="7.5.4a" sheetId="21" r:id="rId17"/>
    <sheet name="7.5.4b,c" sheetId="22" r:id="rId18"/>
    <sheet name="7.6-1" sheetId="24" r:id="rId19"/>
    <sheet name="7.6.3" sheetId="39" r:id="rId20"/>
  </sheets>
  <definedNames>
    <definedName name="coin_cuttype" localSheetId="2" hidden="1">1</definedName>
    <definedName name="coin_cuttype" localSheetId="4" hidden="1">1</definedName>
    <definedName name="coin_cuttype" localSheetId="6" hidden="1">1</definedName>
    <definedName name="coin_cuttype" localSheetId="7" hidden="1">1</definedName>
    <definedName name="coin_cuttype" localSheetId="9" hidden="1">1</definedName>
    <definedName name="coin_dualtol" localSheetId="2" hidden="1">0.0000001</definedName>
    <definedName name="coin_dualtol" localSheetId="4" hidden="1">0.0000001</definedName>
    <definedName name="coin_dualtol" localSheetId="6" hidden="1">0.0000001</definedName>
    <definedName name="coin_dualtol" localSheetId="7" hidden="1">0.0000001</definedName>
    <definedName name="coin_dualtol" localSheetId="9" hidden="1">0.0000001</definedName>
    <definedName name="coin_heurs" localSheetId="2" hidden="1">1</definedName>
    <definedName name="coin_heurs" localSheetId="4" hidden="1">1</definedName>
    <definedName name="coin_heurs" localSheetId="6" hidden="1">1</definedName>
    <definedName name="coin_heurs" localSheetId="7" hidden="1">1</definedName>
    <definedName name="coin_heurs" localSheetId="9" hidden="1">1</definedName>
    <definedName name="coin_integerpresolve" localSheetId="2" hidden="1">1</definedName>
    <definedName name="coin_integerpresolve" localSheetId="4" hidden="1">1</definedName>
    <definedName name="coin_integerpresolve" localSheetId="6" hidden="1">1</definedName>
    <definedName name="coin_integerpresolve" localSheetId="7" hidden="1">1</definedName>
    <definedName name="coin_integerpresolve" localSheetId="9" hidden="1">1</definedName>
    <definedName name="coin_presolve1" localSheetId="2" hidden="1">1</definedName>
    <definedName name="coin_presolve1" localSheetId="4" hidden="1">1</definedName>
    <definedName name="coin_presolve1" localSheetId="6" hidden="1">1</definedName>
    <definedName name="coin_presolve1" localSheetId="7" hidden="1">1</definedName>
    <definedName name="coin_presolve1" localSheetId="9" hidden="1">1</definedName>
    <definedName name="coin_primaltol" localSheetId="2" hidden="1">0.0000001</definedName>
    <definedName name="coin_primaltol" localSheetId="4" hidden="1">0.0000001</definedName>
    <definedName name="coin_primaltol" localSheetId="6" hidden="1">0.0000001</definedName>
    <definedName name="coin_primaltol" localSheetId="7" hidden="1">0.0000001</definedName>
    <definedName name="coin_primaltol" localSheetId="9" hidden="1">0.0000001</definedName>
    <definedName name="CostPerShift">'7.3-7a from packet'!$C$5:$G$5</definedName>
    <definedName name="CostSubassemblies" localSheetId="4">'7.3-4g'!$F$5</definedName>
    <definedName name="CostSubassemblies" localSheetId="6">'7.3-5a'!$F$5</definedName>
    <definedName name="CostSubassemblies" localSheetId="7">'7.3-5b'!$F$5</definedName>
    <definedName name="CostSubassemblies" localSheetId="9">'7.3-5f'!$F$5</definedName>
    <definedName name="CostSubassemblies">'7.3-4a'!$F$5</definedName>
    <definedName name="MinimumNeeded">'7.3-7a from packet'!$J$8:$J$17</definedName>
    <definedName name="NumberWorking">'7.3-7a from packet'!$C$21:$G$21</definedName>
    <definedName name="ProfitToys" localSheetId="4">'7.3-4g'!$E$5</definedName>
    <definedName name="ProfitToys" localSheetId="6">'7.3-5a'!$E$5</definedName>
    <definedName name="ProfitToys" localSheetId="7">'7.3-5b'!$E$5</definedName>
    <definedName name="ProfitToys" localSheetId="9">'7.3-5f'!$E$5</definedName>
    <definedName name="ProfitToys">'7.3-4a'!$E$5</definedName>
    <definedName name="ShiftWorksTimePeriod">'7.3-7a from packet'!$C$8:$G$17</definedName>
    <definedName name="solver_adj" localSheetId="0" hidden="1">'4.7-6c'!$B$13:$E$13</definedName>
    <definedName name="solver_adj" localSheetId="2" hidden="1">'7.3-4a'!$D$12:$E$12</definedName>
    <definedName name="solver_adj" localSheetId="4" hidden="1">'7.3-4g'!$D$12:$E$12</definedName>
    <definedName name="solver_adj" localSheetId="6" hidden="1">'7.3-5a'!$D$12:$E$12</definedName>
    <definedName name="solver_adj" localSheetId="7" hidden="1">'7.3-5b'!$D$12:$E$12</definedName>
    <definedName name="solver_adj" localSheetId="9" hidden="1">'7.3-5f'!$D$12:$E$12</definedName>
    <definedName name="solver_adj" localSheetId="11" hidden="1">'7.3-7a from packet'!$C$21:$G$21</definedName>
    <definedName name="solver_adj" localSheetId="17" hidden="1">'7.5.4b,c'!$D$7:$F$7</definedName>
    <definedName name="solver_adj" localSheetId="15" hidden="1">'7.5-1a,b'!$C$6:$D$6</definedName>
    <definedName name="solver_adj" localSheetId="19" hidden="1">'7.6.3'!$B$10:$F$10</definedName>
    <definedName name="solver_adj" localSheetId="18" hidden="1">'7.6-1'!$E$7:$G$7</definedName>
    <definedName name="solver_adj" localSheetId="13" hidden="1">'7-4.4a'!$E$7:$G$7</definedName>
    <definedName name="solver_adj" localSheetId="14" hidden="1">'7-4.4b'!$E$7:$G$7</definedName>
    <definedName name="solver_adj_ob" localSheetId="2" hidden="1">1</definedName>
    <definedName name="solver_adj_ob" localSheetId="4" hidden="1">1</definedName>
    <definedName name="solver_adj_ob" localSheetId="6" hidden="1">1</definedName>
    <definedName name="solver_adj_ob" localSheetId="7" hidden="1">1</definedName>
    <definedName name="solver_adj_ob" localSheetId="9" hidden="1">1</definedName>
    <definedName name="solver_cha" localSheetId="2" hidden="1">0</definedName>
    <definedName name="solver_cha" localSheetId="4" hidden="1">0</definedName>
    <definedName name="solver_cha" localSheetId="6" hidden="1">0</definedName>
    <definedName name="solver_cha" localSheetId="7" hidden="1">0</definedName>
    <definedName name="solver_cha" localSheetId="9" hidden="1">0</definedName>
    <definedName name="solver_chc1" localSheetId="2" hidden="1">0</definedName>
    <definedName name="solver_chc1" localSheetId="4" hidden="1">0</definedName>
    <definedName name="solver_chc1" localSheetId="6" hidden="1">0</definedName>
    <definedName name="solver_chc1" localSheetId="7" hidden="1">0</definedName>
    <definedName name="solver_chc1" localSheetId="9" hidden="1">0</definedName>
    <definedName name="solver_chc2" localSheetId="2" hidden="1">0</definedName>
    <definedName name="solver_chc2" localSheetId="4" hidden="1">0</definedName>
    <definedName name="solver_chc2" localSheetId="6" hidden="1">0</definedName>
    <definedName name="solver_chc2" localSheetId="7" hidden="1">0</definedName>
    <definedName name="solver_chc2" localSheetId="9" hidden="1">0</definedName>
    <definedName name="solver_chn" localSheetId="2" hidden="1">4</definedName>
    <definedName name="solver_chn" localSheetId="4" hidden="1">4</definedName>
    <definedName name="solver_chn" localSheetId="6" hidden="1">4</definedName>
    <definedName name="solver_chn" localSheetId="7" hidden="1">4</definedName>
    <definedName name="solver_chn" localSheetId="9" hidden="1">4</definedName>
    <definedName name="solver_chp1" localSheetId="2" hidden="1">0</definedName>
    <definedName name="solver_chp1" localSheetId="4" hidden="1">0</definedName>
    <definedName name="solver_chp1" localSheetId="6" hidden="1">0</definedName>
    <definedName name="solver_chp1" localSheetId="7" hidden="1">0</definedName>
    <definedName name="solver_chp1" localSheetId="9" hidden="1">0</definedName>
    <definedName name="solver_chp2" localSheetId="2" hidden="1">0</definedName>
    <definedName name="solver_chp2" localSheetId="4" hidden="1">0</definedName>
    <definedName name="solver_chp2" localSheetId="6" hidden="1">0</definedName>
    <definedName name="solver_chp2" localSheetId="7" hidden="1">0</definedName>
    <definedName name="solver_chp2" localSheetId="9" hidden="1">0</definedName>
    <definedName name="solver_cht" localSheetId="2" hidden="1">0</definedName>
    <definedName name="solver_cht" localSheetId="4" hidden="1">0</definedName>
    <definedName name="solver_cht" localSheetId="6" hidden="1">0</definedName>
    <definedName name="solver_cht" localSheetId="7" hidden="1">0</definedName>
    <definedName name="solver_cht" localSheetId="9" hidden="1">0</definedName>
    <definedName name="solver_cir1" localSheetId="2" hidden="1">1</definedName>
    <definedName name="solver_cir1" localSheetId="4" hidden="1">1</definedName>
    <definedName name="solver_cir1" localSheetId="6" hidden="1">1</definedName>
    <definedName name="solver_cir1" localSheetId="7" hidden="1">1</definedName>
    <definedName name="solver_cir1" localSheetId="9" hidden="1">1</definedName>
    <definedName name="solver_cir2" localSheetId="2" hidden="1">1</definedName>
    <definedName name="solver_cir2" localSheetId="4" hidden="1">1</definedName>
    <definedName name="solver_cir2" localSheetId="6" hidden="1">1</definedName>
    <definedName name="solver_cir2" localSheetId="7" hidden="1">1</definedName>
    <definedName name="solver_cir2" localSheetId="9" hidden="1">1</definedName>
    <definedName name="solver_con" localSheetId="2" hidden="1">" "</definedName>
    <definedName name="solver_con" localSheetId="4" hidden="1">" "</definedName>
    <definedName name="solver_con" localSheetId="6" hidden="1">" "</definedName>
    <definedName name="solver_con" localSheetId="7" hidden="1">" "</definedName>
    <definedName name="solver_con" localSheetId="9" hidden="1">" "</definedName>
    <definedName name="solver_con1" localSheetId="2" hidden="1">" "</definedName>
    <definedName name="solver_con1" localSheetId="4" hidden="1">" "</definedName>
    <definedName name="solver_con1" localSheetId="6" hidden="1">" "</definedName>
    <definedName name="solver_con1" localSheetId="7" hidden="1">" "</definedName>
    <definedName name="solver_con1" localSheetId="9" hidden="1">" "</definedName>
    <definedName name="solver_con2" localSheetId="2" hidden="1">" "</definedName>
    <definedName name="solver_con2" localSheetId="4" hidden="1">" "</definedName>
    <definedName name="solver_con2" localSheetId="6" hidden="1">" "</definedName>
    <definedName name="solver_con2" localSheetId="7" hidden="1">" "</definedName>
    <definedName name="solver_con2" localSheetId="9" hidden="1">" "</definedName>
    <definedName name="solver_cvg" localSheetId="0" hidden="1">0.0001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cvg" localSheetId="7" hidden="1">0.0001</definedName>
    <definedName name="solver_cvg" localSheetId="9" hidden="1">0.0001</definedName>
    <definedName name="solver_cvg" localSheetId="11" hidden="1">0.0001</definedName>
    <definedName name="solver_cvg" localSheetId="17" hidden="1">0.0001</definedName>
    <definedName name="solver_cvg" localSheetId="15" hidden="1">0.0001</definedName>
    <definedName name="solver_cvg" localSheetId="19" hidden="1">0.0001</definedName>
    <definedName name="solver_cvg" localSheetId="18" hidden="1">0.0001</definedName>
    <definedName name="solver_cvg" localSheetId="13" hidden="1">0.0001</definedName>
    <definedName name="solver_cvg" localSheetId="14" hidden="1">0.0001</definedName>
    <definedName name="solver_dia" localSheetId="2" hidden="1">5</definedName>
    <definedName name="solver_dia" localSheetId="4" hidden="1">5</definedName>
    <definedName name="solver_dia" localSheetId="6" hidden="1">5</definedName>
    <definedName name="solver_dia" localSheetId="7" hidden="1">5</definedName>
    <definedName name="solver_dia" localSheetId="9" hidden="1">5</definedName>
    <definedName name="solver_drv" localSheetId="0" hidden="1">1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drv" localSheetId="7" hidden="1">1</definedName>
    <definedName name="solver_drv" localSheetId="9" hidden="1">1</definedName>
    <definedName name="solver_drv" localSheetId="11" hidden="1">1</definedName>
    <definedName name="solver_drv" localSheetId="17" hidden="1">1</definedName>
    <definedName name="solver_drv" localSheetId="15" hidden="1">1</definedName>
    <definedName name="solver_drv" localSheetId="19" hidden="1">2</definedName>
    <definedName name="solver_drv" localSheetId="18" hidden="1">1</definedName>
    <definedName name="solver_drv" localSheetId="13" hidden="1">1</definedName>
    <definedName name="solver_drv" localSheetId="14" hidden="1">1</definedName>
    <definedName name="solver_eng" localSheetId="0" hidden="1">2</definedName>
    <definedName name="solver_eng" localSheetId="2" hidden="1">2</definedName>
    <definedName name="solver_eng" localSheetId="4" hidden="1">2</definedName>
    <definedName name="solver_eng" localSheetId="6" hidden="1">2</definedName>
    <definedName name="solver_eng" localSheetId="7" hidden="1">2</definedName>
    <definedName name="solver_eng" localSheetId="9" hidden="1">2</definedName>
    <definedName name="solver_eng" localSheetId="11" hidden="1">2</definedName>
    <definedName name="solver_eng" localSheetId="17" hidden="1">1</definedName>
    <definedName name="solver_eng" localSheetId="15" hidden="1">2</definedName>
    <definedName name="solver_eng" localSheetId="19" hidden="1">2</definedName>
    <definedName name="solver_eng" localSheetId="18" hidden="1">1</definedName>
    <definedName name="solver_eng" localSheetId="13" hidden="1">2</definedName>
    <definedName name="solver_eng" localSheetId="14" hidden="1">2</definedName>
    <definedName name="solver_est" localSheetId="0" hidden="1">1</definedName>
    <definedName name="solver_est" localSheetId="2" hidden="1">1</definedName>
    <definedName name="solver_est" localSheetId="4" hidden="1">1</definedName>
    <definedName name="solver_est" localSheetId="6" hidden="1">1</definedName>
    <definedName name="solver_est" localSheetId="7" hidden="1">1</definedName>
    <definedName name="solver_est" localSheetId="9" hidden="1">1</definedName>
    <definedName name="solver_est" localSheetId="11" hidden="1">1</definedName>
    <definedName name="solver_est" localSheetId="17" hidden="1">1</definedName>
    <definedName name="solver_est" localSheetId="15" hidden="1">1</definedName>
    <definedName name="solver_est" localSheetId="19" hidden="1">1</definedName>
    <definedName name="solver_est" localSheetId="18" hidden="1">1</definedName>
    <definedName name="solver_est" localSheetId="13" hidden="1">1</definedName>
    <definedName name="solver_est" localSheetId="14" hidden="1">1</definedName>
    <definedName name="solver_iao" localSheetId="2" hidden="1">0</definedName>
    <definedName name="solver_iao" localSheetId="4" hidden="1">0</definedName>
    <definedName name="solver_iao" localSheetId="6" hidden="1">0</definedName>
    <definedName name="solver_iao" localSheetId="7" hidden="1">0</definedName>
    <definedName name="solver_iao" localSheetId="9" hidden="1">0</definedName>
    <definedName name="solver_int" localSheetId="2" hidden="1">0</definedName>
    <definedName name="solver_int" localSheetId="4" hidden="1">0</definedName>
    <definedName name="solver_int" localSheetId="6" hidden="1">0</definedName>
    <definedName name="solver_int" localSheetId="7" hidden="1">0</definedName>
    <definedName name="solver_int" localSheetId="9" hidden="1">0</definedName>
    <definedName name="solver_irs" localSheetId="2" hidden="1">0</definedName>
    <definedName name="solver_irs" localSheetId="4" hidden="1">0</definedName>
    <definedName name="solver_irs" localSheetId="6" hidden="1">0</definedName>
    <definedName name="solver_irs" localSheetId="7" hidden="1">0</definedName>
    <definedName name="solver_irs" localSheetId="9" hidden="1">0</definedName>
    <definedName name="solver_ism" localSheetId="2" hidden="1">0</definedName>
    <definedName name="solver_ism" localSheetId="4" hidden="1">0</definedName>
    <definedName name="solver_ism" localSheetId="6" hidden="1">0</definedName>
    <definedName name="solver_ism" localSheetId="7" hidden="1">0</definedName>
    <definedName name="solver_ism" localSheetId="9" hidden="1">0</definedName>
    <definedName name="solver_itr" localSheetId="0" hidden="1">2147483647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itr" localSheetId="7" hidden="1">2147483647</definedName>
    <definedName name="solver_itr" localSheetId="9" hidden="1">2147483647</definedName>
    <definedName name="solver_itr" localSheetId="11" hidden="1">100</definedName>
    <definedName name="solver_itr" localSheetId="17" hidden="1">2147483647</definedName>
    <definedName name="solver_itr" localSheetId="15" hidden="1">2147483647</definedName>
    <definedName name="solver_itr" localSheetId="19" hidden="1">2147483647</definedName>
    <definedName name="solver_itr" localSheetId="18" hidden="1">2147483647</definedName>
    <definedName name="solver_itr" localSheetId="13" hidden="1">2147483647</definedName>
    <definedName name="solver_itr" localSheetId="14" hidden="1">2147483647</definedName>
    <definedName name="solver_kiv" localSheetId="2" hidden="1">2E+30</definedName>
    <definedName name="solver_kiv" localSheetId="4" hidden="1">2E+30</definedName>
    <definedName name="solver_kiv" localSheetId="6" hidden="1">2E+30</definedName>
    <definedName name="solver_kiv" localSheetId="7" hidden="1">2E+30</definedName>
    <definedName name="solver_kiv" localSheetId="9" hidden="1">2E+30</definedName>
    <definedName name="solver_lhs_ob1" localSheetId="2" hidden="1">0</definedName>
    <definedName name="solver_lhs_ob1" localSheetId="4" hidden="1">0</definedName>
    <definedName name="solver_lhs_ob1" localSheetId="6" hidden="1">0</definedName>
    <definedName name="solver_lhs_ob1" localSheetId="7" hidden="1">0</definedName>
    <definedName name="solver_lhs_ob1" localSheetId="9" hidden="1">0</definedName>
    <definedName name="solver_lhs_ob2" localSheetId="2" hidden="1">0</definedName>
    <definedName name="solver_lhs_ob2" localSheetId="4" hidden="1">0</definedName>
    <definedName name="solver_lhs_ob2" localSheetId="6" hidden="1">0</definedName>
    <definedName name="solver_lhs_ob2" localSheetId="7" hidden="1">0</definedName>
    <definedName name="solver_lhs_ob2" localSheetId="9" hidden="1">0</definedName>
    <definedName name="solver_lhs1" localSheetId="0" hidden="1">'4.7-6c'!$F$16</definedName>
    <definedName name="solver_lhs1" localSheetId="2" hidden="1">'7.3-4a'!$F$10</definedName>
    <definedName name="solver_lhs1" localSheetId="4" hidden="1">'7.3-4g'!$F$10</definedName>
    <definedName name="solver_lhs1" localSheetId="6" hidden="1">'7.3-5a'!$F$10</definedName>
    <definedName name="solver_lhs1" localSheetId="7" hidden="1">'7.3-5b'!$F$10</definedName>
    <definedName name="solver_lhs1" localSheetId="9" hidden="1">'7.3-5f'!$F$10</definedName>
    <definedName name="solver_lhs1" localSheetId="11" hidden="1">'7.3-7a from packet'!$H$8:$H$17</definedName>
    <definedName name="solver_lhs1" localSheetId="17" hidden="1">'7.5.4b,c'!$I$2</definedName>
    <definedName name="solver_lhs1" localSheetId="15" hidden="1">'7.5-1a,b'!$G$10</definedName>
    <definedName name="solver_lhs1" localSheetId="19" hidden="1">'7.6.3'!$H$12</definedName>
    <definedName name="solver_lhs1" localSheetId="18" hidden="1">'7.6-1'!$H$11</definedName>
    <definedName name="solver_lhs1" localSheetId="13" hidden="1">'7-4.4a'!$J$6</definedName>
    <definedName name="solver_lhs1" localSheetId="14" hidden="1">'7-4.4b'!$J$6</definedName>
    <definedName name="solver_lhs2" localSheetId="0" hidden="1">'4.7-6c'!$F$17</definedName>
    <definedName name="solver_lhs2" localSheetId="2" hidden="1">'7.3-4a'!$F$11</definedName>
    <definedName name="solver_lhs2" localSheetId="4" hidden="1">'7.3-4g'!$F$11</definedName>
    <definedName name="solver_lhs2" localSheetId="6" hidden="1">'7.3-5a'!$F$11</definedName>
    <definedName name="solver_lhs2" localSheetId="7" hidden="1">'7.3-5b'!$F$11</definedName>
    <definedName name="solver_lhs2" localSheetId="9" hidden="1">'7.3-5f'!$F$11</definedName>
    <definedName name="solver_lhs2" localSheetId="11" hidden="1">'7.3-7a from packet'!$C$21:$G$21</definedName>
    <definedName name="solver_lhs2" localSheetId="17" hidden="1">'7.5.4b,c'!$I$3</definedName>
    <definedName name="solver_lhs2" localSheetId="15" hidden="1">'7.5-1a,b'!$G$11</definedName>
    <definedName name="solver_lhs2" localSheetId="19" hidden="1">'7.6.3'!$H$13</definedName>
    <definedName name="solver_lhs2" localSheetId="18" hidden="1">'7.6-1'!$H$12</definedName>
    <definedName name="solver_lhs2" localSheetId="13" hidden="1">'7-4.4a'!$J$7</definedName>
    <definedName name="solver_lhs2" localSheetId="14" hidden="1">'7-4.4b'!$J$7</definedName>
    <definedName name="solver_lhs3" localSheetId="2" hidden="1">'7.3-4a'!$D$12</definedName>
    <definedName name="solver_lhs3" localSheetId="4" hidden="1">'7.3-4g'!$D$12</definedName>
    <definedName name="solver_lhs3" localSheetId="6" hidden="1">'7.3-5a'!$D$12</definedName>
    <definedName name="solver_lhs3" localSheetId="7" hidden="1">'7.3-5b'!$D$12</definedName>
    <definedName name="solver_lhs3" localSheetId="9" hidden="1">'7.3-5f'!$D$12</definedName>
    <definedName name="solver_lhs3" localSheetId="17" hidden="1">'7.5.4b,c'!$I$4</definedName>
    <definedName name="solver_lhs3" localSheetId="15" hidden="1">'7.5-1a,b'!$G$12</definedName>
    <definedName name="solver_lhs3" localSheetId="19" hidden="1">'7.6.3'!$H$17</definedName>
    <definedName name="solver_lhs3" localSheetId="18" hidden="1">'7.6-1'!$H$13</definedName>
    <definedName name="solver_lhs3" localSheetId="13" hidden="1">'7-4.4a'!$J$8</definedName>
    <definedName name="solver_lhs3" localSheetId="14" hidden="1">'7-4.4b'!$J$8</definedName>
    <definedName name="solver_lhs4" localSheetId="2" hidden="1">'7.3-4a'!$F$10</definedName>
    <definedName name="solver_lhs4" localSheetId="4" hidden="1">'7.3-4g'!$F$10</definedName>
    <definedName name="solver_lhs4" localSheetId="6" hidden="1">'7.3-5a'!$F$10</definedName>
    <definedName name="solver_lhs4" localSheetId="7" hidden="1">'7.3-5b'!$F$10</definedName>
    <definedName name="solver_lhs4" localSheetId="9" hidden="1">'7.3-5f'!$F$10</definedName>
    <definedName name="solver_lhs4" localSheetId="19" hidden="1">'7.6.3'!$H$18</definedName>
    <definedName name="solver_lhs4" localSheetId="18" hidden="1">'7.6-1'!$H$14</definedName>
    <definedName name="solver_lhs5" localSheetId="2" hidden="1">'7.3-4a'!$E$12</definedName>
    <definedName name="solver_lhs5" localSheetId="4" hidden="1">'7.3-4g'!$E$12</definedName>
    <definedName name="solver_lhs5" localSheetId="6" hidden="1">'7.3-5a'!$E$12</definedName>
    <definedName name="solver_lhs5" localSheetId="7" hidden="1">'7.3-5b'!$E$12</definedName>
    <definedName name="solver_lhs5" localSheetId="9" hidden="1">'7.3-5f'!$E$12</definedName>
    <definedName name="solver_lhs5" localSheetId="19" hidden="1">'7.6.3'!$H$19</definedName>
    <definedName name="solver_lhs5" localSheetId="18" hidden="1">'7.6-1'!$H$15</definedName>
    <definedName name="solver_lhs6" localSheetId="2" hidden="1">'7.3-4a'!$E$10</definedName>
    <definedName name="solver_lhs6" localSheetId="4" hidden="1">'7.3-4g'!$E$10</definedName>
    <definedName name="solver_lhs6" localSheetId="6" hidden="1">'7.3-5a'!$E$10</definedName>
    <definedName name="solver_lhs6" localSheetId="7" hidden="1">'7.3-5b'!$E$10</definedName>
    <definedName name="solver_lhs6" localSheetId="9" hidden="1">'7.3-5f'!$E$10</definedName>
    <definedName name="solver_lhs6" localSheetId="19" hidden="1">'7.6.3'!$H$14</definedName>
    <definedName name="solver_lhs7" localSheetId="19" hidden="1">'7.6.3'!$H$14</definedName>
    <definedName name="solver_lin" localSheetId="2" hidden="1">1</definedName>
    <definedName name="solver_lin" localSheetId="4" hidden="1">1</definedName>
    <definedName name="solver_lin" localSheetId="6" hidden="1">1</definedName>
    <definedName name="solver_lin" localSheetId="7" hidden="1">1</definedName>
    <definedName name="solver_lin" localSheetId="9" hidden="1">1</definedName>
    <definedName name="solver_lin" localSheetId="11" hidden="1">1</definedName>
    <definedName name="solver_mda" localSheetId="2" hidden="1">4</definedName>
    <definedName name="solver_mda" localSheetId="4" hidden="1">4</definedName>
    <definedName name="solver_mda" localSheetId="6" hidden="1">4</definedName>
    <definedName name="solver_mda" localSheetId="7" hidden="1">4</definedName>
    <definedName name="solver_mda" localSheetId="9" hidden="1">4</definedName>
    <definedName name="solver_mip" localSheetId="0" hidden="1">2147483647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ip" localSheetId="7" hidden="1">2147483647</definedName>
    <definedName name="solver_mip" localSheetId="9" hidden="1">2147483647</definedName>
    <definedName name="solver_mip" localSheetId="11" hidden="1">2147483647</definedName>
    <definedName name="solver_mip" localSheetId="17" hidden="1">2147483647</definedName>
    <definedName name="solver_mip" localSheetId="15" hidden="1">2147483647</definedName>
    <definedName name="solver_mip" localSheetId="19" hidden="1">2147483647</definedName>
    <definedName name="solver_mip" localSheetId="18" hidden="1">2147483647</definedName>
    <definedName name="solver_mip" localSheetId="13" hidden="1">2147483647</definedName>
    <definedName name="solver_mip" localSheetId="14" hidden="1">2147483647</definedName>
    <definedName name="solver_mni" localSheetId="0" hidden="1">30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ni" localSheetId="7" hidden="1">30</definedName>
    <definedName name="solver_mni" localSheetId="9" hidden="1">30</definedName>
    <definedName name="solver_mni" localSheetId="11" hidden="1">30</definedName>
    <definedName name="solver_mni" localSheetId="17" hidden="1">30</definedName>
    <definedName name="solver_mni" localSheetId="15" hidden="1">30</definedName>
    <definedName name="solver_mni" localSheetId="19" hidden="1">30</definedName>
    <definedName name="solver_mni" localSheetId="18" hidden="1">30</definedName>
    <definedName name="solver_mni" localSheetId="13" hidden="1">30</definedName>
    <definedName name="solver_mni" localSheetId="14" hidden="1">30</definedName>
    <definedName name="solver_mod" localSheetId="2" hidden="1">3</definedName>
    <definedName name="solver_mod" localSheetId="4" hidden="1">3</definedName>
    <definedName name="solver_mod" localSheetId="6" hidden="1">3</definedName>
    <definedName name="solver_mod" localSheetId="7" hidden="1">3</definedName>
    <definedName name="solver_mod" localSheetId="9" hidden="1">3</definedName>
    <definedName name="solver_mrt" localSheetId="0" hidden="1">0.075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rt" localSheetId="7" hidden="1">0.075</definedName>
    <definedName name="solver_mrt" localSheetId="9" hidden="1">0.075</definedName>
    <definedName name="solver_mrt" localSheetId="11" hidden="1">0.075</definedName>
    <definedName name="solver_mrt" localSheetId="17" hidden="1">0.075</definedName>
    <definedName name="solver_mrt" localSheetId="15" hidden="1">0.075</definedName>
    <definedName name="solver_mrt" localSheetId="19" hidden="1">0.075</definedName>
    <definedName name="solver_mrt" localSheetId="18" hidden="1">0.075</definedName>
    <definedName name="solver_mrt" localSheetId="13" hidden="1">0.075</definedName>
    <definedName name="solver_mrt" localSheetId="14" hidden="1">0.075</definedName>
    <definedName name="solver_msl" localSheetId="0" hidden="1">2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msl" localSheetId="7" hidden="1">2</definedName>
    <definedName name="solver_msl" localSheetId="9" hidden="1">2</definedName>
    <definedName name="solver_msl" localSheetId="11" hidden="1">2</definedName>
    <definedName name="solver_msl" localSheetId="17" hidden="1">2</definedName>
    <definedName name="solver_msl" localSheetId="15" hidden="1">2</definedName>
    <definedName name="solver_msl" localSheetId="19" hidden="1">2</definedName>
    <definedName name="solver_msl" localSheetId="18" hidden="1">2</definedName>
    <definedName name="solver_msl" localSheetId="13" hidden="1">2</definedName>
    <definedName name="solver_msl" localSheetId="14" hidden="1">2</definedName>
    <definedName name="solver_neg" localSheetId="0" hidden="1">1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eg" localSheetId="7" hidden="1">1</definedName>
    <definedName name="solver_neg" localSheetId="9" hidden="1">1</definedName>
    <definedName name="solver_neg" localSheetId="11" hidden="1">1</definedName>
    <definedName name="solver_neg" localSheetId="17" hidden="1">1</definedName>
    <definedName name="solver_neg" localSheetId="15" hidden="1">1</definedName>
    <definedName name="solver_neg" localSheetId="19" hidden="1">1</definedName>
    <definedName name="solver_neg" localSheetId="18" hidden="1">1</definedName>
    <definedName name="solver_neg" localSheetId="13" hidden="1">1</definedName>
    <definedName name="solver_neg" localSheetId="14" hidden="1">1</definedName>
    <definedName name="solver_nod" localSheetId="0" hidden="1">2147483647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od" localSheetId="7" hidden="1">2147483647</definedName>
    <definedName name="solver_nod" localSheetId="9" hidden="1">2147483647</definedName>
    <definedName name="solver_nod" localSheetId="11" hidden="1">2147483647</definedName>
    <definedName name="solver_nod" localSheetId="17" hidden="1">2147483647</definedName>
    <definedName name="solver_nod" localSheetId="15" hidden="1">2147483647</definedName>
    <definedName name="solver_nod" localSheetId="19" hidden="1">2147483647</definedName>
    <definedName name="solver_nod" localSheetId="18" hidden="1">2147483647</definedName>
    <definedName name="solver_nod" localSheetId="13" hidden="1">2147483647</definedName>
    <definedName name="solver_nod" localSheetId="14" hidden="1">2147483647</definedName>
    <definedName name="solver_nopt" localSheetId="2" hidden="1">1</definedName>
    <definedName name="solver_nopt" localSheetId="4" hidden="1">1</definedName>
    <definedName name="solver_nopt" localSheetId="6" hidden="1">1</definedName>
    <definedName name="solver_nopt" localSheetId="7" hidden="1">1</definedName>
    <definedName name="solver_nopt" localSheetId="9" hidden="1">1</definedName>
    <definedName name="solver_ntr" localSheetId="2" hidden="1">0</definedName>
    <definedName name="solver_ntr" localSheetId="4" hidden="1">0</definedName>
    <definedName name="solver_ntr" localSheetId="6" hidden="1">0</definedName>
    <definedName name="solver_ntr" localSheetId="7" hidden="1">0</definedName>
    <definedName name="solver_ntr" localSheetId="9" hidden="1">0</definedName>
    <definedName name="solver_ntri" hidden="1">1000</definedName>
    <definedName name="solver_num" localSheetId="0" hidden="1">2</definedName>
    <definedName name="solver_num" localSheetId="2" hidden="1">2</definedName>
    <definedName name="solver_num" localSheetId="4" hidden="1">2</definedName>
    <definedName name="solver_num" localSheetId="6" hidden="1">3</definedName>
    <definedName name="solver_num" localSheetId="7" hidden="1">3</definedName>
    <definedName name="solver_num" localSheetId="9" hidden="1">3</definedName>
    <definedName name="solver_num" localSheetId="11" hidden="1">1</definedName>
    <definedName name="solver_num" localSheetId="17" hidden="1">3</definedName>
    <definedName name="solver_num" localSheetId="15" hidden="1">3</definedName>
    <definedName name="solver_num" localSheetId="19" hidden="1">6</definedName>
    <definedName name="solver_num" localSheetId="18" hidden="1">5</definedName>
    <definedName name="solver_num" localSheetId="13" hidden="1">3</definedName>
    <definedName name="solver_num" localSheetId="14" hidden="1">3</definedName>
    <definedName name="solver_nwt" localSheetId="0" hidden="1">1</definedName>
    <definedName name="solver_nwt" localSheetId="2" hidden="1">1</definedName>
    <definedName name="solver_nwt" localSheetId="4" hidden="1">1</definedName>
    <definedName name="solver_nwt" localSheetId="6" hidden="1">1</definedName>
    <definedName name="solver_nwt" localSheetId="7" hidden="1">1</definedName>
    <definedName name="solver_nwt" localSheetId="9" hidden="1">1</definedName>
    <definedName name="solver_nwt" localSheetId="11" hidden="1">1</definedName>
    <definedName name="solver_nwt" localSheetId="17" hidden="1">1</definedName>
    <definedName name="solver_nwt" localSheetId="15" hidden="1">1</definedName>
    <definedName name="solver_nwt" localSheetId="19" hidden="1">1</definedName>
    <definedName name="solver_nwt" localSheetId="18" hidden="1">1</definedName>
    <definedName name="solver_nwt" localSheetId="13" hidden="1">1</definedName>
    <definedName name="solver_nwt" localSheetId="14" hidden="1">1</definedName>
    <definedName name="solver_obc" localSheetId="2" hidden="1">0</definedName>
    <definedName name="solver_obc" localSheetId="4" hidden="1">0</definedName>
    <definedName name="solver_obc" localSheetId="6" hidden="1">0</definedName>
    <definedName name="solver_obc" localSheetId="7" hidden="1">0</definedName>
    <definedName name="solver_obc" localSheetId="9" hidden="1">0</definedName>
    <definedName name="solver_obp" localSheetId="2" hidden="1">0</definedName>
    <definedName name="solver_obp" localSheetId="4" hidden="1">0</definedName>
    <definedName name="solver_obp" localSheetId="6" hidden="1">0</definedName>
    <definedName name="solver_obp" localSheetId="7" hidden="1">0</definedName>
    <definedName name="solver_obp" localSheetId="9" hidden="1">0</definedName>
    <definedName name="solver_opt" localSheetId="0" hidden="1">'4.7-6c'!$H$2</definedName>
    <definedName name="solver_opt" localSheetId="2" hidden="1">'7.3-4a'!$F$2</definedName>
    <definedName name="solver_opt" localSheetId="4" hidden="1">'7.3-4g'!$F$2</definedName>
    <definedName name="solver_opt" localSheetId="6" hidden="1">'7.3-5a'!$F$2</definedName>
    <definedName name="solver_opt" localSheetId="7" hidden="1">'7.3-5b'!$F$2</definedName>
    <definedName name="solver_opt" localSheetId="9" hidden="1">'7.3-5f'!$F$2</definedName>
    <definedName name="solver_opt" localSheetId="11" hidden="1">'7.3-7a from packet'!$J$21</definedName>
    <definedName name="solver_opt" localSheetId="17" hidden="1">'7.5.4b,c'!$A$3</definedName>
    <definedName name="solver_opt" localSheetId="15" hidden="1">'7.5-1a,b'!$A$2</definedName>
    <definedName name="solver_opt" localSheetId="19" hidden="1">'7.6.3'!$K$4</definedName>
    <definedName name="solver_opt" localSheetId="18" hidden="1">'7.6-1'!$A$4</definedName>
    <definedName name="solver_opt" localSheetId="13" hidden="1">'7-4.4a'!$J$7</definedName>
    <definedName name="solver_opt" localSheetId="14" hidden="1">'7-4.4b'!$J$7</definedName>
    <definedName name="solver_opt_ob" localSheetId="2" hidden="1">1</definedName>
    <definedName name="solver_opt_ob" localSheetId="4" hidden="1">1</definedName>
    <definedName name="solver_opt_ob" localSheetId="6" hidden="1">1</definedName>
    <definedName name="solver_opt_ob" localSheetId="7" hidden="1">1</definedName>
    <definedName name="solver_opt_ob" localSheetId="9" hidden="1">1</definedName>
    <definedName name="solver_pre" localSheetId="0" hidden="1">0.000001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pre" localSheetId="7" hidden="1">0.000001</definedName>
    <definedName name="solver_pre" localSheetId="9" hidden="1">0.000001</definedName>
    <definedName name="solver_pre" localSheetId="11" hidden="1">0.000001</definedName>
    <definedName name="solver_pre" localSheetId="17" hidden="1">0.000001</definedName>
    <definedName name="solver_pre" localSheetId="15" hidden="1">0.000001</definedName>
    <definedName name="solver_pre" localSheetId="19" hidden="1">0.000001</definedName>
    <definedName name="solver_pre" localSheetId="18" hidden="1">0.000001</definedName>
    <definedName name="solver_pre" localSheetId="13" hidden="1">0.000001</definedName>
    <definedName name="solver_pre" localSheetId="14" hidden="1">0.000001</definedName>
    <definedName name="solver_psi" localSheetId="2" hidden="1">0</definedName>
    <definedName name="solver_psi" localSheetId="4" hidden="1">0</definedName>
    <definedName name="solver_psi" localSheetId="6" hidden="1">0</definedName>
    <definedName name="solver_psi" localSheetId="7" hidden="1">0</definedName>
    <definedName name="solver_psi" localSheetId="9" hidden="1">0</definedName>
    <definedName name="solver_rbv" localSheetId="0" hidden="1">1</definedName>
    <definedName name="solver_rbv" localSheetId="2" hidden="1">1</definedName>
    <definedName name="solver_rbv" localSheetId="4" hidden="1">1</definedName>
    <definedName name="solver_rbv" localSheetId="6" hidden="1">1</definedName>
    <definedName name="solver_rbv" localSheetId="7" hidden="1">1</definedName>
    <definedName name="solver_rbv" localSheetId="9" hidden="1">1</definedName>
    <definedName name="solver_rbv" localSheetId="11" hidden="1">1</definedName>
    <definedName name="solver_rbv" localSheetId="17" hidden="1">1</definedName>
    <definedName name="solver_rbv" localSheetId="15" hidden="1">1</definedName>
    <definedName name="solver_rbv" localSheetId="19" hidden="1">2</definedName>
    <definedName name="solver_rbv" localSheetId="18" hidden="1">1</definedName>
    <definedName name="solver_rbv" localSheetId="13" hidden="1">1</definedName>
    <definedName name="solver_rbv" localSheetId="14" hidden="1">1</definedName>
    <definedName name="solver_rdp" localSheetId="2" hidden="1">0</definedName>
    <definedName name="solver_rdp" localSheetId="4" hidden="1">0</definedName>
    <definedName name="solver_rdp" localSheetId="6" hidden="1">0</definedName>
    <definedName name="solver_rdp" localSheetId="7" hidden="1">0</definedName>
    <definedName name="solver_rdp" localSheetId="9" hidden="1">0</definedName>
    <definedName name="solver_reco1" localSheetId="2" hidden="1">0</definedName>
    <definedName name="solver_reco1" localSheetId="4" hidden="1">0</definedName>
    <definedName name="solver_reco1" localSheetId="6" hidden="1">0</definedName>
    <definedName name="solver_reco1" localSheetId="7" hidden="1">0</definedName>
    <definedName name="solver_reco1" localSheetId="9" hidden="1">0</definedName>
    <definedName name="solver_reco2" localSheetId="2" hidden="1">0</definedName>
    <definedName name="solver_reco2" localSheetId="4" hidden="1">0</definedName>
    <definedName name="solver_reco2" localSheetId="6" hidden="1">0</definedName>
    <definedName name="solver_reco2" localSheetId="7" hidden="1">0</definedName>
    <definedName name="solver_reco2" localSheetId="9" hidden="1">0</definedName>
    <definedName name="solver_rel1" localSheetId="0" hidden="1">1</definedName>
    <definedName name="solver_rel1" localSheetId="2" hidden="1">1</definedName>
    <definedName name="solver_rel1" localSheetId="4" hidden="1">1</definedName>
    <definedName name="solver_rel1" localSheetId="6" hidden="1">1</definedName>
    <definedName name="solver_rel1" localSheetId="7" hidden="1">1</definedName>
    <definedName name="solver_rel1" localSheetId="9" hidden="1">1</definedName>
    <definedName name="solver_rel1" localSheetId="11" hidden="1">3</definedName>
    <definedName name="solver_rel1" localSheetId="17" hidden="1">1</definedName>
    <definedName name="solver_rel1" localSheetId="15" hidden="1">1</definedName>
    <definedName name="solver_rel1" localSheetId="19" hidden="1">1</definedName>
    <definedName name="solver_rel1" localSheetId="18" hidden="1">1</definedName>
    <definedName name="solver_rel1" localSheetId="13" hidden="1">1</definedName>
    <definedName name="solver_rel1" localSheetId="14" hidden="1">1</definedName>
    <definedName name="solver_rel2" localSheetId="0" hidden="1">1</definedName>
    <definedName name="solver_rel2" localSheetId="2" hidden="1">1</definedName>
    <definedName name="solver_rel2" localSheetId="4" hidden="1">1</definedName>
    <definedName name="solver_rel2" localSheetId="6" hidden="1">1</definedName>
    <definedName name="solver_rel2" localSheetId="7" hidden="1">1</definedName>
    <definedName name="solver_rel2" localSheetId="9" hidden="1">1</definedName>
    <definedName name="solver_rel2" localSheetId="11" hidden="1">3</definedName>
    <definedName name="solver_rel2" localSheetId="17" hidden="1">1</definedName>
    <definedName name="solver_rel2" localSheetId="15" hidden="1">1</definedName>
    <definedName name="solver_rel2" localSheetId="19" hidden="1">3</definedName>
    <definedName name="solver_rel2" localSheetId="18" hidden="1">1</definedName>
    <definedName name="solver_rel2" localSheetId="13" hidden="1">1</definedName>
    <definedName name="solver_rel2" localSheetId="14" hidden="1">1</definedName>
    <definedName name="solver_rel3" localSheetId="2" hidden="1">2</definedName>
    <definedName name="solver_rel3" localSheetId="4" hidden="1">2</definedName>
    <definedName name="solver_rel3" localSheetId="6" hidden="1">1</definedName>
    <definedName name="solver_rel3" localSheetId="7" hidden="1">1</definedName>
    <definedName name="solver_rel3" localSheetId="9" hidden="1">1</definedName>
    <definedName name="solver_rel3" localSheetId="17" hidden="1">1</definedName>
    <definedName name="solver_rel3" localSheetId="15" hidden="1">1</definedName>
    <definedName name="solver_rel3" localSheetId="19" hidden="1">1</definedName>
    <definedName name="solver_rel3" localSheetId="18" hidden="1">1</definedName>
    <definedName name="solver_rel3" localSheetId="13" hidden="1">1</definedName>
    <definedName name="solver_rel3" localSheetId="14" hidden="1">1</definedName>
    <definedName name="solver_rel4" localSheetId="2" hidden="1">2</definedName>
    <definedName name="solver_rel4" localSheetId="4" hidden="1">2</definedName>
    <definedName name="solver_rel4" localSheetId="6" hidden="1">2</definedName>
    <definedName name="solver_rel4" localSheetId="7" hidden="1">2</definedName>
    <definedName name="solver_rel4" localSheetId="9" hidden="1">2</definedName>
    <definedName name="solver_rel4" localSheetId="19" hidden="1">1</definedName>
    <definedName name="solver_rel4" localSheetId="18" hidden="1">1</definedName>
    <definedName name="solver_rel5" localSheetId="2" hidden="1">1</definedName>
    <definedName name="solver_rel5" localSheetId="4" hidden="1">1</definedName>
    <definedName name="solver_rel5" localSheetId="6" hidden="1">1</definedName>
    <definedName name="solver_rel5" localSheetId="7" hidden="1">1</definedName>
    <definedName name="solver_rel5" localSheetId="9" hidden="1">1</definedName>
    <definedName name="solver_rel5" localSheetId="19" hidden="1">1</definedName>
    <definedName name="solver_rel5" localSheetId="18" hidden="1">1</definedName>
    <definedName name="solver_rel6" localSheetId="2" hidden="1">2</definedName>
    <definedName name="solver_rel6" localSheetId="4" hidden="1">2</definedName>
    <definedName name="solver_rel6" localSheetId="6" hidden="1">2</definedName>
    <definedName name="solver_rel6" localSheetId="7" hidden="1">2</definedName>
    <definedName name="solver_rel6" localSheetId="9" hidden="1">2</definedName>
    <definedName name="solver_rel6" localSheetId="19" hidden="1">2</definedName>
    <definedName name="solver_rel7" localSheetId="19" hidden="1">2</definedName>
    <definedName name="solver_rep" localSheetId="2" hidden="1">0</definedName>
    <definedName name="solver_rep" localSheetId="4" hidden="1">0</definedName>
    <definedName name="solver_rep" localSheetId="6" hidden="1">0</definedName>
    <definedName name="solver_rep" localSheetId="7" hidden="1">0</definedName>
    <definedName name="solver_rep" localSheetId="9" hidden="1">0</definedName>
    <definedName name="solver_rhs1" localSheetId="0" hidden="1">'4.7-6c'!$H$16</definedName>
    <definedName name="solver_rhs1" localSheetId="2" hidden="1">'7.3-4a'!$C$10</definedName>
    <definedName name="solver_rhs1" localSheetId="4" hidden="1">'7.3-4g'!$C$10</definedName>
    <definedName name="solver_rhs1" localSheetId="6" hidden="1">'7.3-5a'!$C$10</definedName>
    <definedName name="solver_rhs1" localSheetId="7" hidden="1">'7.3-5b'!$C$10</definedName>
    <definedName name="solver_rhs1" localSheetId="9" hidden="1">'7.3-5f'!$C$10</definedName>
    <definedName name="solver_rhs1" localSheetId="11" hidden="1">MinimumNeeded</definedName>
    <definedName name="solver_rhs1" localSheetId="17" hidden="1">'7.5.4b,c'!$K$2</definedName>
    <definedName name="solver_rhs1" localSheetId="15" hidden="1">'7.5-1a,b'!$I$10</definedName>
    <definedName name="solver_rhs1" localSheetId="19" hidden="1">'7.6.3'!$J$12</definedName>
    <definedName name="solver_rhs1" localSheetId="18" hidden="1">'7.6-1'!$J$11</definedName>
    <definedName name="solver_rhs1" localSheetId="13" hidden="1">'7-4.4a'!$L$6</definedName>
    <definedName name="solver_rhs1" localSheetId="14" hidden="1">'7-4.4b'!$L$6</definedName>
    <definedName name="solver_rhs2" localSheetId="0" hidden="1">'4.7-6c'!$H$17</definedName>
    <definedName name="solver_rhs2" localSheetId="2" hidden="1">'7.3-4a'!$C$11</definedName>
    <definedName name="solver_rhs2" localSheetId="4" hidden="1">'7.3-4g'!$C$11</definedName>
    <definedName name="solver_rhs2" localSheetId="6" hidden="1">'7.3-5a'!$C$11</definedName>
    <definedName name="solver_rhs2" localSheetId="7" hidden="1">'7.3-5b'!$C$11</definedName>
    <definedName name="solver_rhs2" localSheetId="9" hidden="1">'7.3-5f'!$C$11</definedName>
    <definedName name="solver_rhs2" localSheetId="11" hidden="1">0</definedName>
    <definedName name="solver_rhs2" localSheetId="17" hidden="1">'7.5.4b,c'!$K$3</definedName>
    <definedName name="solver_rhs2" localSheetId="15" hidden="1">'7.5-1a,b'!$I$11</definedName>
    <definedName name="solver_rhs2" localSheetId="19" hidden="1">'7.6.3'!$J$13</definedName>
    <definedName name="solver_rhs2" localSheetId="18" hidden="1">'7.6-1'!$J$12</definedName>
    <definedName name="solver_rhs2" localSheetId="13" hidden="1">'7-4.4a'!$L$7</definedName>
    <definedName name="solver_rhs2" localSheetId="14" hidden="1">'7-4.4b'!$L$7</definedName>
    <definedName name="solver_rhs3" localSheetId="2" hidden="1">'7.3-4a'!$F$11</definedName>
    <definedName name="solver_rhs3" localSheetId="4" hidden="1">'7.3-4g'!$F$11</definedName>
    <definedName name="solver_rhs3" localSheetId="6" hidden="1">'7.3-5a'!$D$13</definedName>
    <definedName name="solver_rhs3" localSheetId="7" hidden="1">'7.3-5b'!$D$13</definedName>
    <definedName name="solver_rhs3" localSheetId="9" hidden="1">'7.3-5f'!$D$13</definedName>
    <definedName name="solver_rhs3" localSheetId="17" hidden="1">'7.5.4b,c'!$K$4</definedName>
    <definedName name="solver_rhs3" localSheetId="15" hidden="1">'7.5-1a,b'!$I$12</definedName>
    <definedName name="solver_rhs3" localSheetId="19" hidden="1">'7.6.3'!$J$17</definedName>
    <definedName name="solver_rhs3" localSheetId="18" hidden="1">'7.6-1'!$J$13</definedName>
    <definedName name="solver_rhs3" localSheetId="13" hidden="1">'7-4.4a'!$L$8</definedName>
    <definedName name="solver_rhs3" localSheetId="14" hidden="1">'7-4.4b'!$L$8</definedName>
    <definedName name="solver_rhs4" localSheetId="2" hidden="1">2*'7.3-4a'!$F$11</definedName>
    <definedName name="solver_rhs4" localSheetId="4" hidden="1">2*'7.3-4g'!$F$11</definedName>
    <definedName name="solver_rhs4" localSheetId="6" hidden="1">2*'7.3-5a'!$F$11</definedName>
    <definedName name="solver_rhs4" localSheetId="7" hidden="1">2*'7.3-5b'!$F$11</definedName>
    <definedName name="solver_rhs4" localSheetId="9" hidden="1">2*'7.3-5f'!$F$11</definedName>
    <definedName name="solver_rhs4" localSheetId="19" hidden="1">'7.6.3'!$J$18</definedName>
    <definedName name="solver_rhs4" localSheetId="18" hidden="1">'7.6-1'!$J$14</definedName>
    <definedName name="solver_rhs5" localSheetId="2" hidden="1">'7.3-4a'!$D$12</definedName>
    <definedName name="solver_rhs5" localSheetId="4" hidden="1">'7.3-4g'!$D$12</definedName>
    <definedName name="solver_rhs5" localSheetId="6" hidden="1">'7.3-5a'!$D$12</definedName>
    <definedName name="solver_rhs5" localSheetId="7" hidden="1">'7.3-5b'!$D$12</definedName>
    <definedName name="solver_rhs5" localSheetId="9" hidden="1">'7.3-5f'!$D$12</definedName>
    <definedName name="solver_rhs5" localSheetId="19" hidden="1">'7.6.3'!$J$19</definedName>
    <definedName name="solver_rhs5" localSheetId="18" hidden="1">'7.6-1'!$J$15</definedName>
    <definedName name="solver_rhs6" localSheetId="2" hidden="1">'7.3-4a'!$E$11</definedName>
    <definedName name="solver_rhs6" localSheetId="4" hidden="1">'7.3-4g'!$E$11</definedName>
    <definedName name="solver_rhs6" localSheetId="6" hidden="1">'7.3-5a'!$E$11</definedName>
    <definedName name="solver_rhs6" localSheetId="7" hidden="1">'7.3-5b'!$E$11</definedName>
    <definedName name="solver_rhs6" localSheetId="9" hidden="1">'7.3-5f'!$E$11</definedName>
    <definedName name="solver_rhs6" localSheetId="19" hidden="1">'7.6.3'!$J$14</definedName>
    <definedName name="solver_rhs7" localSheetId="19" hidden="1">'7.6.3'!$J$14</definedName>
    <definedName name="solver_rlx" localSheetId="0" hidden="1">2</definedName>
    <definedName name="solver_rlx" localSheetId="2" hidden="1">2</definedName>
    <definedName name="solver_rlx" localSheetId="4" hidden="1">0</definedName>
    <definedName name="solver_rlx" localSheetId="6" hidden="1">2</definedName>
    <definedName name="solver_rlx" localSheetId="7" hidden="1">2</definedName>
    <definedName name="solver_rlx" localSheetId="9" hidden="1">2</definedName>
    <definedName name="solver_rlx" localSheetId="11" hidden="1">1</definedName>
    <definedName name="solver_rlx" localSheetId="17" hidden="1">2</definedName>
    <definedName name="solver_rlx" localSheetId="15" hidden="1">2</definedName>
    <definedName name="solver_rlx" localSheetId="19" hidden="1">2</definedName>
    <definedName name="solver_rlx" localSheetId="18" hidden="1">2</definedName>
    <definedName name="solver_rlx" localSheetId="13" hidden="1">2</definedName>
    <definedName name="solver_rlx" localSheetId="14" hidden="1">2</definedName>
    <definedName name="solver_rsd" localSheetId="0" hidden="1">0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rsd" localSheetId="7" hidden="1">0</definedName>
    <definedName name="solver_rsd" localSheetId="9" hidden="1">0</definedName>
    <definedName name="solver_rsd" localSheetId="11" hidden="1">0</definedName>
    <definedName name="solver_rsd" localSheetId="17" hidden="1">0</definedName>
    <definedName name="solver_rsd" localSheetId="15" hidden="1">0</definedName>
    <definedName name="solver_rsd" localSheetId="19" hidden="1">0</definedName>
    <definedName name="solver_rsd" localSheetId="18" hidden="1">0</definedName>
    <definedName name="solver_rsd" localSheetId="13" hidden="1">0</definedName>
    <definedName name="solver_rsd" localSheetId="14" hidden="1">0</definedName>
    <definedName name="solver_rsmp" hidden="1">2</definedName>
    <definedName name="solver_rtr" localSheetId="2" hidden="1">0</definedName>
    <definedName name="solver_rtr" localSheetId="4" hidden="1">0</definedName>
    <definedName name="solver_rtr" localSheetId="6" hidden="1">0</definedName>
    <definedName name="solver_rtr" localSheetId="7" hidden="1">0</definedName>
    <definedName name="solver_rtr" localSheetId="9" hidden="1">0</definedName>
    <definedName name="solver_rxc1" localSheetId="2" hidden="1">1</definedName>
    <definedName name="solver_rxc1" localSheetId="4" hidden="1">1</definedName>
    <definedName name="solver_rxc1" localSheetId="6" hidden="1">1</definedName>
    <definedName name="solver_rxc1" localSheetId="7" hidden="1">1</definedName>
    <definedName name="solver_rxc1" localSheetId="9" hidden="1">1</definedName>
    <definedName name="solver_rxc2" localSheetId="2" hidden="1">1</definedName>
    <definedName name="solver_rxc2" localSheetId="4" hidden="1">1</definedName>
    <definedName name="solver_rxc2" localSheetId="6" hidden="1">1</definedName>
    <definedName name="solver_rxc2" localSheetId="7" hidden="1">1</definedName>
    <definedName name="solver_rxc2" localSheetId="9" hidden="1">1</definedName>
    <definedName name="solver_rxv" localSheetId="2" hidden="1">1</definedName>
    <definedName name="solver_rxv" localSheetId="4" hidden="1">1</definedName>
    <definedName name="solver_rxv" localSheetId="6" hidden="1">1</definedName>
    <definedName name="solver_rxv" localSheetId="7" hidden="1">1</definedName>
    <definedName name="solver_rxv" localSheetId="9" hidden="1">1</definedName>
    <definedName name="solver_scl" localSheetId="0" hidden="1">1</definedName>
    <definedName name="solver_scl" localSheetId="2" hidden="1">1</definedName>
    <definedName name="solver_scl" localSheetId="4" hidden="1">1</definedName>
    <definedName name="solver_scl" localSheetId="6" hidden="1">1</definedName>
    <definedName name="solver_scl" localSheetId="7" hidden="1">1</definedName>
    <definedName name="solver_scl" localSheetId="9" hidden="1">1</definedName>
    <definedName name="solver_scl" localSheetId="11" hidden="1">2</definedName>
    <definedName name="solver_scl" localSheetId="17" hidden="1">1</definedName>
    <definedName name="solver_scl" localSheetId="15" hidden="1">1</definedName>
    <definedName name="solver_scl" localSheetId="19" hidden="1">2</definedName>
    <definedName name="solver_scl" localSheetId="18" hidden="1">1</definedName>
    <definedName name="solver_scl" localSheetId="13" hidden="1">1</definedName>
    <definedName name="solver_scl" localSheetId="14" hidden="1">1</definedName>
    <definedName name="solver_seed" hidden="1">0</definedName>
    <definedName name="solver_sel" localSheetId="2" hidden="1">1</definedName>
    <definedName name="solver_sel" localSheetId="4" hidden="1">1</definedName>
    <definedName name="solver_sel" localSheetId="6" hidden="1">1</definedName>
    <definedName name="solver_sel" localSheetId="7" hidden="1">1</definedName>
    <definedName name="solver_sel" localSheetId="9" hidden="1">1</definedName>
    <definedName name="solver_sho" localSheetId="0" hidden="1">2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ho" localSheetId="7" hidden="1">2</definedName>
    <definedName name="solver_sho" localSheetId="9" hidden="1">2</definedName>
    <definedName name="solver_sho" localSheetId="11" hidden="1">2</definedName>
    <definedName name="solver_sho" localSheetId="17" hidden="1">2</definedName>
    <definedName name="solver_sho" localSheetId="15" hidden="1">2</definedName>
    <definedName name="solver_sho" localSheetId="19" hidden="1">2</definedName>
    <definedName name="solver_sho" localSheetId="18" hidden="1">2</definedName>
    <definedName name="solver_sho" localSheetId="13" hidden="1">2</definedName>
    <definedName name="solver_sho" localSheetId="14" hidden="1">2</definedName>
    <definedName name="solver_slv" localSheetId="2" hidden="1">0</definedName>
    <definedName name="solver_slv" localSheetId="4" hidden="1">0</definedName>
    <definedName name="solver_slv" localSheetId="6" hidden="1">0</definedName>
    <definedName name="solver_slv" localSheetId="7" hidden="1">0</definedName>
    <definedName name="solver_slv" localSheetId="9" hidden="1">0</definedName>
    <definedName name="solver_slvu" localSheetId="2" hidden="1">0</definedName>
    <definedName name="solver_slvu" localSheetId="4" hidden="1">0</definedName>
    <definedName name="solver_slvu" localSheetId="6" hidden="1">0</definedName>
    <definedName name="solver_slvu" localSheetId="7" hidden="1">0</definedName>
    <definedName name="solver_slvu" localSheetId="9" hidden="1">0</definedName>
    <definedName name="solver_spid" localSheetId="2" hidden="1">" "</definedName>
    <definedName name="solver_spid" localSheetId="4" hidden="1">" "</definedName>
    <definedName name="solver_spid" localSheetId="6" hidden="1">" "</definedName>
    <definedName name="solver_spid" localSheetId="7" hidden="1">" "</definedName>
    <definedName name="solver_spid" localSheetId="9" hidden="1">" "</definedName>
    <definedName name="solver_srvr" localSheetId="2" hidden="1">" "</definedName>
    <definedName name="solver_srvr" localSheetId="4" hidden="1">" "</definedName>
    <definedName name="solver_srvr" localSheetId="6" hidden="1">" "</definedName>
    <definedName name="solver_srvr" localSheetId="7" hidden="1">" "</definedName>
    <definedName name="solver_srvr" localSheetId="9" hidden="1">" "</definedName>
    <definedName name="solver_ssz" localSheetId="0" hidden="1">100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ssz" localSheetId="7" hidden="1">100</definedName>
    <definedName name="solver_ssz" localSheetId="9" hidden="1">100</definedName>
    <definedName name="solver_ssz" localSheetId="11" hidden="1">100</definedName>
    <definedName name="solver_ssz" localSheetId="17" hidden="1">100</definedName>
    <definedName name="solver_ssz" localSheetId="15" hidden="1">100</definedName>
    <definedName name="solver_ssz" localSheetId="19" hidden="1">100</definedName>
    <definedName name="solver_ssz" localSheetId="18" hidden="1">100</definedName>
    <definedName name="solver_ssz" localSheetId="13" hidden="1">100</definedName>
    <definedName name="solver_ssz" localSheetId="14" hidden="1">100</definedName>
    <definedName name="solver_tim" localSheetId="0" hidden="1">2147483647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im" localSheetId="7" hidden="1">2147483647</definedName>
    <definedName name="solver_tim" localSheetId="9" hidden="1">2147483647</definedName>
    <definedName name="solver_tim" localSheetId="11" hidden="1">100</definedName>
    <definedName name="solver_tim" localSheetId="17" hidden="1">2147483647</definedName>
    <definedName name="solver_tim" localSheetId="15" hidden="1">2147483647</definedName>
    <definedName name="solver_tim" localSheetId="19" hidden="1">2147483647</definedName>
    <definedName name="solver_tim" localSheetId="18" hidden="1">2147483647</definedName>
    <definedName name="solver_tim" localSheetId="13" hidden="1">2147483647</definedName>
    <definedName name="solver_tim" localSheetId="14" hidden="1">2147483647</definedName>
    <definedName name="solver_tmp" localSheetId="11" hidden="1">0</definedName>
    <definedName name="solver_tol" localSheetId="0" hidden="1">0.01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ol" localSheetId="7" hidden="1">0.01</definedName>
    <definedName name="solver_tol" localSheetId="9" hidden="1">0.01</definedName>
    <definedName name="solver_tol" localSheetId="11" hidden="1">0.05</definedName>
    <definedName name="solver_tol" localSheetId="17" hidden="1">0.01</definedName>
    <definedName name="solver_tol" localSheetId="15" hidden="1">0.01</definedName>
    <definedName name="solver_tol" localSheetId="19" hidden="1">0.01</definedName>
    <definedName name="solver_tol" localSheetId="18" hidden="1">0.01</definedName>
    <definedName name="solver_tol" localSheetId="13" hidden="1">0.01</definedName>
    <definedName name="solver_tol" localSheetId="14" hidden="1">0.01</definedName>
    <definedName name="solver_typ" localSheetId="0" hidden="1">1</definedName>
    <definedName name="solver_typ" localSheetId="2" hidden="1">1</definedName>
    <definedName name="solver_typ" localSheetId="4" hidden="1">1</definedName>
    <definedName name="solver_typ" localSheetId="6" hidden="1">1</definedName>
    <definedName name="solver_typ" localSheetId="7" hidden="1">1</definedName>
    <definedName name="solver_typ" localSheetId="9" hidden="1">1</definedName>
    <definedName name="solver_typ" localSheetId="11" hidden="1">2</definedName>
    <definedName name="solver_typ" localSheetId="17" hidden="1">1</definedName>
    <definedName name="solver_typ" localSheetId="15" hidden="1">1</definedName>
    <definedName name="solver_typ" localSheetId="19" hidden="1">1</definedName>
    <definedName name="solver_typ" localSheetId="18" hidden="1">1</definedName>
    <definedName name="solver_typ" localSheetId="13" hidden="1">1</definedName>
    <definedName name="solver_typ" localSheetId="14" hidden="1">1</definedName>
    <definedName name="solver_umod" localSheetId="2" hidden="1">1</definedName>
    <definedName name="solver_umod" localSheetId="4" hidden="1">1</definedName>
    <definedName name="solver_umod" localSheetId="6" hidden="1">1</definedName>
    <definedName name="solver_umod" localSheetId="7" hidden="1">1</definedName>
    <definedName name="solver_umod" localSheetId="9" hidden="1">1</definedName>
    <definedName name="solver_urs" localSheetId="2" hidden="1">0</definedName>
    <definedName name="solver_urs" localSheetId="4" hidden="1">0</definedName>
    <definedName name="solver_urs" localSheetId="6" hidden="1">0</definedName>
    <definedName name="solver_urs" localSheetId="7" hidden="1">0</definedName>
    <definedName name="solver_urs" localSheetId="9" hidden="1">0</definedName>
    <definedName name="solver_userid" localSheetId="2" hidden="1">387652</definedName>
    <definedName name="solver_userid" localSheetId="4" hidden="1">387652</definedName>
    <definedName name="solver_userid" localSheetId="6" hidden="1">387652</definedName>
    <definedName name="solver_userid" localSheetId="7" hidden="1">387652</definedName>
    <definedName name="solver_userid" localSheetId="9" hidden="1">387652</definedName>
    <definedName name="solver_userid" localSheetId="11" hidden="1">387652</definedName>
    <definedName name="solver_userid" localSheetId="17" hidden="1">387652</definedName>
    <definedName name="solver_userid" localSheetId="18" hidden="1">387652</definedName>
    <definedName name="solver_userid" localSheetId="13" hidden="1">387652</definedName>
    <definedName name="solver_val" localSheetId="0" hidden="1">0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al" localSheetId="7" hidden="1">0</definedName>
    <definedName name="solver_val" localSheetId="9" hidden="1">0</definedName>
    <definedName name="solver_val" localSheetId="11" hidden="1">0</definedName>
    <definedName name="solver_val" localSheetId="17" hidden="1">0</definedName>
    <definedName name="solver_val" localSheetId="15" hidden="1">0</definedName>
    <definedName name="solver_val" localSheetId="19" hidden="1">0</definedName>
    <definedName name="solver_val" localSheetId="18" hidden="1">0</definedName>
    <definedName name="solver_val" localSheetId="13" hidden="1">0</definedName>
    <definedName name="solver_val" localSheetId="14" hidden="1">0</definedName>
    <definedName name="solver_var" localSheetId="2" hidden="1">" "</definedName>
    <definedName name="solver_var" localSheetId="4" hidden="1">" "</definedName>
    <definedName name="solver_var" localSheetId="6" hidden="1">" "</definedName>
    <definedName name="solver_var" localSheetId="7" hidden="1">" "</definedName>
    <definedName name="solver_var" localSheetId="9" hidden="1">" "</definedName>
    <definedName name="solver_ver" localSheetId="0" hidden="1">3</definedName>
    <definedName name="solver_ver" localSheetId="2" hidden="1">3</definedName>
    <definedName name="solver_ver" localSheetId="4" hidden="1">17</definedName>
    <definedName name="solver_ver" localSheetId="6" hidden="1">3</definedName>
    <definedName name="solver_ver" localSheetId="7" hidden="1">3</definedName>
    <definedName name="solver_ver" localSheetId="9" hidden="1">3</definedName>
    <definedName name="solver_ver" localSheetId="11" hidden="1">3</definedName>
    <definedName name="solver_ver" localSheetId="17" hidden="1">3</definedName>
    <definedName name="solver_ver" localSheetId="15" hidden="1">3</definedName>
    <definedName name="solver_ver" localSheetId="19" hidden="1">3</definedName>
    <definedName name="solver_ver" localSheetId="18" hidden="1">3</definedName>
    <definedName name="solver_ver" localSheetId="13" hidden="1">3</definedName>
    <definedName name="solver_ver" localSheetId="14" hidden="1">3</definedName>
    <definedName name="solver_vir" localSheetId="2" hidden="1">1</definedName>
    <definedName name="solver_vir" localSheetId="4" hidden="1">1</definedName>
    <definedName name="solver_vir" localSheetId="6" hidden="1">1</definedName>
    <definedName name="solver_vir" localSheetId="7" hidden="1">1</definedName>
    <definedName name="solver_vir" localSheetId="9" hidden="1">1</definedName>
    <definedName name="solver_vol" localSheetId="2" hidden="1">0</definedName>
    <definedName name="solver_vol" localSheetId="4" hidden="1">0</definedName>
    <definedName name="solver_vol" localSheetId="6" hidden="1">0</definedName>
    <definedName name="solver_vol" localSheetId="7" hidden="1">0</definedName>
    <definedName name="solver_vol" localSheetId="9" hidden="1">0</definedName>
    <definedName name="solver_vst" localSheetId="2" hidden="1">0</definedName>
    <definedName name="solver_vst" localSheetId="4" hidden="1">0</definedName>
    <definedName name="solver_vst" localSheetId="6" hidden="1">0</definedName>
    <definedName name="solver_vst" localSheetId="7" hidden="1">0</definedName>
    <definedName name="solver_vst" localSheetId="9" hidden="1">0</definedName>
    <definedName name="SubAssemblies" localSheetId="2">'7.3-4a'!$G$14</definedName>
    <definedName name="SubAssemblies" localSheetId="4">'7.3-4g'!$G$14</definedName>
    <definedName name="SubAssemblies" localSheetId="6">'7.3-5a'!$G$14</definedName>
    <definedName name="SubAssemblies" localSheetId="7">'7.3-5b'!$G$14</definedName>
    <definedName name="SubAssemblies" localSheetId="9">'7.3-5f'!$G$14</definedName>
    <definedName name="SubAssemblies" localSheetId="15">#REF!</definedName>
    <definedName name="SubAssemblies" localSheetId="18">#REF!</definedName>
    <definedName name="SubAssemblies">#REF!</definedName>
    <definedName name="SubAssemblies2" localSheetId="4">#REF!</definedName>
    <definedName name="SubAssemblies2" localSheetId="7">#REF!</definedName>
    <definedName name="SubAssemblies2" localSheetId="9">#REF!</definedName>
    <definedName name="SubAssemblies2">#REF!</definedName>
    <definedName name="SubassembliesProduced" localSheetId="4">'7.3-4g'!$E$12</definedName>
    <definedName name="SubassembliesProduced" localSheetId="6">'7.3-5a'!$E$12</definedName>
    <definedName name="SubassembliesProduced" localSheetId="7">'7.3-5b'!$E$12</definedName>
    <definedName name="SubassembliesProduced" localSheetId="9">'7.3-5f'!$E$12</definedName>
    <definedName name="SubassembliesProduced">'7.3-4a'!$E$12</definedName>
    <definedName name="TotalCost">'7.3-7a from packet'!$J$21</definedName>
    <definedName name="TotalWorking">'7.3-7a from packet'!$H$8:$H$17</definedName>
    <definedName name="Toys" localSheetId="2">'7.3-4a'!$G$13</definedName>
    <definedName name="Toys" localSheetId="4">'7.3-4g'!$G$13</definedName>
    <definedName name="Toys" localSheetId="6">'7.3-5a'!$G$13</definedName>
    <definedName name="Toys" localSheetId="7">'7.3-5b'!$G$13</definedName>
    <definedName name="Toys" localSheetId="9">'7.3-5f'!$G$13</definedName>
    <definedName name="Toys" localSheetId="15">#REF!</definedName>
    <definedName name="Toys" localSheetId="18">#REF!</definedName>
    <definedName name="Toys">#REF!</definedName>
    <definedName name="ToysProduced" localSheetId="4">'7.3-4g'!$D$12</definedName>
    <definedName name="ToysProduced" localSheetId="6">'7.3-5a'!$D$12</definedName>
    <definedName name="ToysProduced" localSheetId="7">'7.3-5b'!$D$12</definedName>
    <definedName name="ToysProduced" localSheetId="9">'7.3-5f'!$D$12</definedName>
    <definedName name="ToysProduced">'7.3-4a'!$D$12</definedName>
  </definedNames>
  <calcPr calcId="162913"/>
  <pivotCaches>
    <pivotCache cacheId="0" r:id="rId2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9" l="1"/>
  <c r="H19" i="39"/>
  <c r="H18" i="39"/>
  <c r="H17" i="39"/>
  <c r="H14" i="39"/>
  <c r="H13" i="39"/>
  <c r="H12" i="39"/>
  <c r="E11" i="37" l="1"/>
  <c r="D11" i="37"/>
  <c r="E10" i="37"/>
  <c r="D10" i="37"/>
  <c r="E11" i="35"/>
  <c r="D11" i="35"/>
  <c r="E10" i="35"/>
  <c r="D10" i="35"/>
  <c r="F2" i="35"/>
  <c r="F5" i="37"/>
  <c r="E5" i="37"/>
  <c r="F11" i="37" l="1"/>
  <c r="F10" i="37"/>
  <c r="F2" i="37"/>
  <c r="F11" i="35"/>
  <c r="F10" i="35"/>
  <c r="E11" i="33"/>
  <c r="D11" i="33"/>
  <c r="E10" i="33"/>
  <c r="D10" i="33"/>
  <c r="F2" i="33"/>
  <c r="E11" i="32"/>
  <c r="D11" i="32"/>
  <c r="E10" i="32"/>
  <c r="D10" i="32"/>
  <c r="F2" i="32"/>
  <c r="E11" i="18"/>
  <c r="E10" i="18"/>
  <c r="D11" i="18"/>
  <c r="D10" i="18"/>
  <c r="J21" i="25"/>
  <c r="H17" i="25"/>
  <c r="H16" i="25"/>
  <c r="H15" i="25"/>
  <c r="H14" i="25"/>
  <c r="H13" i="25"/>
  <c r="H12" i="25"/>
  <c r="H11" i="25"/>
  <c r="H10" i="25"/>
  <c r="H9" i="25"/>
  <c r="H8" i="25"/>
  <c r="H15" i="24"/>
  <c r="H14" i="24"/>
  <c r="H13" i="24"/>
  <c r="H12" i="24"/>
  <c r="H11" i="24"/>
  <c r="A4" i="24"/>
  <c r="F21" i="23"/>
  <c r="F19" i="23"/>
  <c r="F17" i="23"/>
  <c r="F16" i="23"/>
  <c r="F15" i="23"/>
  <c r="H4" i="23"/>
  <c r="H3" i="23"/>
  <c r="H2" i="23"/>
  <c r="G11" i="23"/>
  <c r="G12" i="23"/>
  <c r="G10" i="23"/>
  <c r="J4" i="23"/>
  <c r="J3" i="23"/>
  <c r="J2" i="23"/>
  <c r="A2" i="23"/>
  <c r="F11" i="33" l="1"/>
  <c r="F10" i="33"/>
  <c r="F11" i="32"/>
  <c r="F10" i="32"/>
  <c r="K4" i="23"/>
  <c r="I12" i="23" s="1"/>
  <c r="K3" i="23"/>
  <c r="I11" i="23" s="1"/>
  <c r="K2" i="23"/>
  <c r="I10" i="23" s="1"/>
  <c r="C23" i="22"/>
  <c r="L24" i="21"/>
  <c r="M24" i="21" s="1"/>
  <c r="N24" i="21" s="1"/>
  <c r="L23" i="21"/>
  <c r="M23" i="21" s="1"/>
  <c r="N23" i="21" s="1"/>
  <c r="L22" i="21"/>
  <c r="M22" i="21" s="1"/>
  <c r="N22" i="21" s="1"/>
  <c r="L19" i="22"/>
  <c r="M19" i="22" s="1"/>
  <c r="L18" i="22"/>
  <c r="M18" i="22" s="1"/>
  <c r="L17" i="22"/>
  <c r="M17" i="22" s="1"/>
  <c r="K2" i="22" s="1"/>
  <c r="L14" i="22"/>
  <c r="M14" i="22" s="1"/>
  <c r="L13" i="22"/>
  <c r="M13" i="22" s="1"/>
  <c r="K3" i="22" s="1"/>
  <c r="L12" i="22"/>
  <c r="M12" i="22" s="1"/>
  <c r="L9" i="22"/>
  <c r="M9" i="22" s="1"/>
  <c r="K4" i="22" s="1"/>
  <c r="L8" i="22"/>
  <c r="M8" i="22" s="1"/>
  <c r="L7" i="22"/>
  <c r="M7" i="22" s="1"/>
  <c r="I4" i="22"/>
  <c r="I3" i="22"/>
  <c r="I2" i="22"/>
  <c r="A3" i="22"/>
  <c r="L19" i="21"/>
  <c r="M19" i="21" s="1"/>
  <c r="L18" i="21"/>
  <c r="M18" i="21" s="1"/>
  <c r="L17" i="21"/>
  <c r="M17" i="21" s="1"/>
  <c r="L14" i="21"/>
  <c r="M14" i="21" s="1"/>
  <c r="L13" i="21"/>
  <c r="M13" i="21" s="1"/>
  <c r="L12" i="21"/>
  <c r="M12" i="21" s="1"/>
  <c r="L9" i="21"/>
  <c r="M9" i="21" s="1"/>
  <c r="L8" i="21"/>
  <c r="M8" i="21" s="1"/>
  <c r="L7" i="21"/>
  <c r="M7" i="21" s="1"/>
  <c r="K4" i="21"/>
  <c r="K3" i="21"/>
  <c r="K2" i="21"/>
  <c r="I4" i="21"/>
  <c r="I3" i="21"/>
  <c r="I2" i="21"/>
  <c r="N7" i="21" s="1"/>
  <c r="A3" i="21"/>
  <c r="D18" i="20"/>
  <c r="J8" i="20"/>
  <c r="J7" i="20"/>
  <c r="J6" i="20"/>
  <c r="D2" i="20"/>
  <c r="D19" i="20" s="1"/>
  <c r="J8" i="19"/>
  <c r="J7" i="19"/>
  <c r="J6" i="19"/>
  <c r="D2" i="19"/>
  <c r="N8" i="21" l="1"/>
  <c r="N12" i="21"/>
  <c r="N9" i="21"/>
  <c r="N13" i="21"/>
  <c r="N17" i="21"/>
  <c r="N14" i="21"/>
  <c r="N18" i="21"/>
  <c r="N19" i="21"/>
  <c r="D20" i="20"/>
  <c r="F2" i="18" l="1"/>
  <c r="F11" i="18"/>
  <c r="F10" i="18"/>
  <c r="F17" i="1" l="1"/>
  <c r="F16" i="1"/>
  <c r="H2" i="1"/>
</calcChain>
</file>

<file path=xl/sharedStrings.xml><?xml version="1.0" encoding="utf-8"?>
<sst xmlns="http://schemas.openxmlformats.org/spreadsheetml/2006/main" count="745" uniqueCount="311">
  <si>
    <t>Subject to:</t>
  </si>
  <si>
    <t>Maximize:</t>
  </si>
  <si>
    <r>
      <t>3x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+ 2x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- 3x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&lt;= 24</t>
    </r>
  </si>
  <si>
    <r>
      <t>3x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+ 3x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+ 3x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&lt;= 36</t>
    </r>
  </si>
  <si>
    <t>resource 1</t>
  </si>
  <si>
    <t>resource 2</t>
  </si>
  <si>
    <r>
      <t>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&gt;= 0</t>
    </r>
  </si>
  <si>
    <t>x1</t>
  </si>
  <si>
    <t>x2</t>
  </si>
  <si>
    <t>x3</t>
  </si>
  <si>
    <t>x4</t>
  </si>
  <si>
    <t>&lt;=</t>
  </si>
  <si>
    <t>Microsoft Excel 16.0 Sensitivity Report</t>
  </si>
  <si>
    <t>Worksheet: [Week 5 Homework - Austin.xlsx]4.7-6c</t>
  </si>
  <si>
    <t>Report Created: 10/1/2018 10:49:36 AM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</si>
  <si>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</si>
  <si>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</si>
  <si>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</si>
  <si>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</si>
  <si>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</si>
  <si>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</si>
  <si>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</si>
  <si>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</si>
  <si>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</si>
  <si>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</si>
  <si>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</si>
  <si>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</si>
  <si>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</si>
  <si>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</si>
  <si>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</si>
  <si>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</si>
  <si>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</si>
  <si>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$B$12</t>
  </si>
  <si>
    <t>$C$12</t>
  </si>
  <si>
    <t>$D$12</t>
  </si>
  <si>
    <t>$E$12</t>
  </si>
  <si>
    <t>$F$15</t>
  </si>
  <si>
    <t>$F$16</t>
  </si>
  <si>
    <t>Profit per item</t>
  </si>
  <si>
    <t>Toys</t>
  </si>
  <si>
    <t>Subassemblies</t>
  </si>
  <si>
    <t>Limit</t>
  </si>
  <si>
    <t>Purchase</t>
  </si>
  <si>
    <t>x2 &lt;= 1000</t>
  </si>
  <si>
    <t>x1 &lt;= 3000</t>
  </si>
  <si>
    <t>Made</t>
  </si>
  <si>
    <t>Maxmimize 3* toys  -2.5* Subassemblies</t>
  </si>
  <si>
    <t>x1 (A)</t>
  </si>
  <si>
    <t>x2 (B)</t>
  </si>
  <si>
    <t>x3 (A)</t>
  </si>
  <si>
    <t>x4 (B)</t>
  </si>
  <si>
    <t>Subassembly 1 Purchase Limit</t>
  </si>
  <si>
    <t>Subassembly 2 Purchase Limit</t>
  </si>
  <si>
    <t>(1 to 1)</t>
  </si>
  <si>
    <t>Subassembly</t>
  </si>
  <si>
    <t>Subject to (fixing typos in text)</t>
  </si>
  <si>
    <t>With xi &gt;= 0</t>
  </si>
  <si>
    <t>Part a of problem, using estimates:</t>
  </si>
  <si>
    <t>Constraint 1</t>
  </si>
  <si>
    <t>Constraint 2</t>
  </si>
  <si>
    <t>Constraint 3</t>
  </si>
  <si>
    <r>
      <t>b</t>
    </r>
    <r>
      <rPr>
        <vertAlign val="subscript"/>
        <sz val="11"/>
        <color theme="1"/>
        <rFont val="Calibri"/>
        <family val="2"/>
        <scheme val="minor"/>
      </rPr>
      <t>i</t>
    </r>
  </si>
  <si>
    <r>
      <t>a</t>
    </r>
    <r>
      <rPr>
        <vertAlign val="subscript"/>
        <sz val="11"/>
        <color theme="1"/>
        <rFont val="Calibri"/>
        <family val="2"/>
        <scheme val="minor"/>
      </rPr>
      <t>ij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</si>
  <si>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</si>
  <si>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</si>
  <si>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</si>
  <si>
    <t>Part b of problem, using robust optimization</t>
  </si>
  <si>
    <t>Since the constraints are all in &lt;= form:</t>
  </si>
  <si>
    <r>
      <t>c</t>
    </r>
    <r>
      <rPr>
        <vertAlign val="subscript"/>
        <sz val="11"/>
        <color theme="1"/>
        <rFont val="Calibri"/>
        <family val="2"/>
        <scheme val="minor"/>
      </rPr>
      <t>j</t>
    </r>
  </si>
  <si>
    <t>Since a maximization problem:</t>
  </si>
  <si>
    <r>
      <t>Use max value of a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range</t>
    </r>
  </si>
  <si>
    <r>
      <t>Use min value of b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range</t>
    </r>
  </si>
  <si>
    <r>
      <t>Use min value of c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range</t>
    </r>
  </si>
  <si>
    <r>
      <t>Maximize Z = 5x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- 9x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+ 3x</t>
    </r>
    <r>
      <rPr>
        <vertAlign val="subscript"/>
        <sz val="11"/>
        <color theme="1"/>
        <rFont val="Calibri"/>
        <family val="2"/>
        <scheme val="minor"/>
      </rPr>
      <t>3</t>
    </r>
  </si>
  <si>
    <r>
      <t>2x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- 4x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+ 3.5x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&lt;= 20</t>
    </r>
  </si>
  <si>
    <r>
      <t>4.4x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- 3x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&lt;= 27</t>
    </r>
  </si>
  <si>
    <r>
      <t>3x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- 0.6x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&lt;= 19</t>
    </r>
  </si>
  <si>
    <t>Value of Z in part a</t>
  </si>
  <si>
    <t>Value of Z in part b</t>
  </si>
  <si>
    <t>Percentage decrease from a to b</t>
  </si>
  <si>
    <r>
      <t>Maximize Z = 5x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- 8x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+ 4x</t>
    </r>
    <r>
      <rPr>
        <vertAlign val="subscript"/>
        <sz val="11"/>
        <color theme="1"/>
        <rFont val="Calibri"/>
        <family val="2"/>
        <scheme val="minor"/>
      </rPr>
      <t>3</t>
    </r>
  </si>
  <si>
    <r>
      <t>4x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- 3x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&lt;= 30</t>
    </r>
  </si>
  <si>
    <r>
      <t>3x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 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&lt;= 20</t>
    </r>
  </si>
  <si>
    <r>
      <t>2x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- 4x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+ 3x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&lt;= 20</t>
    </r>
  </si>
  <si>
    <r>
      <t>With 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&gt;= 0</t>
    </r>
  </si>
  <si>
    <r>
      <t>Maximize Z = 20x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+ 30x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+ 25x</t>
    </r>
    <r>
      <rPr>
        <vertAlign val="subscript"/>
        <sz val="11"/>
        <color theme="1"/>
        <rFont val="Calibri"/>
        <family val="2"/>
        <scheme val="minor"/>
      </rPr>
      <t>3</t>
    </r>
  </si>
  <si>
    <r>
      <t>2x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+ 4x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&lt;= b2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</si>
  <si>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+ 3x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+ 5x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&lt;= b3</t>
    </r>
  </si>
  <si>
    <r>
      <t>3x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+ 2x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&lt;= b1</t>
    </r>
  </si>
  <si>
    <t xml:space="preserve">Where 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</si>
  <si>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i</t>
    </r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</si>
  <si>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i</t>
    </r>
  </si>
  <si>
    <t>prob</t>
  </si>
  <si>
    <t>Adj. RHS</t>
  </si>
  <si>
    <t>Factor</t>
  </si>
  <si>
    <t>Satisfied?</t>
  </si>
  <si>
    <t>Part C</t>
  </si>
  <si>
    <t>Part a of problem - Optimal solution provided as (7,22,19)</t>
  </si>
  <si>
    <t>Constraint 3 is satisfied at a 90% probability.</t>
  </si>
  <si>
    <t>Constraint 2 is satisfied at a 95% probability.</t>
  </si>
  <si>
    <t>Constraint 1 is satisfied at a 97.5% probability.</t>
  </si>
  <si>
    <t>The probabilities of the respective functional constraints for part a</t>
  </si>
  <si>
    <t xml:space="preserve"> of the problem are (.975. .95. .9).  The low end of the probability scale</t>
  </si>
  <si>
    <r>
      <t>has to be .90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or</t>
    </r>
  </si>
  <si>
    <r>
      <t>Only 1 of those is satisfied with equality, so .90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is the upper range.</t>
    </r>
  </si>
  <si>
    <t>, given three possible</t>
  </si>
  <si>
    <t>constraints.</t>
  </si>
  <si>
    <t xml:space="preserve">where </t>
  </si>
  <si>
    <t>M = 3</t>
  </si>
  <si>
    <t>N = 1</t>
  </si>
  <si>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1"/>
        <charset val="2"/>
        <scheme val="minor"/>
      </rPr>
      <t xml:space="preserve"> = .9</t>
    </r>
  </si>
  <si>
    <r>
      <rPr>
        <sz val="11"/>
        <color theme="1"/>
        <rFont val="Symbol"/>
        <family val="1"/>
        <charset val="2"/>
      </rPr>
      <t>a</t>
    </r>
    <r>
      <rPr>
        <vertAlign val="super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&lt;= probability all constraints will be satisfied &lt;= </t>
    </r>
    <r>
      <rPr>
        <sz val="11"/>
        <color theme="1"/>
        <rFont val="Symbol"/>
        <family val="1"/>
        <charset val="2"/>
      </rPr>
      <t>a</t>
    </r>
    <r>
      <rPr>
        <vertAlign val="superscript"/>
        <sz val="11"/>
        <color theme="1"/>
        <rFont val="Calibri"/>
        <family val="2"/>
        <scheme val="minor"/>
      </rPr>
      <t>N</t>
    </r>
  </si>
  <si>
    <r>
      <t>Maximize Z = 3x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+ 5x</t>
    </r>
    <r>
      <rPr>
        <vertAlign val="subscript"/>
        <sz val="11"/>
        <color theme="1"/>
        <rFont val="Calibri"/>
        <family val="2"/>
        <scheme val="minor"/>
      </rPr>
      <t>2</t>
    </r>
  </si>
  <si>
    <t>a</t>
  </si>
  <si>
    <r>
      <t>K</t>
    </r>
    <r>
      <rPr>
        <vertAlign val="subscript"/>
        <sz val="11"/>
        <color theme="1"/>
        <rFont val="Symbol"/>
        <family val="1"/>
        <charset val="2"/>
      </rPr>
      <t>a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</si>
  <si>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&lt;= b</t>
    </r>
    <r>
      <rPr>
        <vertAlign val="subscript"/>
        <sz val="11"/>
        <color theme="1"/>
        <rFont val="Calibri"/>
        <family val="2"/>
        <scheme val="minor"/>
      </rPr>
      <t>1</t>
    </r>
  </si>
  <si>
    <r>
      <t>2x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&lt;= b</t>
    </r>
    <r>
      <rPr>
        <vertAlign val="subscript"/>
        <sz val="11"/>
        <color theme="1"/>
        <rFont val="Calibri"/>
        <family val="2"/>
        <scheme val="minor"/>
      </rPr>
      <t>2</t>
    </r>
  </si>
  <si>
    <r>
      <t>3x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+ 2x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&lt;= b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</si>
  <si>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Constraint 1 = </t>
    </r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 (K</t>
    </r>
    <r>
      <rPr>
        <vertAlign val="subscript"/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*</t>
    </r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</si>
  <si>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 xml:space="preserve">Constraint 2 = </t>
    </r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(K</t>
    </r>
    <r>
      <rPr>
        <vertAlign val="subscript"/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*</t>
    </r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</si>
  <si>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Constraint 3 = </t>
    </r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(K</t>
    </r>
    <r>
      <rPr>
        <vertAlign val="subscript"/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*</t>
    </r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</si>
  <si>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b) Profit to Wyndor in this model is:</t>
  </si>
  <si>
    <t>Profit from section 7-5 is:</t>
  </si>
  <si>
    <t>(to nearest dollar)</t>
  </si>
  <si>
    <t>Increase in profit</t>
  </si>
  <si>
    <t>Subject to</t>
  </si>
  <si>
    <t>Constraint 4</t>
  </si>
  <si>
    <t>Constraint 5</t>
  </si>
  <si>
    <r>
      <t>x</t>
    </r>
    <r>
      <rPr>
        <vertAlign val="subscript"/>
        <sz val="11"/>
        <color theme="1"/>
        <rFont val="Calibri"/>
        <family val="2"/>
        <scheme val="minor"/>
      </rPr>
      <t>21</t>
    </r>
  </si>
  <si>
    <r>
      <t>x</t>
    </r>
    <r>
      <rPr>
        <vertAlign val="subscript"/>
        <sz val="11"/>
        <color theme="1"/>
        <rFont val="Calibri"/>
        <family val="2"/>
        <scheme val="minor"/>
      </rPr>
      <t>22</t>
    </r>
  </si>
  <si>
    <r>
      <t>Z = 3x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+ 2.5x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 xml:space="preserve"> + 1.5x</t>
    </r>
    <r>
      <rPr>
        <vertAlign val="subscript"/>
        <sz val="11"/>
        <color theme="1"/>
        <rFont val="Calibri"/>
        <family val="2"/>
        <scheme val="minor"/>
      </rPr>
      <t>22</t>
    </r>
  </si>
  <si>
    <t>With reformulated odds of scenario occurrence:</t>
  </si>
  <si>
    <r>
      <t>Maximize Z = .5(3x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+ 5x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>) + .5(3</t>
    </r>
    <r>
      <rPr>
        <vertAlign val="subscript"/>
        <sz val="11"/>
        <color theme="1"/>
        <rFont val="Calibri"/>
        <family val="2"/>
        <scheme val="minor"/>
      </rPr>
      <t>x1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>)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</si>
  <si>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&lt; 4</t>
    </r>
  </si>
  <si>
    <r>
      <t>2x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 xml:space="preserve"> &lt; 12</t>
    </r>
  </si>
  <si>
    <r>
      <t>2x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 xml:space="preserve"> &lt; 12</t>
    </r>
  </si>
  <si>
    <r>
      <t>3x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+ 2x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 xml:space="preserve"> &lt;= 18</t>
    </r>
  </si>
  <si>
    <r>
      <t>3x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+ 6x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 xml:space="preserve"> &lt;= 18</t>
    </r>
  </si>
  <si>
    <t>a) Manufacturing 2 units of product 1, regardless of scenario</t>
  </si>
  <si>
    <t>The optimal plan under this scenario, with Z= $24,000, involves:</t>
  </si>
  <si>
    <t>b) Manufacturing 6 units of product 2 under the original constraints ONLY IF scenario 1 occurs</t>
  </si>
  <si>
    <t>c) Manufacturing 2 units of product 2 under the new constraints ONLY IF scenario 2 occurs</t>
  </si>
  <si>
    <t>Union Airways Personnel Scheduling Problem</t>
  </si>
  <si>
    <t>6am-2pm</t>
  </si>
  <si>
    <t>8am-4pm</t>
  </si>
  <si>
    <t>Noon-8pm</t>
  </si>
  <si>
    <t>4pm-midnight</t>
  </si>
  <si>
    <t>10pm-6am</t>
  </si>
  <si>
    <t>Range Name</t>
  </si>
  <si>
    <t>Cells</t>
  </si>
  <si>
    <t>Shift</t>
  </si>
  <si>
    <t>CostPerShift</t>
  </si>
  <si>
    <t>C5:G5</t>
  </si>
  <si>
    <t>Cost per Shift</t>
  </si>
  <si>
    <t>MinimumNeeded</t>
  </si>
  <si>
    <t>J8:J17</t>
  </si>
  <si>
    <t>Total</t>
  </si>
  <si>
    <t>Minimum</t>
  </si>
  <si>
    <t>NumberWorking</t>
  </si>
  <si>
    <t>C21:G21</t>
  </si>
  <si>
    <t>Time Period</t>
  </si>
  <si>
    <t>Shift Works Time Period? (1=yes, 0=no)</t>
  </si>
  <si>
    <t>Working</t>
  </si>
  <si>
    <t>Needed</t>
  </si>
  <si>
    <t>ShiftWorksTimePeriod</t>
  </si>
  <si>
    <t>C8:G17</t>
  </si>
  <si>
    <t>6am-8am</t>
  </si>
  <si>
    <t>&gt;=</t>
  </si>
  <si>
    <t>TotalCost</t>
  </si>
  <si>
    <t>J21</t>
  </si>
  <si>
    <t>8am-10am</t>
  </si>
  <si>
    <t>TotalWorking</t>
  </si>
  <si>
    <t>H8:H17</t>
  </si>
  <si>
    <t>10am- 12pm</t>
  </si>
  <si>
    <t>12pm-2pm</t>
  </si>
  <si>
    <t>2pm-4pm</t>
  </si>
  <si>
    <t>4pm-6pm</t>
  </si>
  <si>
    <t>6pm-8pm</t>
  </si>
  <si>
    <t>8pm-10pm</t>
  </si>
  <si>
    <t>10pm-12am</t>
  </si>
  <si>
    <t>12am-6am</t>
  </si>
  <si>
    <t>Total Cost</t>
  </si>
  <si>
    <t>Number Working</t>
  </si>
  <si>
    <t>Worksheet: [Week 5 Homework - Austin.xlsx]7.3-7a</t>
  </si>
  <si>
    <t>Report Created: 10/2/2018 3:03:45 PM</t>
  </si>
  <si>
    <t>$C$21</t>
  </si>
  <si>
    <t>Number Working Shift</t>
  </si>
  <si>
    <t>$D$21</t>
  </si>
  <si>
    <t>$E$21</t>
  </si>
  <si>
    <t>$F$21</t>
  </si>
  <si>
    <t>$G$21</t>
  </si>
  <si>
    <t>$H$8</t>
  </si>
  <si>
    <t>6am-8am Working</t>
  </si>
  <si>
    <t>$H$9</t>
  </si>
  <si>
    <t>8am-10am Working</t>
  </si>
  <si>
    <t>$H$10</t>
  </si>
  <si>
    <t>10am- 12pm Working</t>
  </si>
  <si>
    <t>$H$11</t>
  </si>
  <si>
    <t>12pm-2pm Working</t>
  </si>
  <si>
    <t>$H$12</t>
  </si>
  <si>
    <t>2pm-4pm Working</t>
  </si>
  <si>
    <t>$H$13</t>
  </si>
  <si>
    <t>4pm-6pm Working</t>
  </si>
  <si>
    <t>$H$14</t>
  </si>
  <si>
    <t>6pm-8pm Working</t>
  </si>
  <si>
    <t>$H$15</t>
  </si>
  <si>
    <t>8pm-10pm Working</t>
  </si>
  <si>
    <t>$H$16</t>
  </si>
  <si>
    <t>10pm-12am Working</t>
  </si>
  <si>
    <t>$H$17</t>
  </si>
  <si>
    <t>12am-6am Working</t>
  </si>
  <si>
    <t>Produced</t>
  </si>
  <si>
    <t>Worksheet: [Week 5 Homework - Austin.xlsx]7.3-4</t>
  </si>
  <si>
    <t>Report Created: 10/2/2018 3:18:20 PM</t>
  </si>
  <si>
    <t>$F$10</t>
  </si>
  <si>
    <t>x3 (A) (2 to 1)</t>
  </si>
  <si>
    <t>$F$11</t>
  </si>
  <si>
    <t>x4 (B) (2 to 1)</t>
  </si>
  <si>
    <t>The allowable range of unit profit for toy production is between (3 - .5) and (3+2), or $2.50 to $5.00.</t>
  </si>
  <si>
    <t>The allowable range of unit profit for subassemblies is between (-2.5 - .5) and (-2.5 + 1), or -$3.00 to -$1.50.</t>
  </si>
  <si>
    <t>Part a) Formulate spreadsheet solution</t>
  </si>
  <si>
    <t>Unit constraints</t>
  </si>
  <si>
    <t>ProfitToys</t>
  </si>
  <si>
    <t>CostSubassemblies</t>
  </si>
  <si>
    <t xml:space="preserve"> $F$2 </t>
  </si>
  <si>
    <t>Part h</t>
  </si>
  <si>
    <t>Part f</t>
  </si>
  <si>
    <t xml:space="preserve">Using the 100% rule and starting from the perspective of the objective coefficients, they can use up </t>
  </si>
  <si>
    <t>at most 100% of the allowable differences between them.</t>
  </si>
  <si>
    <t>For instance, the profit for toys can be increased half of its allowable increase</t>
  </si>
  <si>
    <t xml:space="preserve">Toys: </t>
  </si>
  <si>
    <t>From 3 to 4, using half its allowable increase of 2</t>
  </si>
  <si>
    <t>Increased from -2.5 to -2, using half its allowable increase of 1</t>
  </si>
  <si>
    <t>-OR-</t>
  </si>
  <si>
    <t>Any combination of increases or decreases not violating the 100% ratio will keep the original optimal solution unchanged.</t>
  </si>
  <si>
    <t>ToysProduced</t>
  </si>
  <si>
    <t>SubassembliesProduced</t>
  </si>
  <si>
    <t>Toy limit</t>
  </si>
  <si>
    <t>Toys &lt;= 2500/day</t>
  </si>
  <si>
    <t>Subassemblies of A and B are produced in equal numbers</t>
  </si>
  <si>
    <t>Part b) increase A limit by one and check shadow price.</t>
  </si>
  <si>
    <t>Worksheet: [Week 5 Homework - Austin.xlsx]7.3-5b</t>
  </si>
  <si>
    <t>Report Created: 10/2/2018 5:38:55 PM</t>
  </si>
  <si>
    <t>x3 (A) Subassemblies</t>
  </si>
  <si>
    <t>x4 (B) Subassemblies</t>
  </si>
  <si>
    <t>The shadow price for the SubAssembly A constraint is 50 cents.</t>
  </si>
  <si>
    <t>Part b</t>
  </si>
  <si>
    <r>
      <t>P(x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)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.99</t>
    </r>
  </si>
  <si>
    <t xml:space="preserve">= 4-(2.326*.1) = </t>
  </si>
  <si>
    <t>= 12-(2.326*0.25) =</t>
  </si>
  <si>
    <t xml:space="preserve">=18-(2.326*0.5) = </t>
  </si>
  <si>
    <t>Deterministic Expressions for the three chance constraints.</t>
  </si>
  <si>
    <t>a) Probabilistic Expressions for the three chance constraints.</t>
  </si>
  <si>
    <r>
      <t>P(3x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+ 2x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)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.99</t>
    </r>
  </si>
  <si>
    <r>
      <t>P(2x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.99</t>
    </r>
  </si>
  <si>
    <t>Worksheet: [Week 5 Homework - Austin.xlsx]7.3-5f</t>
  </si>
  <si>
    <t>Report Created: 10/3/2018 9:37:32 AM</t>
  </si>
  <si>
    <t xml:space="preserve">Part f) </t>
  </si>
  <si>
    <t>Part f)</t>
  </si>
  <si>
    <t>The shadow price for subassembly A is 50 cents, and the shadow price for subassembly b is $2.</t>
  </si>
  <si>
    <t>The allowable range for the right-hand side constraints on subassembly B are 500 to 1500.</t>
  </si>
  <si>
    <t>The allowable range for the right-hand side constraints on subassembly A are 2000 to 3500.</t>
  </si>
  <si>
    <r>
      <t>Z = 5x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+ 4x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+ 3x</t>
    </r>
    <r>
      <rPr>
        <vertAlign val="subscript"/>
        <sz val="11"/>
        <color theme="1"/>
        <rFont val="Calibri"/>
        <family val="2"/>
        <scheme val="minor"/>
      </rPr>
      <t>4</t>
    </r>
  </si>
  <si>
    <r>
      <t>x</t>
    </r>
    <r>
      <rPr>
        <vertAlign val="subscript"/>
        <sz val="11"/>
        <color theme="1"/>
        <rFont val="Calibri"/>
        <family val="2"/>
        <scheme val="minor"/>
      </rPr>
      <t>i</t>
    </r>
  </si>
  <si>
    <t>Determine shadow price for RHS constraints and their allowble ranges</t>
  </si>
  <si>
    <t>While the cost for subassemblies can simultaneously be either:</t>
  </si>
  <si>
    <t>Decreased from -2.5 to -2.75, using half its allowable decrease of 0.5</t>
  </si>
  <si>
    <t>Part g) Formulate spreadsheet solution with paramaters from 2 to 4 and -3.5 to -1.5</t>
  </si>
  <si>
    <t>Part a) Formulate spreadsheet solution with 2500/day production constraint</t>
  </si>
  <si>
    <t>If the ratios exceed 100%, such a modification to unit profits raises the possibility that the solution would no longer be optimal.</t>
  </si>
  <si>
    <t>Part b of problem</t>
  </si>
  <si>
    <t>Binding, sensitive constraint. Cannot be changed without affecting total cost.</t>
  </si>
  <si>
    <t>Constraint can be increased from 65 to 79 without affecting total cost</t>
  </si>
  <si>
    <t>Constraint can be increased from 87 to 118 without affecting total cost</t>
  </si>
  <si>
    <t>Constraint can be increased from 64 to 70 without affecting total cost</t>
  </si>
  <si>
    <t>Constraint can be increased from 73 to 82 without affecting total cost</t>
  </si>
  <si>
    <t>Constraint can be increased from 52 to 58 without affecting total cost</t>
  </si>
  <si>
    <t>Very</t>
  </si>
  <si>
    <t>Barely</t>
  </si>
  <si>
    <t>Test</t>
  </si>
  <si>
    <t>Test advertising &lt;= 10M</t>
  </si>
  <si>
    <t>Test advertising =&gt; 5M</t>
  </si>
  <si>
    <t>Fixed</t>
  </si>
  <si>
    <t>Test + "Very"  &lt;= 100M</t>
  </si>
  <si>
    <t>Test + "Barely" &lt;= 100M</t>
  </si>
  <si>
    <t>Test + "Unfavorable" &lt;= 100M</t>
  </si>
  <si>
    <t>=&gt;</t>
  </si>
  <si>
    <t>=</t>
  </si>
  <si>
    <t>Max 100M spent on test + various scenarios</t>
  </si>
  <si>
    <t>Net profit in test market is half of advertising: .5x1</t>
  </si>
  <si>
    <t>Net profit of "very favorable" is twice advertising (2x2) times a .25 probability</t>
  </si>
  <si>
    <t>Fixed cost of 40M applies in all scenarios.</t>
  </si>
  <si>
    <t>Net profit of "barely favorable" is .2 times advertising (.2x3) times a .25 probability</t>
  </si>
  <si>
    <t>Net profit of "unfavorable" is 0 times advertising (0x4) times a .5 probability</t>
  </si>
  <si>
    <t>Maximize net profit:</t>
  </si>
  <si>
    <t>Advertising Expense</t>
  </si>
  <si>
    <t>Unfav.</t>
  </si>
  <si>
    <t>Expected</t>
  </si>
  <si>
    <t>Probabalistic</t>
  </si>
  <si>
    <r>
      <t>Maximize Z  = .5x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 .25(2x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+ .25(.2x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 + .5(0x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 - 40x</t>
    </r>
    <r>
      <rPr>
        <vertAlign val="subscript"/>
        <sz val="11"/>
        <color theme="1"/>
        <rFont val="Calibri"/>
        <family val="2"/>
        <scheme val="minor"/>
      </rPr>
      <t>5</t>
    </r>
  </si>
  <si>
    <r>
      <t>-OR -         Z = .5x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.5x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.05x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+ 0x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- 40x</t>
    </r>
    <r>
      <rPr>
        <vertAlign val="subscript"/>
        <sz val="11"/>
        <color theme="1"/>
        <rFont val="Calibri"/>
        <family val="2"/>
        <scheme val="minor"/>
      </rPr>
      <t>5</t>
    </r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</si>
  <si>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</si>
  <si>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</si>
  <si>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</si>
  <si>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</si>
  <si>
    <r>
      <t>c</t>
    </r>
    <r>
      <rPr>
        <vertAlign val="subscript"/>
        <sz val="11"/>
        <color theme="1"/>
        <rFont val="Calibri"/>
        <family val="2"/>
        <scheme val="minor"/>
      </rPr>
      <t>5</t>
    </r>
  </si>
  <si>
    <r>
      <t>x</t>
    </r>
    <r>
      <rPr>
        <vertAlign val="subscript"/>
        <sz val="11"/>
        <color theme="1"/>
        <rFont val="Calibri"/>
        <family val="2"/>
        <scheme val="minor"/>
      </rPr>
      <t>4</t>
    </r>
  </si>
  <si>
    <r>
      <t>x</t>
    </r>
    <r>
      <rPr>
        <vertAlign val="subscript"/>
        <sz val="11"/>
        <color theme="1"/>
        <rFont val="Calibri"/>
        <family val="2"/>
        <scheme val="minor"/>
      </rPr>
      <t>5</t>
    </r>
  </si>
  <si>
    <t>(in millions)</t>
  </si>
  <si>
    <t>Net Profit</t>
  </si>
  <si>
    <t>Force fixed cost to be on, per problem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</si>
</sst>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00"/>
    <numFmt numFmtId="166" formatCode="0.000"/>
    <numFmt numFmtId="167" formatCode="0.0"/>
    <numFmt numFmtId="168" formatCode="&quot;$&quot;#,##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Symbol"/>
      <family val="1"/>
      <charset val="2"/>
    </font>
    <font>
      <sz val="10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1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CCCC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</cellStyleXfs>
  <cellXfs count="9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0" borderId="0" xfId="0" applyAlignment="1">
      <alignment horizontal="center"/>
    </xf>
    <xf numFmtId="164" fontId="0" fillId="0" borderId="0" xfId="1" applyNumberFormat="1" applyFont="1"/>
    <xf numFmtId="165" fontId="0" fillId="0" borderId="0" xfId="0" applyNumberFormat="1"/>
    <xf numFmtId="165" fontId="0" fillId="4" borderId="0" xfId="0" applyNumberFormat="1" applyFill="1"/>
    <xf numFmtId="0" fontId="6" fillId="0" borderId="0" xfId="0" applyFont="1"/>
    <xf numFmtId="0" fontId="6" fillId="0" borderId="0" xfId="0" applyFont="1" applyAlignment="1">
      <alignment horizontal="center"/>
    </xf>
    <xf numFmtId="166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9" xfId="0" applyNumberFormat="1" applyFont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0" borderId="0" xfId="0" applyAlignment="1"/>
    <xf numFmtId="0" fontId="5" fillId="0" borderId="0" xfId="0" applyFont="1"/>
    <xf numFmtId="166" fontId="0" fillId="2" borderId="0" xfId="0" applyNumberFormat="1" applyFill="1"/>
    <xf numFmtId="0" fontId="0" fillId="0" borderId="0" xfId="0" quotePrefix="1"/>
    <xf numFmtId="166" fontId="0" fillId="4" borderId="0" xfId="0" applyNumberFormat="1" applyFill="1"/>
    <xf numFmtId="2" fontId="0" fillId="0" borderId="13" xfId="0" applyNumberFormat="1" applyBorder="1"/>
    <xf numFmtId="167" fontId="0" fillId="2" borderId="0" xfId="0" applyNumberFormat="1" applyFill="1"/>
    <xf numFmtId="2" fontId="0" fillId="0" borderId="0" xfId="0" applyNumberFormat="1" applyAlignment="1"/>
    <xf numFmtId="0" fontId="10" fillId="0" borderId="0" xfId="2" applyFont="1" applyAlignment="1">
      <alignment horizontal="left"/>
    </xf>
    <xf numFmtId="0" fontId="11" fillId="0" borderId="0" xfId="2" applyFont="1" applyAlignment="1">
      <alignment horizontal="right"/>
    </xf>
    <xf numFmtId="0" fontId="11" fillId="0" borderId="0" xfId="2" applyFont="1" applyAlignment="1">
      <alignment horizontal="center"/>
    </xf>
    <xf numFmtId="0" fontId="11" fillId="0" borderId="0" xfId="2" applyFont="1" applyBorder="1" applyAlignment="1">
      <alignment horizontal="right"/>
    </xf>
    <xf numFmtId="0" fontId="11" fillId="0" borderId="0" xfId="2" applyFont="1" applyBorder="1" applyAlignment="1">
      <alignment horizontal="center"/>
    </xf>
    <xf numFmtId="0" fontId="12" fillId="7" borderId="14" xfId="2" applyFont="1" applyFill="1" applyBorder="1" applyAlignment="1">
      <alignment horizontal="left"/>
    </xf>
    <xf numFmtId="0" fontId="12" fillId="7" borderId="15" xfId="2" applyFont="1" applyFill="1" applyBorder="1" applyAlignment="1">
      <alignment horizontal="left"/>
    </xf>
    <xf numFmtId="0" fontId="11" fillId="7" borderId="16" xfId="2" applyNumberFormat="1" applyFont="1" applyFill="1" applyBorder="1" applyAlignment="1">
      <alignment horizontal="left"/>
    </xf>
    <xf numFmtId="0" fontId="11" fillId="7" borderId="17" xfId="2" applyNumberFormat="1" applyFont="1" applyFill="1" applyBorder="1" applyAlignment="1">
      <alignment horizontal="left"/>
    </xf>
    <xf numFmtId="6" fontId="11" fillId="8" borderId="0" xfId="3" applyNumberFormat="1" applyFont="1" applyFill="1" applyBorder="1" applyAlignment="1">
      <alignment horizontal="center"/>
    </xf>
    <xf numFmtId="0" fontId="11" fillId="7" borderId="18" xfId="2" applyNumberFormat="1" applyFont="1" applyFill="1" applyBorder="1" applyAlignment="1">
      <alignment horizontal="left"/>
    </xf>
    <xf numFmtId="0" fontId="11" fillId="7" borderId="19" xfId="2" applyNumberFormat="1" applyFont="1" applyFill="1" applyBorder="1" applyAlignment="1">
      <alignment horizontal="left"/>
    </xf>
    <xf numFmtId="0" fontId="11" fillId="7" borderId="18" xfId="2" applyFont="1" applyFill="1" applyBorder="1" applyAlignment="1">
      <alignment horizontal="left"/>
    </xf>
    <xf numFmtId="0" fontId="11" fillId="7" borderId="19" xfId="2" applyFont="1" applyFill="1" applyBorder="1" applyAlignment="1">
      <alignment horizontal="left"/>
    </xf>
    <xf numFmtId="0" fontId="11" fillId="8" borderId="0" xfId="2" applyFont="1" applyFill="1" applyBorder="1" applyAlignment="1">
      <alignment horizontal="center"/>
    </xf>
    <xf numFmtId="0" fontId="11" fillId="7" borderId="20" xfId="2" applyNumberFormat="1" applyFont="1" applyFill="1" applyBorder="1" applyAlignment="1">
      <alignment horizontal="left"/>
    </xf>
    <xf numFmtId="0" fontId="11" fillId="7" borderId="21" xfId="2" applyNumberFormat="1" applyFont="1" applyFill="1" applyBorder="1" applyAlignment="1">
      <alignment horizontal="left"/>
    </xf>
    <xf numFmtId="44" fontId="11" fillId="0" borderId="0" xfId="3" applyFont="1" applyFill="1" applyBorder="1" applyAlignment="1">
      <alignment horizontal="center"/>
    </xf>
    <xf numFmtId="0" fontId="11" fillId="9" borderId="22" xfId="2" applyFont="1" applyFill="1" applyBorder="1" applyAlignment="1">
      <alignment horizontal="center"/>
    </xf>
    <xf numFmtId="0" fontId="11" fillId="9" borderId="23" xfId="2" applyFont="1" applyFill="1" applyBorder="1" applyAlignment="1">
      <alignment horizontal="center"/>
    </xf>
    <xf numFmtId="0" fontId="11" fillId="9" borderId="24" xfId="2" applyFont="1" applyFill="1" applyBorder="1" applyAlignment="1">
      <alignment horizontal="center"/>
    </xf>
    <xf numFmtId="168" fontId="11" fillId="10" borderId="9" xfId="3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0" fillId="3" borderId="0" xfId="0" applyFill="1"/>
    <xf numFmtId="0" fontId="0" fillId="0" borderId="0" xfId="0" applyNumberFormat="1"/>
    <xf numFmtId="0" fontId="0" fillId="0" borderId="25" xfId="0" pivotButton="1" applyBorder="1"/>
    <xf numFmtId="0" fontId="0" fillId="0" borderId="26" xfId="0" applyBorder="1"/>
    <xf numFmtId="0" fontId="0" fillId="0" borderId="27" xfId="0" applyBorder="1"/>
    <xf numFmtId="0" fontId="0" fillId="0" borderId="25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0" xfId="0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0" fillId="0" borderId="13" xfId="0" applyBorder="1"/>
    <xf numFmtId="0" fontId="6" fillId="0" borderId="13" xfId="0" applyFont="1" applyBorder="1" applyAlignment="1">
      <alignment horizontal="center"/>
    </xf>
    <xf numFmtId="0" fontId="5" fillId="0" borderId="13" xfId="0" applyFont="1" applyBorder="1"/>
    <xf numFmtId="0" fontId="0" fillId="11" borderId="0" xfId="0" applyFill="1" applyAlignment="1">
      <alignment horizontal="center"/>
    </xf>
    <xf numFmtId="0" fontId="0" fillId="11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3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Currency 2" xfId="3" xr:uid="{06502577-3A0F-4749-8E30-CD5393425508}"/>
    <cellStyle name="Normal" xfId="0" builtinId="0"/>
    <cellStyle name="Normal 2" xfId="2" xr:uid="{5D649178-C35C-43E2-99E7-9F8AAAA982C0}"/>
    <cellStyle name="Percent" xfId="1" builtinId="5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ust" refreshedDate="43376.417754050926" createdVersion="6" refreshedVersion="6" minRefreshableVersion="3" recordCount="25" xr:uid="{3A355472-2A9E-4D61-AC90-D6BA10B1AE1E}">
  <cacheSource type="worksheet">
    <worksheetSource ref="A1:C26" sheet="Analysis Report 7-3.4g"/>
  </cacheSource>
  <cacheFields count="3">
    <cacheField name="ProfitToys" numFmtId="0">
      <sharedItems containsSemiMixedTypes="0" containsString="0" containsNumber="1" minValue="2" maxValue="4" count="5">
        <n v="2"/>
        <n v="2.5"/>
        <n v="3"/>
        <n v="3.5"/>
        <n v="4"/>
      </sharedItems>
    </cacheField>
    <cacheField name="CostSubassemblies" numFmtId="0">
      <sharedItems containsSemiMixedTypes="0" containsString="0" containsNumber="1" minValue="-3.5" maxValue="-1.5" count="5">
        <n v="-3.5"/>
        <n v="-3"/>
        <n v="-2.5"/>
        <n v="-2"/>
        <n v="-1.5"/>
      </sharedItems>
    </cacheField>
    <cacheField name="$F$2" numFmtId="0">
      <sharedItems containsSemiMixedTypes="0" containsString="0" containsNumber="1" containsInteger="1" minValue="2000" maxValue="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2000"/>
  </r>
  <r>
    <x v="0"/>
    <x v="1"/>
    <n v="2000"/>
  </r>
  <r>
    <x v="0"/>
    <x v="2"/>
    <n v="2000"/>
  </r>
  <r>
    <x v="0"/>
    <x v="3"/>
    <n v="2000"/>
  </r>
  <r>
    <x v="0"/>
    <x v="4"/>
    <n v="2500"/>
  </r>
  <r>
    <x v="1"/>
    <x v="0"/>
    <n v="2500"/>
  </r>
  <r>
    <x v="1"/>
    <x v="1"/>
    <n v="2500"/>
  </r>
  <r>
    <x v="1"/>
    <x v="2"/>
    <n v="2500"/>
  </r>
  <r>
    <x v="1"/>
    <x v="3"/>
    <n v="3000"/>
  </r>
  <r>
    <x v="1"/>
    <x v="4"/>
    <n v="3500"/>
  </r>
  <r>
    <x v="2"/>
    <x v="0"/>
    <n v="3000"/>
  </r>
  <r>
    <x v="2"/>
    <x v="1"/>
    <n v="3000"/>
  </r>
  <r>
    <x v="2"/>
    <x v="2"/>
    <n v="3500"/>
  </r>
  <r>
    <x v="2"/>
    <x v="3"/>
    <n v="4000"/>
  </r>
  <r>
    <x v="2"/>
    <x v="4"/>
    <n v="4500"/>
  </r>
  <r>
    <x v="3"/>
    <x v="0"/>
    <n v="3500"/>
  </r>
  <r>
    <x v="3"/>
    <x v="1"/>
    <n v="4000"/>
  </r>
  <r>
    <x v="3"/>
    <x v="2"/>
    <n v="4500"/>
  </r>
  <r>
    <x v="3"/>
    <x v="3"/>
    <n v="5000"/>
  </r>
  <r>
    <x v="3"/>
    <x v="4"/>
    <n v="5500"/>
  </r>
  <r>
    <x v="4"/>
    <x v="0"/>
    <n v="4500"/>
  </r>
  <r>
    <x v="4"/>
    <x v="1"/>
    <n v="5000"/>
  </r>
  <r>
    <x v="4"/>
    <x v="2"/>
    <n v="5500"/>
  </r>
  <r>
    <x v="4"/>
    <x v="3"/>
    <n v="6000"/>
  </r>
  <r>
    <x v="4"/>
    <x v="4"/>
    <n v="6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82768C-FD61-431D-81ED-D5A064F2C026}" name="PivotTable1" cacheId="0" dataOnRows="1" applyNumberFormats="0" applyBorderFormats="0" applyFontFormats="0" applyPatternFormats="0" applyAlignmentFormats="0" applyWidthHeightFormats="1" dataCaption="Data" updatedVersion="6" showItems="0" showMultipleLabel="0" showMemberPropertyTips="0" useAutoFormatting="1" rowGrandTotals="0" colGrandTotals="0" itemPrintTitles="1" showDropZones="0" indent="0" compact="0" compactData="0" gridDropZones="1">
  <location ref="A1:F7" firstHeaderRow="1" firstDataRow="2" firstDataCol="1"/>
  <pivotFields count="3">
    <pivotField axis="axisRow" compact="0" outline="0" showAll="0" includeNewItemsInFilter="1">
      <items count="6">
        <item x="0"/>
        <item x="1"/>
        <item x="2"/>
        <item x="3"/>
        <item x="4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 $F$2 " fld="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5DA6-E0FB-4029-958E-CB5403C6ED8D}">
  <dimension ref="A2:K17"/>
  <sheetViews>
    <sheetView zoomScale="150" zoomScaleNormal="150" workbookViewId="0">
      <selection activeCell="H3" sqref="H3"/>
    </sheetView>
  </sheetViews>
  <sheetFormatPr defaultRowHeight="15"/>
  <cols>
    <col min="1" max="1" width="10.42578125" customWidth="1"/>
    <col min="2" max="2" width="4.5703125" customWidth="1"/>
    <col min="3" max="3" width="3" bestFit="1" customWidth="1"/>
    <col min="4" max="4" width="3.7109375" customWidth="1"/>
    <col min="5" max="5" width="3.85546875" customWidth="1"/>
    <col min="6" max="6" width="4.7109375" customWidth="1"/>
    <col min="7" max="7" width="3" bestFit="1" customWidth="1"/>
    <col min="8" max="9" width="10.140625" bestFit="1" customWidth="1"/>
  </cols>
  <sheetData>
    <row r="2" spans="1:11" ht="18">
      <c r="A2" t="s">
        <v>1</v>
      </c>
      <c r="B2" t="s">
        <v>262</v>
      </c>
      <c r="H2" s="6">
        <f>SUMPRODUCT(B5:E5,B13:E13)</f>
        <v>52</v>
      </c>
    </row>
    <row r="4" spans="1:11" ht="18">
      <c r="B4" s="88" t="s">
        <v>68</v>
      </c>
      <c r="C4" s="88"/>
      <c r="D4" s="88"/>
      <c r="E4" s="88"/>
    </row>
    <row r="5" spans="1:11">
      <c r="B5" s="2">
        <v>5</v>
      </c>
      <c r="C5" s="2">
        <v>4</v>
      </c>
      <c r="D5" s="2">
        <v>-1</v>
      </c>
      <c r="E5" s="2">
        <v>3</v>
      </c>
    </row>
    <row r="7" spans="1:11" ht="18">
      <c r="A7" t="s">
        <v>0</v>
      </c>
      <c r="B7" t="s">
        <v>2</v>
      </c>
      <c r="I7" t="s">
        <v>4</v>
      </c>
    </row>
    <row r="8" spans="1:11" ht="18">
      <c r="B8" t="s">
        <v>3</v>
      </c>
      <c r="I8" t="s">
        <v>5</v>
      </c>
    </row>
    <row r="9" spans="1:11" ht="18">
      <c r="B9" t="s">
        <v>6</v>
      </c>
    </row>
    <row r="11" spans="1:11" ht="18">
      <c r="B11" s="88" t="s">
        <v>263</v>
      </c>
      <c r="C11" s="88"/>
      <c r="D11" s="88"/>
      <c r="E11" s="88"/>
    </row>
    <row r="12" spans="1:11">
      <c r="B12" s="3" t="s">
        <v>7</v>
      </c>
      <c r="C12" s="3" t="s">
        <v>8</v>
      </c>
      <c r="D12" s="3" t="s">
        <v>9</v>
      </c>
      <c r="E12" s="3" t="s">
        <v>10</v>
      </c>
    </row>
    <row r="13" spans="1:11">
      <c r="B13" s="4">
        <v>11</v>
      </c>
      <c r="C13" s="4">
        <v>0</v>
      </c>
      <c r="D13" s="4">
        <v>3</v>
      </c>
      <c r="E13" s="4">
        <v>0</v>
      </c>
    </row>
    <row r="15" spans="1:11" ht="18">
      <c r="B15" s="88" t="s">
        <v>62</v>
      </c>
      <c r="C15" s="88"/>
      <c r="D15" s="88"/>
      <c r="E15" s="88"/>
      <c r="F15" s="3"/>
      <c r="H15" s="80" t="s">
        <v>61</v>
      </c>
      <c r="I15" s="35"/>
      <c r="J15" s="35"/>
      <c r="K15" s="35"/>
    </row>
    <row r="16" spans="1:11">
      <c r="B16" s="2">
        <v>3</v>
      </c>
      <c r="C16" s="2">
        <v>2</v>
      </c>
      <c r="D16" s="2">
        <v>-3</v>
      </c>
      <c r="E16" s="2">
        <v>1</v>
      </c>
      <c r="F16" s="8">
        <f>SUMPRODUCT(B13:E13,B16:E16)</f>
        <v>24</v>
      </c>
      <c r="G16" t="s">
        <v>11</v>
      </c>
      <c r="H16" s="8">
        <v>24</v>
      </c>
    </row>
    <row r="17" spans="2:8">
      <c r="B17" s="2">
        <v>3</v>
      </c>
      <c r="C17" s="2">
        <v>3</v>
      </c>
      <c r="D17" s="2">
        <v>1</v>
      </c>
      <c r="E17" s="2">
        <v>3</v>
      </c>
      <c r="F17" s="8">
        <f>SUMPRODUCT(B13:E13,B17:E17)</f>
        <v>36</v>
      </c>
      <c r="G17" t="s">
        <v>11</v>
      </c>
      <c r="H17" s="8">
        <v>36</v>
      </c>
    </row>
  </sheetData>
  <mergeCells count="3">
    <mergeCell ref="B15:E15"/>
    <mergeCell ref="B4:E4"/>
    <mergeCell ref="B11:E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F3A9-AEF3-456B-9A31-762F3530A608}">
  <dimension ref="A1:F23"/>
  <sheetViews>
    <sheetView zoomScale="150" zoomScaleNormal="150" workbookViewId="0">
      <selection activeCell="B2" sqref="B2"/>
    </sheetView>
  </sheetViews>
  <sheetFormatPr defaultRowHeight="15"/>
  <cols>
    <col min="1" max="1" width="6.140625" bestFit="1" customWidth="1"/>
    <col min="2" max="2" width="5.7109375" customWidth="1"/>
    <col min="3" max="3" width="12.42578125" customWidth="1"/>
    <col min="4" max="4" width="14.85546875" customWidth="1"/>
    <col min="5" max="5" width="14.140625" customWidth="1"/>
    <col min="6" max="6" width="10.42578125" customWidth="1"/>
  </cols>
  <sheetData>
    <row r="1" spans="1:6">
      <c r="A1" s="9" t="s">
        <v>257</v>
      </c>
      <c r="B1" t="s">
        <v>264</v>
      </c>
    </row>
    <row r="2" spans="1:6">
      <c r="C2" t="s">
        <v>46</v>
      </c>
      <c r="F2" s="5">
        <f>SUMPRODUCT(E5:F5,D12:E12)</f>
        <v>3500</v>
      </c>
    </row>
    <row r="4" spans="1:6">
      <c r="C4" t="s">
        <v>38</v>
      </c>
      <c r="E4" t="s">
        <v>39</v>
      </c>
      <c r="F4" t="s">
        <v>40</v>
      </c>
    </row>
    <row r="5" spans="1:6">
      <c r="E5">
        <v>3</v>
      </c>
      <c r="F5">
        <v>-2.5</v>
      </c>
    </row>
    <row r="7" spans="1:6">
      <c r="C7" t="s">
        <v>54</v>
      </c>
      <c r="D7" t="s">
        <v>39</v>
      </c>
      <c r="E7" t="s">
        <v>40</v>
      </c>
    </row>
    <row r="8" spans="1:6">
      <c r="C8" t="s">
        <v>42</v>
      </c>
      <c r="D8" t="s">
        <v>211</v>
      </c>
      <c r="E8" t="s">
        <v>45</v>
      </c>
    </row>
    <row r="9" spans="1:6">
      <c r="C9" t="s">
        <v>41</v>
      </c>
      <c r="E9" t="s">
        <v>53</v>
      </c>
    </row>
    <row r="10" spans="1:6">
      <c r="A10" s="15" t="s">
        <v>47</v>
      </c>
      <c r="B10" s="16" t="s">
        <v>49</v>
      </c>
      <c r="C10" s="1">
        <v>3000</v>
      </c>
      <c r="D10" s="7">
        <f>D12*D22</f>
        <v>4000</v>
      </c>
      <c r="E10" s="7">
        <f>E12*E22</f>
        <v>-1000</v>
      </c>
      <c r="F10" s="1">
        <f>E10+D10</f>
        <v>3000</v>
      </c>
    </row>
    <row r="11" spans="1:6">
      <c r="A11" s="17" t="s">
        <v>48</v>
      </c>
      <c r="B11" s="18" t="s">
        <v>50</v>
      </c>
      <c r="C11" s="1">
        <v>1000</v>
      </c>
      <c r="D11" s="7">
        <f>D12*D23</f>
        <v>2000</v>
      </c>
      <c r="E11" s="7">
        <f>E12*E23</f>
        <v>-1000</v>
      </c>
      <c r="F11" s="1">
        <f>E10+D11</f>
        <v>1000</v>
      </c>
    </row>
    <row r="12" spans="1:6">
      <c r="D12">
        <v>2000</v>
      </c>
      <c r="E12">
        <v>1000</v>
      </c>
    </row>
    <row r="13" spans="1:6">
      <c r="C13" t="s">
        <v>237</v>
      </c>
      <c r="D13" s="1">
        <v>2500</v>
      </c>
    </row>
    <row r="15" spans="1:6">
      <c r="B15" t="s">
        <v>0</v>
      </c>
    </row>
    <row r="16" spans="1:6">
      <c r="B16" t="s">
        <v>239</v>
      </c>
    </row>
    <row r="17" spans="2:5">
      <c r="B17" t="s">
        <v>44</v>
      </c>
      <c r="D17" t="s">
        <v>51</v>
      </c>
    </row>
    <row r="18" spans="2:5">
      <c r="B18" t="s">
        <v>43</v>
      </c>
      <c r="D18" t="s">
        <v>52</v>
      </c>
    </row>
    <row r="19" spans="2:5">
      <c r="B19" t="s">
        <v>238</v>
      </c>
    </row>
    <row r="21" spans="2:5">
      <c r="D21" t="s">
        <v>221</v>
      </c>
    </row>
    <row r="22" spans="2:5">
      <c r="D22" s="67">
        <v>2</v>
      </c>
      <c r="E22" s="67">
        <v>-1</v>
      </c>
    </row>
    <row r="23" spans="2:5">
      <c r="D23" s="67">
        <v>1</v>
      </c>
      <c r="E23" s="67">
        <v>-1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8C68-B23E-4A55-8866-664496CA566A}">
  <dimension ref="A1:H21"/>
  <sheetViews>
    <sheetView showGridLines="0" workbookViewId="0">
      <selection sqref="A1:I21"/>
    </sheetView>
  </sheetViews>
  <sheetFormatPr defaultRowHeight="15"/>
  <cols>
    <col min="1" max="1" width="2.28515625" customWidth="1"/>
    <col min="2" max="2" width="6.28515625" bestFit="1" customWidth="1"/>
    <col min="3" max="3" width="23" bestFit="1" customWidth="1"/>
    <col min="4" max="4" width="6.140625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>
      <c r="A1" s="9" t="s">
        <v>12</v>
      </c>
    </row>
    <row r="2" spans="1:8">
      <c r="A2" s="9" t="s">
        <v>255</v>
      </c>
    </row>
    <row r="3" spans="1:8">
      <c r="A3" s="9" t="s">
        <v>256</v>
      </c>
    </row>
    <row r="6" spans="1:8" ht="15.75" thickBot="1">
      <c r="A6" t="s">
        <v>15</v>
      </c>
    </row>
    <row r="7" spans="1:8">
      <c r="B7" s="81"/>
      <c r="C7" s="81"/>
      <c r="D7" s="81" t="s">
        <v>18</v>
      </c>
      <c r="E7" s="81" t="s">
        <v>20</v>
      </c>
      <c r="F7" s="81" t="s">
        <v>22</v>
      </c>
      <c r="G7" s="81" t="s">
        <v>24</v>
      </c>
      <c r="H7" s="81" t="s">
        <v>24</v>
      </c>
    </row>
    <row r="8" spans="1:8" ht="15.75" thickBot="1">
      <c r="B8" s="82" t="s">
        <v>16</v>
      </c>
      <c r="C8" s="82" t="s">
        <v>17</v>
      </c>
      <c r="D8" s="82" t="s">
        <v>19</v>
      </c>
      <c r="E8" s="82" t="s">
        <v>21</v>
      </c>
      <c r="F8" s="82" t="s">
        <v>23</v>
      </c>
      <c r="G8" s="82" t="s">
        <v>25</v>
      </c>
      <c r="H8" s="82" t="s">
        <v>26</v>
      </c>
    </row>
    <row r="9" spans="1:8">
      <c r="B9" s="10" t="s">
        <v>34</v>
      </c>
      <c r="C9" s="10" t="s">
        <v>235</v>
      </c>
      <c r="D9" s="10">
        <v>2000</v>
      </c>
      <c r="E9" s="10">
        <v>0</v>
      </c>
      <c r="F9" s="10">
        <v>3</v>
      </c>
      <c r="G9" s="10">
        <v>2</v>
      </c>
      <c r="H9" s="10">
        <v>0.5</v>
      </c>
    </row>
    <row r="10" spans="1:8" ht="15.75" thickBot="1">
      <c r="B10" s="11" t="s">
        <v>35</v>
      </c>
      <c r="C10" s="11" t="s">
        <v>236</v>
      </c>
      <c r="D10" s="11">
        <v>1000</v>
      </c>
      <c r="E10" s="11">
        <v>0</v>
      </c>
      <c r="F10" s="11">
        <v>-2.5</v>
      </c>
      <c r="G10" s="11">
        <v>1</v>
      </c>
      <c r="H10" s="11">
        <v>0.5</v>
      </c>
    </row>
    <row r="12" spans="1:8" ht="15.75" thickBot="1">
      <c r="A12" t="s">
        <v>27</v>
      </c>
    </row>
    <row r="13" spans="1:8">
      <c r="B13" s="81"/>
      <c r="C13" s="81"/>
      <c r="D13" s="81" t="s">
        <v>18</v>
      </c>
      <c r="E13" s="81" t="s">
        <v>28</v>
      </c>
      <c r="F13" s="81" t="s">
        <v>30</v>
      </c>
      <c r="G13" s="81" t="s">
        <v>24</v>
      </c>
      <c r="H13" s="81" t="s">
        <v>24</v>
      </c>
    </row>
    <row r="14" spans="1:8" ht="15.75" thickBot="1">
      <c r="B14" s="82" t="s">
        <v>16</v>
      </c>
      <c r="C14" s="82" t="s">
        <v>17</v>
      </c>
      <c r="D14" s="82" t="s">
        <v>19</v>
      </c>
      <c r="E14" s="82" t="s">
        <v>29</v>
      </c>
      <c r="F14" s="82" t="s">
        <v>31</v>
      </c>
      <c r="G14" s="82" t="s">
        <v>25</v>
      </c>
      <c r="H14" s="82" t="s">
        <v>26</v>
      </c>
    </row>
    <row r="15" spans="1:8">
      <c r="B15" s="10" t="s">
        <v>214</v>
      </c>
      <c r="C15" s="10" t="s">
        <v>243</v>
      </c>
      <c r="D15" s="10">
        <v>3000</v>
      </c>
      <c r="E15" s="10">
        <v>0.5</v>
      </c>
      <c r="F15" s="10">
        <v>3000</v>
      </c>
      <c r="G15" s="10">
        <v>500</v>
      </c>
      <c r="H15" s="10">
        <v>1000</v>
      </c>
    </row>
    <row r="16" spans="1:8" ht="15.75" thickBot="1">
      <c r="B16" s="11" t="s">
        <v>216</v>
      </c>
      <c r="C16" s="11" t="s">
        <v>244</v>
      </c>
      <c r="D16" s="11">
        <v>1000</v>
      </c>
      <c r="E16" s="11">
        <v>2</v>
      </c>
      <c r="F16" s="11">
        <v>1000</v>
      </c>
      <c r="G16" s="11">
        <v>500</v>
      </c>
      <c r="H16" s="11">
        <v>500</v>
      </c>
    </row>
    <row r="18" spans="2:2">
      <c r="B18" t="s">
        <v>258</v>
      </c>
    </row>
    <row r="19" spans="2:2">
      <c r="B19" t="s">
        <v>259</v>
      </c>
    </row>
    <row r="20" spans="2:2">
      <c r="B20" t="s">
        <v>261</v>
      </c>
    </row>
    <row r="21" spans="2:2">
      <c r="B21" t="s">
        <v>260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84D3D-019C-4A3B-AAE5-48701DFBDFD5}">
  <sheetPr>
    <pageSetUpPr fitToPage="1"/>
  </sheetPr>
  <dimension ref="A1:M21"/>
  <sheetViews>
    <sheetView zoomScale="150" zoomScaleNormal="150" workbookViewId="0">
      <selection activeCell="M24" sqref="M24"/>
    </sheetView>
  </sheetViews>
  <sheetFormatPr defaultColWidth="10.7109375" defaultRowHeight="12.75"/>
  <cols>
    <col min="1" max="1" width="2.7109375" style="45" customWidth="1"/>
    <col min="2" max="2" width="15" style="44" bestFit="1" customWidth="1"/>
    <col min="3" max="5" width="9.7109375" style="45" customWidth="1"/>
    <col min="6" max="6" width="12.7109375" style="45" customWidth="1"/>
    <col min="7" max="7" width="9.7109375" style="45" customWidth="1"/>
    <col min="8" max="8" width="7.85546875" style="45" bestFit="1" customWidth="1"/>
    <col min="9" max="9" width="3" style="45" customWidth="1"/>
    <col min="10" max="10" width="9.42578125" style="45" bestFit="1" customWidth="1"/>
    <col min="11" max="11" width="5.7109375" style="45" customWidth="1"/>
    <col min="12" max="12" width="19.7109375" style="45" bestFit="1" customWidth="1"/>
    <col min="13" max="13" width="8.28515625" style="45" bestFit="1" customWidth="1"/>
    <col min="14" max="256" width="10.7109375" style="45"/>
    <col min="257" max="257" width="2.7109375" style="45" customWidth="1"/>
    <col min="258" max="258" width="15" style="45" bestFit="1" customWidth="1"/>
    <col min="259" max="261" width="9.7109375" style="45" customWidth="1"/>
    <col min="262" max="262" width="12.7109375" style="45" customWidth="1"/>
    <col min="263" max="263" width="9.7109375" style="45" customWidth="1"/>
    <col min="264" max="264" width="7.85546875" style="45" bestFit="1" customWidth="1"/>
    <col min="265" max="265" width="3" style="45" customWidth="1"/>
    <col min="266" max="266" width="9.42578125" style="45" bestFit="1" customWidth="1"/>
    <col min="267" max="267" width="5.7109375" style="45" customWidth="1"/>
    <col min="268" max="268" width="19.7109375" style="45" bestFit="1" customWidth="1"/>
    <col min="269" max="269" width="8.28515625" style="45" bestFit="1" customWidth="1"/>
    <col min="270" max="512" width="10.7109375" style="45"/>
    <col min="513" max="513" width="2.7109375" style="45" customWidth="1"/>
    <col min="514" max="514" width="15" style="45" bestFit="1" customWidth="1"/>
    <col min="515" max="517" width="9.7109375" style="45" customWidth="1"/>
    <col min="518" max="518" width="12.7109375" style="45" customWidth="1"/>
    <col min="519" max="519" width="9.7109375" style="45" customWidth="1"/>
    <col min="520" max="520" width="7.85546875" style="45" bestFit="1" customWidth="1"/>
    <col min="521" max="521" width="3" style="45" customWidth="1"/>
    <col min="522" max="522" width="9.42578125" style="45" bestFit="1" customWidth="1"/>
    <col min="523" max="523" width="5.7109375" style="45" customWidth="1"/>
    <col min="524" max="524" width="19.7109375" style="45" bestFit="1" customWidth="1"/>
    <col min="525" max="525" width="8.28515625" style="45" bestFit="1" customWidth="1"/>
    <col min="526" max="768" width="10.7109375" style="45"/>
    <col min="769" max="769" width="2.7109375" style="45" customWidth="1"/>
    <col min="770" max="770" width="15" style="45" bestFit="1" customWidth="1"/>
    <col min="771" max="773" width="9.7109375" style="45" customWidth="1"/>
    <col min="774" max="774" width="12.7109375" style="45" customWidth="1"/>
    <col min="775" max="775" width="9.7109375" style="45" customWidth="1"/>
    <col min="776" max="776" width="7.85546875" style="45" bestFit="1" customWidth="1"/>
    <col min="777" max="777" width="3" style="45" customWidth="1"/>
    <col min="778" max="778" width="9.42578125" style="45" bestFit="1" customWidth="1"/>
    <col min="779" max="779" width="5.7109375" style="45" customWidth="1"/>
    <col min="780" max="780" width="19.7109375" style="45" bestFit="1" customWidth="1"/>
    <col min="781" max="781" width="8.28515625" style="45" bestFit="1" customWidth="1"/>
    <col min="782" max="1024" width="10.7109375" style="45"/>
    <col min="1025" max="1025" width="2.7109375" style="45" customWidth="1"/>
    <col min="1026" max="1026" width="15" style="45" bestFit="1" customWidth="1"/>
    <col min="1027" max="1029" width="9.7109375" style="45" customWidth="1"/>
    <col min="1030" max="1030" width="12.7109375" style="45" customWidth="1"/>
    <col min="1031" max="1031" width="9.7109375" style="45" customWidth="1"/>
    <col min="1032" max="1032" width="7.85546875" style="45" bestFit="1" customWidth="1"/>
    <col min="1033" max="1033" width="3" style="45" customWidth="1"/>
    <col min="1034" max="1034" width="9.42578125" style="45" bestFit="1" customWidth="1"/>
    <col min="1035" max="1035" width="5.7109375" style="45" customWidth="1"/>
    <col min="1036" max="1036" width="19.7109375" style="45" bestFit="1" customWidth="1"/>
    <col min="1037" max="1037" width="8.28515625" style="45" bestFit="1" customWidth="1"/>
    <col min="1038" max="1280" width="10.7109375" style="45"/>
    <col min="1281" max="1281" width="2.7109375" style="45" customWidth="1"/>
    <col min="1282" max="1282" width="15" style="45" bestFit="1" customWidth="1"/>
    <col min="1283" max="1285" width="9.7109375" style="45" customWidth="1"/>
    <col min="1286" max="1286" width="12.7109375" style="45" customWidth="1"/>
    <col min="1287" max="1287" width="9.7109375" style="45" customWidth="1"/>
    <col min="1288" max="1288" width="7.85546875" style="45" bestFit="1" customWidth="1"/>
    <col min="1289" max="1289" width="3" style="45" customWidth="1"/>
    <col min="1290" max="1290" width="9.42578125" style="45" bestFit="1" customWidth="1"/>
    <col min="1291" max="1291" width="5.7109375" style="45" customWidth="1"/>
    <col min="1292" max="1292" width="19.7109375" style="45" bestFit="1" customWidth="1"/>
    <col min="1293" max="1293" width="8.28515625" style="45" bestFit="1" customWidth="1"/>
    <col min="1294" max="1536" width="10.7109375" style="45"/>
    <col min="1537" max="1537" width="2.7109375" style="45" customWidth="1"/>
    <col min="1538" max="1538" width="15" style="45" bestFit="1" customWidth="1"/>
    <col min="1539" max="1541" width="9.7109375" style="45" customWidth="1"/>
    <col min="1542" max="1542" width="12.7109375" style="45" customWidth="1"/>
    <col min="1543" max="1543" width="9.7109375" style="45" customWidth="1"/>
    <col min="1544" max="1544" width="7.85546875" style="45" bestFit="1" customWidth="1"/>
    <col min="1545" max="1545" width="3" style="45" customWidth="1"/>
    <col min="1546" max="1546" width="9.42578125" style="45" bestFit="1" customWidth="1"/>
    <col min="1547" max="1547" width="5.7109375" style="45" customWidth="1"/>
    <col min="1548" max="1548" width="19.7109375" style="45" bestFit="1" customWidth="1"/>
    <col min="1549" max="1549" width="8.28515625" style="45" bestFit="1" customWidth="1"/>
    <col min="1550" max="1792" width="10.7109375" style="45"/>
    <col min="1793" max="1793" width="2.7109375" style="45" customWidth="1"/>
    <col min="1794" max="1794" width="15" style="45" bestFit="1" customWidth="1"/>
    <col min="1795" max="1797" width="9.7109375" style="45" customWidth="1"/>
    <col min="1798" max="1798" width="12.7109375" style="45" customWidth="1"/>
    <col min="1799" max="1799" width="9.7109375" style="45" customWidth="1"/>
    <col min="1800" max="1800" width="7.85546875" style="45" bestFit="1" customWidth="1"/>
    <col min="1801" max="1801" width="3" style="45" customWidth="1"/>
    <col min="1802" max="1802" width="9.42578125" style="45" bestFit="1" customWidth="1"/>
    <col min="1803" max="1803" width="5.7109375" style="45" customWidth="1"/>
    <col min="1804" max="1804" width="19.7109375" style="45" bestFit="1" customWidth="1"/>
    <col min="1805" max="1805" width="8.28515625" style="45" bestFit="1" customWidth="1"/>
    <col min="1806" max="2048" width="10.7109375" style="45"/>
    <col min="2049" max="2049" width="2.7109375" style="45" customWidth="1"/>
    <col min="2050" max="2050" width="15" style="45" bestFit="1" customWidth="1"/>
    <col min="2051" max="2053" width="9.7109375" style="45" customWidth="1"/>
    <col min="2054" max="2054" width="12.7109375" style="45" customWidth="1"/>
    <col min="2055" max="2055" width="9.7109375" style="45" customWidth="1"/>
    <col min="2056" max="2056" width="7.85546875" style="45" bestFit="1" customWidth="1"/>
    <col min="2057" max="2057" width="3" style="45" customWidth="1"/>
    <col min="2058" max="2058" width="9.42578125" style="45" bestFit="1" customWidth="1"/>
    <col min="2059" max="2059" width="5.7109375" style="45" customWidth="1"/>
    <col min="2060" max="2060" width="19.7109375" style="45" bestFit="1" customWidth="1"/>
    <col min="2061" max="2061" width="8.28515625" style="45" bestFit="1" customWidth="1"/>
    <col min="2062" max="2304" width="10.7109375" style="45"/>
    <col min="2305" max="2305" width="2.7109375" style="45" customWidth="1"/>
    <col min="2306" max="2306" width="15" style="45" bestFit="1" customWidth="1"/>
    <col min="2307" max="2309" width="9.7109375" style="45" customWidth="1"/>
    <col min="2310" max="2310" width="12.7109375" style="45" customWidth="1"/>
    <col min="2311" max="2311" width="9.7109375" style="45" customWidth="1"/>
    <col min="2312" max="2312" width="7.85546875" style="45" bestFit="1" customWidth="1"/>
    <col min="2313" max="2313" width="3" style="45" customWidth="1"/>
    <col min="2314" max="2314" width="9.42578125" style="45" bestFit="1" customWidth="1"/>
    <col min="2315" max="2315" width="5.7109375" style="45" customWidth="1"/>
    <col min="2316" max="2316" width="19.7109375" style="45" bestFit="1" customWidth="1"/>
    <col min="2317" max="2317" width="8.28515625" style="45" bestFit="1" customWidth="1"/>
    <col min="2318" max="2560" width="10.7109375" style="45"/>
    <col min="2561" max="2561" width="2.7109375" style="45" customWidth="1"/>
    <col min="2562" max="2562" width="15" style="45" bestFit="1" customWidth="1"/>
    <col min="2563" max="2565" width="9.7109375" style="45" customWidth="1"/>
    <col min="2566" max="2566" width="12.7109375" style="45" customWidth="1"/>
    <col min="2567" max="2567" width="9.7109375" style="45" customWidth="1"/>
    <col min="2568" max="2568" width="7.85546875" style="45" bestFit="1" customWidth="1"/>
    <col min="2569" max="2569" width="3" style="45" customWidth="1"/>
    <col min="2570" max="2570" width="9.42578125" style="45" bestFit="1" customWidth="1"/>
    <col min="2571" max="2571" width="5.7109375" style="45" customWidth="1"/>
    <col min="2572" max="2572" width="19.7109375" style="45" bestFit="1" customWidth="1"/>
    <col min="2573" max="2573" width="8.28515625" style="45" bestFit="1" customWidth="1"/>
    <col min="2574" max="2816" width="10.7109375" style="45"/>
    <col min="2817" max="2817" width="2.7109375" style="45" customWidth="1"/>
    <col min="2818" max="2818" width="15" style="45" bestFit="1" customWidth="1"/>
    <col min="2819" max="2821" width="9.7109375" style="45" customWidth="1"/>
    <col min="2822" max="2822" width="12.7109375" style="45" customWidth="1"/>
    <col min="2823" max="2823" width="9.7109375" style="45" customWidth="1"/>
    <col min="2824" max="2824" width="7.85546875" style="45" bestFit="1" customWidth="1"/>
    <col min="2825" max="2825" width="3" style="45" customWidth="1"/>
    <col min="2826" max="2826" width="9.42578125" style="45" bestFit="1" customWidth="1"/>
    <col min="2827" max="2827" width="5.7109375" style="45" customWidth="1"/>
    <col min="2828" max="2828" width="19.7109375" style="45" bestFit="1" customWidth="1"/>
    <col min="2829" max="2829" width="8.28515625" style="45" bestFit="1" customWidth="1"/>
    <col min="2830" max="3072" width="10.7109375" style="45"/>
    <col min="3073" max="3073" width="2.7109375" style="45" customWidth="1"/>
    <col min="3074" max="3074" width="15" style="45" bestFit="1" customWidth="1"/>
    <col min="3075" max="3077" width="9.7109375" style="45" customWidth="1"/>
    <col min="3078" max="3078" width="12.7109375" style="45" customWidth="1"/>
    <col min="3079" max="3079" width="9.7109375" style="45" customWidth="1"/>
    <col min="3080" max="3080" width="7.85546875" style="45" bestFit="1" customWidth="1"/>
    <col min="3081" max="3081" width="3" style="45" customWidth="1"/>
    <col min="3082" max="3082" width="9.42578125" style="45" bestFit="1" customWidth="1"/>
    <col min="3083" max="3083" width="5.7109375" style="45" customWidth="1"/>
    <col min="3084" max="3084" width="19.7109375" style="45" bestFit="1" customWidth="1"/>
    <col min="3085" max="3085" width="8.28515625" style="45" bestFit="1" customWidth="1"/>
    <col min="3086" max="3328" width="10.7109375" style="45"/>
    <col min="3329" max="3329" width="2.7109375" style="45" customWidth="1"/>
    <col min="3330" max="3330" width="15" style="45" bestFit="1" customWidth="1"/>
    <col min="3331" max="3333" width="9.7109375" style="45" customWidth="1"/>
    <col min="3334" max="3334" width="12.7109375" style="45" customWidth="1"/>
    <col min="3335" max="3335" width="9.7109375" style="45" customWidth="1"/>
    <col min="3336" max="3336" width="7.85546875" style="45" bestFit="1" customWidth="1"/>
    <col min="3337" max="3337" width="3" style="45" customWidth="1"/>
    <col min="3338" max="3338" width="9.42578125" style="45" bestFit="1" customWidth="1"/>
    <col min="3339" max="3339" width="5.7109375" style="45" customWidth="1"/>
    <col min="3340" max="3340" width="19.7109375" style="45" bestFit="1" customWidth="1"/>
    <col min="3341" max="3341" width="8.28515625" style="45" bestFit="1" customWidth="1"/>
    <col min="3342" max="3584" width="10.7109375" style="45"/>
    <col min="3585" max="3585" width="2.7109375" style="45" customWidth="1"/>
    <col min="3586" max="3586" width="15" style="45" bestFit="1" customWidth="1"/>
    <col min="3587" max="3589" width="9.7109375" style="45" customWidth="1"/>
    <col min="3590" max="3590" width="12.7109375" style="45" customWidth="1"/>
    <col min="3591" max="3591" width="9.7109375" style="45" customWidth="1"/>
    <col min="3592" max="3592" width="7.85546875" style="45" bestFit="1" customWidth="1"/>
    <col min="3593" max="3593" width="3" style="45" customWidth="1"/>
    <col min="3594" max="3594" width="9.42578125" style="45" bestFit="1" customWidth="1"/>
    <col min="3595" max="3595" width="5.7109375" style="45" customWidth="1"/>
    <col min="3596" max="3596" width="19.7109375" style="45" bestFit="1" customWidth="1"/>
    <col min="3597" max="3597" width="8.28515625" style="45" bestFit="1" customWidth="1"/>
    <col min="3598" max="3840" width="10.7109375" style="45"/>
    <col min="3841" max="3841" width="2.7109375" style="45" customWidth="1"/>
    <col min="3842" max="3842" width="15" style="45" bestFit="1" customWidth="1"/>
    <col min="3843" max="3845" width="9.7109375" style="45" customWidth="1"/>
    <col min="3846" max="3846" width="12.7109375" style="45" customWidth="1"/>
    <col min="3847" max="3847" width="9.7109375" style="45" customWidth="1"/>
    <col min="3848" max="3848" width="7.85546875" style="45" bestFit="1" customWidth="1"/>
    <col min="3849" max="3849" width="3" style="45" customWidth="1"/>
    <col min="3850" max="3850" width="9.42578125" style="45" bestFit="1" customWidth="1"/>
    <col min="3851" max="3851" width="5.7109375" style="45" customWidth="1"/>
    <col min="3852" max="3852" width="19.7109375" style="45" bestFit="1" customWidth="1"/>
    <col min="3853" max="3853" width="8.28515625" style="45" bestFit="1" customWidth="1"/>
    <col min="3854" max="4096" width="10.7109375" style="45"/>
    <col min="4097" max="4097" width="2.7109375" style="45" customWidth="1"/>
    <col min="4098" max="4098" width="15" style="45" bestFit="1" customWidth="1"/>
    <col min="4099" max="4101" width="9.7109375" style="45" customWidth="1"/>
    <col min="4102" max="4102" width="12.7109375" style="45" customWidth="1"/>
    <col min="4103" max="4103" width="9.7109375" style="45" customWidth="1"/>
    <col min="4104" max="4104" width="7.85546875" style="45" bestFit="1" customWidth="1"/>
    <col min="4105" max="4105" width="3" style="45" customWidth="1"/>
    <col min="4106" max="4106" width="9.42578125" style="45" bestFit="1" customWidth="1"/>
    <col min="4107" max="4107" width="5.7109375" style="45" customWidth="1"/>
    <col min="4108" max="4108" width="19.7109375" style="45" bestFit="1" customWidth="1"/>
    <col min="4109" max="4109" width="8.28515625" style="45" bestFit="1" customWidth="1"/>
    <col min="4110" max="4352" width="10.7109375" style="45"/>
    <col min="4353" max="4353" width="2.7109375" style="45" customWidth="1"/>
    <col min="4354" max="4354" width="15" style="45" bestFit="1" customWidth="1"/>
    <col min="4355" max="4357" width="9.7109375" style="45" customWidth="1"/>
    <col min="4358" max="4358" width="12.7109375" style="45" customWidth="1"/>
    <col min="4359" max="4359" width="9.7109375" style="45" customWidth="1"/>
    <col min="4360" max="4360" width="7.85546875" style="45" bestFit="1" customWidth="1"/>
    <col min="4361" max="4361" width="3" style="45" customWidth="1"/>
    <col min="4362" max="4362" width="9.42578125" style="45" bestFit="1" customWidth="1"/>
    <col min="4363" max="4363" width="5.7109375" style="45" customWidth="1"/>
    <col min="4364" max="4364" width="19.7109375" style="45" bestFit="1" customWidth="1"/>
    <col min="4365" max="4365" width="8.28515625" style="45" bestFit="1" customWidth="1"/>
    <col min="4366" max="4608" width="10.7109375" style="45"/>
    <col min="4609" max="4609" width="2.7109375" style="45" customWidth="1"/>
    <col min="4610" max="4610" width="15" style="45" bestFit="1" customWidth="1"/>
    <col min="4611" max="4613" width="9.7109375" style="45" customWidth="1"/>
    <col min="4614" max="4614" width="12.7109375" style="45" customWidth="1"/>
    <col min="4615" max="4615" width="9.7109375" style="45" customWidth="1"/>
    <col min="4616" max="4616" width="7.85546875" style="45" bestFit="1" customWidth="1"/>
    <col min="4617" max="4617" width="3" style="45" customWidth="1"/>
    <col min="4618" max="4618" width="9.42578125" style="45" bestFit="1" customWidth="1"/>
    <col min="4619" max="4619" width="5.7109375" style="45" customWidth="1"/>
    <col min="4620" max="4620" width="19.7109375" style="45" bestFit="1" customWidth="1"/>
    <col min="4621" max="4621" width="8.28515625" style="45" bestFit="1" customWidth="1"/>
    <col min="4622" max="4864" width="10.7109375" style="45"/>
    <col min="4865" max="4865" width="2.7109375" style="45" customWidth="1"/>
    <col min="4866" max="4866" width="15" style="45" bestFit="1" customWidth="1"/>
    <col min="4867" max="4869" width="9.7109375" style="45" customWidth="1"/>
    <col min="4870" max="4870" width="12.7109375" style="45" customWidth="1"/>
    <col min="4871" max="4871" width="9.7109375" style="45" customWidth="1"/>
    <col min="4872" max="4872" width="7.85546875" style="45" bestFit="1" customWidth="1"/>
    <col min="4873" max="4873" width="3" style="45" customWidth="1"/>
    <col min="4874" max="4874" width="9.42578125" style="45" bestFit="1" customWidth="1"/>
    <col min="4875" max="4875" width="5.7109375" style="45" customWidth="1"/>
    <col min="4876" max="4876" width="19.7109375" style="45" bestFit="1" customWidth="1"/>
    <col min="4877" max="4877" width="8.28515625" style="45" bestFit="1" customWidth="1"/>
    <col min="4878" max="5120" width="10.7109375" style="45"/>
    <col min="5121" max="5121" width="2.7109375" style="45" customWidth="1"/>
    <col min="5122" max="5122" width="15" style="45" bestFit="1" customWidth="1"/>
    <col min="5123" max="5125" width="9.7109375" style="45" customWidth="1"/>
    <col min="5126" max="5126" width="12.7109375" style="45" customWidth="1"/>
    <col min="5127" max="5127" width="9.7109375" style="45" customWidth="1"/>
    <col min="5128" max="5128" width="7.85546875" style="45" bestFit="1" customWidth="1"/>
    <col min="5129" max="5129" width="3" style="45" customWidth="1"/>
    <col min="5130" max="5130" width="9.42578125" style="45" bestFit="1" customWidth="1"/>
    <col min="5131" max="5131" width="5.7109375" style="45" customWidth="1"/>
    <col min="5132" max="5132" width="19.7109375" style="45" bestFit="1" customWidth="1"/>
    <col min="5133" max="5133" width="8.28515625" style="45" bestFit="1" customWidth="1"/>
    <col min="5134" max="5376" width="10.7109375" style="45"/>
    <col min="5377" max="5377" width="2.7109375" style="45" customWidth="1"/>
    <col min="5378" max="5378" width="15" style="45" bestFit="1" customWidth="1"/>
    <col min="5379" max="5381" width="9.7109375" style="45" customWidth="1"/>
    <col min="5382" max="5382" width="12.7109375" style="45" customWidth="1"/>
    <col min="5383" max="5383" width="9.7109375" style="45" customWidth="1"/>
    <col min="5384" max="5384" width="7.85546875" style="45" bestFit="1" customWidth="1"/>
    <col min="5385" max="5385" width="3" style="45" customWidth="1"/>
    <col min="5386" max="5386" width="9.42578125" style="45" bestFit="1" customWidth="1"/>
    <col min="5387" max="5387" width="5.7109375" style="45" customWidth="1"/>
    <col min="5388" max="5388" width="19.7109375" style="45" bestFit="1" customWidth="1"/>
    <col min="5389" max="5389" width="8.28515625" style="45" bestFit="1" customWidth="1"/>
    <col min="5390" max="5632" width="10.7109375" style="45"/>
    <col min="5633" max="5633" width="2.7109375" style="45" customWidth="1"/>
    <col min="5634" max="5634" width="15" style="45" bestFit="1" customWidth="1"/>
    <col min="5635" max="5637" width="9.7109375" style="45" customWidth="1"/>
    <col min="5638" max="5638" width="12.7109375" style="45" customWidth="1"/>
    <col min="5639" max="5639" width="9.7109375" style="45" customWidth="1"/>
    <col min="5640" max="5640" width="7.85546875" style="45" bestFit="1" customWidth="1"/>
    <col min="5641" max="5641" width="3" style="45" customWidth="1"/>
    <col min="5642" max="5642" width="9.42578125" style="45" bestFit="1" customWidth="1"/>
    <col min="5643" max="5643" width="5.7109375" style="45" customWidth="1"/>
    <col min="5644" max="5644" width="19.7109375" style="45" bestFit="1" customWidth="1"/>
    <col min="5645" max="5645" width="8.28515625" style="45" bestFit="1" customWidth="1"/>
    <col min="5646" max="5888" width="10.7109375" style="45"/>
    <col min="5889" max="5889" width="2.7109375" style="45" customWidth="1"/>
    <col min="5890" max="5890" width="15" style="45" bestFit="1" customWidth="1"/>
    <col min="5891" max="5893" width="9.7109375" style="45" customWidth="1"/>
    <col min="5894" max="5894" width="12.7109375" style="45" customWidth="1"/>
    <col min="5895" max="5895" width="9.7109375" style="45" customWidth="1"/>
    <col min="5896" max="5896" width="7.85546875" style="45" bestFit="1" customWidth="1"/>
    <col min="5897" max="5897" width="3" style="45" customWidth="1"/>
    <col min="5898" max="5898" width="9.42578125" style="45" bestFit="1" customWidth="1"/>
    <col min="5899" max="5899" width="5.7109375" style="45" customWidth="1"/>
    <col min="5900" max="5900" width="19.7109375" style="45" bestFit="1" customWidth="1"/>
    <col min="5901" max="5901" width="8.28515625" style="45" bestFit="1" customWidth="1"/>
    <col min="5902" max="6144" width="10.7109375" style="45"/>
    <col min="6145" max="6145" width="2.7109375" style="45" customWidth="1"/>
    <col min="6146" max="6146" width="15" style="45" bestFit="1" customWidth="1"/>
    <col min="6147" max="6149" width="9.7109375" style="45" customWidth="1"/>
    <col min="6150" max="6150" width="12.7109375" style="45" customWidth="1"/>
    <col min="6151" max="6151" width="9.7109375" style="45" customWidth="1"/>
    <col min="6152" max="6152" width="7.85546875" style="45" bestFit="1" customWidth="1"/>
    <col min="6153" max="6153" width="3" style="45" customWidth="1"/>
    <col min="6154" max="6154" width="9.42578125" style="45" bestFit="1" customWidth="1"/>
    <col min="6155" max="6155" width="5.7109375" style="45" customWidth="1"/>
    <col min="6156" max="6156" width="19.7109375" style="45" bestFit="1" customWidth="1"/>
    <col min="6157" max="6157" width="8.28515625" style="45" bestFit="1" customWidth="1"/>
    <col min="6158" max="6400" width="10.7109375" style="45"/>
    <col min="6401" max="6401" width="2.7109375" style="45" customWidth="1"/>
    <col min="6402" max="6402" width="15" style="45" bestFit="1" customWidth="1"/>
    <col min="6403" max="6405" width="9.7109375" style="45" customWidth="1"/>
    <col min="6406" max="6406" width="12.7109375" style="45" customWidth="1"/>
    <col min="6407" max="6407" width="9.7109375" style="45" customWidth="1"/>
    <col min="6408" max="6408" width="7.85546875" style="45" bestFit="1" customWidth="1"/>
    <col min="6409" max="6409" width="3" style="45" customWidth="1"/>
    <col min="6410" max="6410" width="9.42578125" style="45" bestFit="1" customWidth="1"/>
    <col min="6411" max="6411" width="5.7109375" style="45" customWidth="1"/>
    <col min="6412" max="6412" width="19.7109375" style="45" bestFit="1" customWidth="1"/>
    <col min="6413" max="6413" width="8.28515625" style="45" bestFit="1" customWidth="1"/>
    <col min="6414" max="6656" width="10.7109375" style="45"/>
    <col min="6657" max="6657" width="2.7109375" style="45" customWidth="1"/>
    <col min="6658" max="6658" width="15" style="45" bestFit="1" customWidth="1"/>
    <col min="6659" max="6661" width="9.7109375" style="45" customWidth="1"/>
    <col min="6662" max="6662" width="12.7109375" style="45" customWidth="1"/>
    <col min="6663" max="6663" width="9.7109375" style="45" customWidth="1"/>
    <col min="6664" max="6664" width="7.85546875" style="45" bestFit="1" customWidth="1"/>
    <col min="6665" max="6665" width="3" style="45" customWidth="1"/>
    <col min="6666" max="6666" width="9.42578125" style="45" bestFit="1" customWidth="1"/>
    <col min="6667" max="6667" width="5.7109375" style="45" customWidth="1"/>
    <col min="6668" max="6668" width="19.7109375" style="45" bestFit="1" customWidth="1"/>
    <col min="6669" max="6669" width="8.28515625" style="45" bestFit="1" customWidth="1"/>
    <col min="6670" max="6912" width="10.7109375" style="45"/>
    <col min="6913" max="6913" width="2.7109375" style="45" customWidth="1"/>
    <col min="6914" max="6914" width="15" style="45" bestFit="1" customWidth="1"/>
    <col min="6915" max="6917" width="9.7109375" style="45" customWidth="1"/>
    <col min="6918" max="6918" width="12.7109375" style="45" customWidth="1"/>
    <col min="6919" max="6919" width="9.7109375" style="45" customWidth="1"/>
    <col min="6920" max="6920" width="7.85546875" style="45" bestFit="1" customWidth="1"/>
    <col min="6921" max="6921" width="3" style="45" customWidth="1"/>
    <col min="6922" max="6922" width="9.42578125" style="45" bestFit="1" customWidth="1"/>
    <col min="6923" max="6923" width="5.7109375" style="45" customWidth="1"/>
    <col min="6924" max="6924" width="19.7109375" style="45" bestFit="1" customWidth="1"/>
    <col min="6925" max="6925" width="8.28515625" style="45" bestFit="1" customWidth="1"/>
    <col min="6926" max="7168" width="10.7109375" style="45"/>
    <col min="7169" max="7169" width="2.7109375" style="45" customWidth="1"/>
    <col min="7170" max="7170" width="15" style="45" bestFit="1" customWidth="1"/>
    <col min="7171" max="7173" width="9.7109375" style="45" customWidth="1"/>
    <col min="7174" max="7174" width="12.7109375" style="45" customWidth="1"/>
    <col min="7175" max="7175" width="9.7109375" style="45" customWidth="1"/>
    <col min="7176" max="7176" width="7.85546875" style="45" bestFit="1" customWidth="1"/>
    <col min="7177" max="7177" width="3" style="45" customWidth="1"/>
    <col min="7178" max="7178" width="9.42578125" style="45" bestFit="1" customWidth="1"/>
    <col min="7179" max="7179" width="5.7109375" style="45" customWidth="1"/>
    <col min="7180" max="7180" width="19.7109375" style="45" bestFit="1" customWidth="1"/>
    <col min="7181" max="7181" width="8.28515625" style="45" bestFit="1" customWidth="1"/>
    <col min="7182" max="7424" width="10.7109375" style="45"/>
    <col min="7425" max="7425" width="2.7109375" style="45" customWidth="1"/>
    <col min="7426" max="7426" width="15" style="45" bestFit="1" customWidth="1"/>
    <col min="7427" max="7429" width="9.7109375" style="45" customWidth="1"/>
    <col min="7430" max="7430" width="12.7109375" style="45" customWidth="1"/>
    <col min="7431" max="7431" width="9.7109375" style="45" customWidth="1"/>
    <col min="7432" max="7432" width="7.85546875" style="45" bestFit="1" customWidth="1"/>
    <col min="7433" max="7433" width="3" style="45" customWidth="1"/>
    <col min="7434" max="7434" width="9.42578125" style="45" bestFit="1" customWidth="1"/>
    <col min="7435" max="7435" width="5.7109375" style="45" customWidth="1"/>
    <col min="7436" max="7436" width="19.7109375" style="45" bestFit="1" customWidth="1"/>
    <col min="7437" max="7437" width="8.28515625" style="45" bestFit="1" customWidth="1"/>
    <col min="7438" max="7680" width="10.7109375" style="45"/>
    <col min="7681" max="7681" width="2.7109375" style="45" customWidth="1"/>
    <col min="7682" max="7682" width="15" style="45" bestFit="1" customWidth="1"/>
    <col min="7683" max="7685" width="9.7109375" style="45" customWidth="1"/>
    <col min="7686" max="7686" width="12.7109375" style="45" customWidth="1"/>
    <col min="7687" max="7687" width="9.7109375" style="45" customWidth="1"/>
    <col min="7688" max="7688" width="7.85546875" style="45" bestFit="1" customWidth="1"/>
    <col min="7689" max="7689" width="3" style="45" customWidth="1"/>
    <col min="7690" max="7690" width="9.42578125" style="45" bestFit="1" customWidth="1"/>
    <col min="7691" max="7691" width="5.7109375" style="45" customWidth="1"/>
    <col min="7692" max="7692" width="19.7109375" style="45" bestFit="1" customWidth="1"/>
    <col min="7693" max="7693" width="8.28515625" style="45" bestFit="1" customWidth="1"/>
    <col min="7694" max="7936" width="10.7109375" style="45"/>
    <col min="7937" max="7937" width="2.7109375" style="45" customWidth="1"/>
    <col min="7938" max="7938" width="15" style="45" bestFit="1" customWidth="1"/>
    <col min="7939" max="7941" width="9.7109375" style="45" customWidth="1"/>
    <col min="7942" max="7942" width="12.7109375" style="45" customWidth="1"/>
    <col min="7943" max="7943" width="9.7109375" style="45" customWidth="1"/>
    <col min="7944" max="7944" width="7.85546875" style="45" bestFit="1" customWidth="1"/>
    <col min="7945" max="7945" width="3" style="45" customWidth="1"/>
    <col min="7946" max="7946" width="9.42578125" style="45" bestFit="1" customWidth="1"/>
    <col min="7947" max="7947" width="5.7109375" style="45" customWidth="1"/>
    <col min="7948" max="7948" width="19.7109375" style="45" bestFit="1" customWidth="1"/>
    <col min="7949" max="7949" width="8.28515625" style="45" bestFit="1" customWidth="1"/>
    <col min="7950" max="8192" width="10.7109375" style="45"/>
    <col min="8193" max="8193" width="2.7109375" style="45" customWidth="1"/>
    <col min="8194" max="8194" width="15" style="45" bestFit="1" customWidth="1"/>
    <col min="8195" max="8197" width="9.7109375" style="45" customWidth="1"/>
    <col min="8198" max="8198" width="12.7109375" style="45" customWidth="1"/>
    <col min="8199" max="8199" width="9.7109375" style="45" customWidth="1"/>
    <col min="8200" max="8200" width="7.85546875" style="45" bestFit="1" customWidth="1"/>
    <col min="8201" max="8201" width="3" style="45" customWidth="1"/>
    <col min="8202" max="8202" width="9.42578125" style="45" bestFit="1" customWidth="1"/>
    <col min="8203" max="8203" width="5.7109375" style="45" customWidth="1"/>
    <col min="8204" max="8204" width="19.7109375" style="45" bestFit="1" customWidth="1"/>
    <col min="8205" max="8205" width="8.28515625" style="45" bestFit="1" customWidth="1"/>
    <col min="8206" max="8448" width="10.7109375" style="45"/>
    <col min="8449" max="8449" width="2.7109375" style="45" customWidth="1"/>
    <col min="8450" max="8450" width="15" style="45" bestFit="1" customWidth="1"/>
    <col min="8451" max="8453" width="9.7109375" style="45" customWidth="1"/>
    <col min="8454" max="8454" width="12.7109375" style="45" customWidth="1"/>
    <col min="8455" max="8455" width="9.7109375" style="45" customWidth="1"/>
    <col min="8456" max="8456" width="7.85546875" style="45" bestFit="1" customWidth="1"/>
    <col min="8457" max="8457" width="3" style="45" customWidth="1"/>
    <col min="8458" max="8458" width="9.42578125" style="45" bestFit="1" customWidth="1"/>
    <col min="8459" max="8459" width="5.7109375" style="45" customWidth="1"/>
    <col min="8460" max="8460" width="19.7109375" style="45" bestFit="1" customWidth="1"/>
    <col min="8461" max="8461" width="8.28515625" style="45" bestFit="1" customWidth="1"/>
    <col min="8462" max="8704" width="10.7109375" style="45"/>
    <col min="8705" max="8705" width="2.7109375" style="45" customWidth="1"/>
    <col min="8706" max="8706" width="15" style="45" bestFit="1" customWidth="1"/>
    <col min="8707" max="8709" width="9.7109375" style="45" customWidth="1"/>
    <col min="8710" max="8710" width="12.7109375" style="45" customWidth="1"/>
    <col min="8711" max="8711" width="9.7109375" style="45" customWidth="1"/>
    <col min="8712" max="8712" width="7.85546875" style="45" bestFit="1" customWidth="1"/>
    <col min="8713" max="8713" width="3" style="45" customWidth="1"/>
    <col min="8714" max="8714" width="9.42578125" style="45" bestFit="1" customWidth="1"/>
    <col min="8715" max="8715" width="5.7109375" style="45" customWidth="1"/>
    <col min="8716" max="8716" width="19.7109375" style="45" bestFit="1" customWidth="1"/>
    <col min="8717" max="8717" width="8.28515625" style="45" bestFit="1" customWidth="1"/>
    <col min="8718" max="8960" width="10.7109375" style="45"/>
    <col min="8961" max="8961" width="2.7109375" style="45" customWidth="1"/>
    <col min="8962" max="8962" width="15" style="45" bestFit="1" customWidth="1"/>
    <col min="8963" max="8965" width="9.7109375" style="45" customWidth="1"/>
    <col min="8966" max="8966" width="12.7109375" style="45" customWidth="1"/>
    <col min="8967" max="8967" width="9.7109375" style="45" customWidth="1"/>
    <col min="8968" max="8968" width="7.85546875" style="45" bestFit="1" customWidth="1"/>
    <col min="8969" max="8969" width="3" style="45" customWidth="1"/>
    <col min="8970" max="8970" width="9.42578125" style="45" bestFit="1" customWidth="1"/>
    <col min="8971" max="8971" width="5.7109375" style="45" customWidth="1"/>
    <col min="8972" max="8972" width="19.7109375" style="45" bestFit="1" customWidth="1"/>
    <col min="8973" max="8973" width="8.28515625" style="45" bestFit="1" customWidth="1"/>
    <col min="8974" max="9216" width="10.7109375" style="45"/>
    <col min="9217" max="9217" width="2.7109375" style="45" customWidth="1"/>
    <col min="9218" max="9218" width="15" style="45" bestFit="1" customWidth="1"/>
    <col min="9219" max="9221" width="9.7109375" style="45" customWidth="1"/>
    <col min="9222" max="9222" width="12.7109375" style="45" customWidth="1"/>
    <col min="9223" max="9223" width="9.7109375" style="45" customWidth="1"/>
    <col min="9224" max="9224" width="7.85546875" style="45" bestFit="1" customWidth="1"/>
    <col min="9225" max="9225" width="3" style="45" customWidth="1"/>
    <col min="9226" max="9226" width="9.42578125" style="45" bestFit="1" customWidth="1"/>
    <col min="9227" max="9227" width="5.7109375" style="45" customWidth="1"/>
    <col min="9228" max="9228" width="19.7109375" style="45" bestFit="1" customWidth="1"/>
    <col min="9229" max="9229" width="8.28515625" style="45" bestFit="1" customWidth="1"/>
    <col min="9230" max="9472" width="10.7109375" style="45"/>
    <col min="9473" max="9473" width="2.7109375" style="45" customWidth="1"/>
    <col min="9474" max="9474" width="15" style="45" bestFit="1" customWidth="1"/>
    <col min="9475" max="9477" width="9.7109375" style="45" customWidth="1"/>
    <col min="9478" max="9478" width="12.7109375" style="45" customWidth="1"/>
    <col min="9479" max="9479" width="9.7109375" style="45" customWidth="1"/>
    <col min="9480" max="9480" width="7.85546875" style="45" bestFit="1" customWidth="1"/>
    <col min="9481" max="9481" width="3" style="45" customWidth="1"/>
    <col min="9482" max="9482" width="9.42578125" style="45" bestFit="1" customWidth="1"/>
    <col min="9483" max="9483" width="5.7109375" style="45" customWidth="1"/>
    <col min="9484" max="9484" width="19.7109375" style="45" bestFit="1" customWidth="1"/>
    <col min="9485" max="9485" width="8.28515625" style="45" bestFit="1" customWidth="1"/>
    <col min="9486" max="9728" width="10.7109375" style="45"/>
    <col min="9729" max="9729" width="2.7109375" style="45" customWidth="1"/>
    <col min="9730" max="9730" width="15" style="45" bestFit="1" customWidth="1"/>
    <col min="9731" max="9733" width="9.7109375" style="45" customWidth="1"/>
    <col min="9734" max="9734" width="12.7109375" style="45" customWidth="1"/>
    <col min="9735" max="9735" width="9.7109375" style="45" customWidth="1"/>
    <col min="9736" max="9736" width="7.85546875" style="45" bestFit="1" customWidth="1"/>
    <col min="9737" max="9737" width="3" style="45" customWidth="1"/>
    <col min="9738" max="9738" width="9.42578125" style="45" bestFit="1" customWidth="1"/>
    <col min="9739" max="9739" width="5.7109375" style="45" customWidth="1"/>
    <col min="9740" max="9740" width="19.7109375" style="45" bestFit="1" customWidth="1"/>
    <col min="9741" max="9741" width="8.28515625" style="45" bestFit="1" customWidth="1"/>
    <col min="9742" max="9984" width="10.7109375" style="45"/>
    <col min="9985" max="9985" width="2.7109375" style="45" customWidth="1"/>
    <col min="9986" max="9986" width="15" style="45" bestFit="1" customWidth="1"/>
    <col min="9987" max="9989" width="9.7109375" style="45" customWidth="1"/>
    <col min="9990" max="9990" width="12.7109375" style="45" customWidth="1"/>
    <col min="9991" max="9991" width="9.7109375" style="45" customWidth="1"/>
    <col min="9992" max="9992" width="7.85546875" style="45" bestFit="1" customWidth="1"/>
    <col min="9993" max="9993" width="3" style="45" customWidth="1"/>
    <col min="9994" max="9994" width="9.42578125" style="45" bestFit="1" customWidth="1"/>
    <col min="9995" max="9995" width="5.7109375" style="45" customWidth="1"/>
    <col min="9996" max="9996" width="19.7109375" style="45" bestFit="1" customWidth="1"/>
    <col min="9997" max="9997" width="8.28515625" style="45" bestFit="1" customWidth="1"/>
    <col min="9998" max="10240" width="10.7109375" style="45"/>
    <col min="10241" max="10241" width="2.7109375" style="45" customWidth="1"/>
    <col min="10242" max="10242" width="15" style="45" bestFit="1" customWidth="1"/>
    <col min="10243" max="10245" width="9.7109375" style="45" customWidth="1"/>
    <col min="10246" max="10246" width="12.7109375" style="45" customWidth="1"/>
    <col min="10247" max="10247" width="9.7109375" style="45" customWidth="1"/>
    <col min="10248" max="10248" width="7.85546875" style="45" bestFit="1" customWidth="1"/>
    <col min="10249" max="10249" width="3" style="45" customWidth="1"/>
    <col min="10250" max="10250" width="9.42578125" style="45" bestFit="1" customWidth="1"/>
    <col min="10251" max="10251" width="5.7109375" style="45" customWidth="1"/>
    <col min="10252" max="10252" width="19.7109375" style="45" bestFit="1" customWidth="1"/>
    <col min="10253" max="10253" width="8.28515625" style="45" bestFit="1" customWidth="1"/>
    <col min="10254" max="10496" width="10.7109375" style="45"/>
    <col min="10497" max="10497" width="2.7109375" style="45" customWidth="1"/>
    <col min="10498" max="10498" width="15" style="45" bestFit="1" customWidth="1"/>
    <col min="10499" max="10501" width="9.7109375" style="45" customWidth="1"/>
    <col min="10502" max="10502" width="12.7109375" style="45" customWidth="1"/>
    <col min="10503" max="10503" width="9.7109375" style="45" customWidth="1"/>
    <col min="10504" max="10504" width="7.85546875" style="45" bestFit="1" customWidth="1"/>
    <col min="10505" max="10505" width="3" style="45" customWidth="1"/>
    <col min="10506" max="10506" width="9.42578125" style="45" bestFit="1" customWidth="1"/>
    <col min="10507" max="10507" width="5.7109375" style="45" customWidth="1"/>
    <col min="10508" max="10508" width="19.7109375" style="45" bestFit="1" customWidth="1"/>
    <col min="10509" max="10509" width="8.28515625" style="45" bestFit="1" customWidth="1"/>
    <col min="10510" max="10752" width="10.7109375" style="45"/>
    <col min="10753" max="10753" width="2.7109375" style="45" customWidth="1"/>
    <col min="10754" max="10754" width="15" style="45" bestFit="1" customWidth="1"/>
    <col min="10755" max="10757" width="9.7109375" style="45" customWidth="1"/>
    <col min="10758" max="10758" width="12.7109375" style="45" customWidth="1"/>
    <col min="10759" max="10759" width="9.7109375" style="45" customWidth="1"/>
    <col min="10760" max="10760" width="7.85546875" style="45" bestFit="1" customWidth="1"/>
    <col min="10761" max="10761" width="3" style="45" customWidth="1"/>
    <col min="10762" max="10762" width="9.42578125" style="45" bestFit="1" customWidth="1"/>
    <col min="10763" max="10763" width="5.7109375" style="45" customWidth="1"/>
    <col min="10764" max="10764" width="19.7109375" style="45" bestFit="1" customWidth="1"/>
    <col min="10765" max="10765" width="8.28515625" style="45" bestFit="1" customWidth="1"/>
    <col min="10766" max="11008" width="10.7109375" style="45"/>
    <col min="11009" max="11009" width="2.7109375" style="45" customWidth="1"/>
    <col min="11010" max="11010" width="15" style="45" bestFit="1" customWidth="1"/>
    <col min="11011" max="11013" width="9.7109375" style="45" customWidth="1"/>
    <col min="11014" max="11014" width="12.7109375" style="45" customWidth="1"/>
    <col min="11015" max="11015" width="9.7109375" style="45" customWidth="1"/>
    <col min="11016" max="11016" width="7.85546875" style="45" bestFit="1" customWidth="1"/>
    <col min="11017" max="11017" width="3" style="45" customWidth="1"/>
    <col min="11018" max="11018" width="9.42578125" style="45" bestFit="1" customWidth="1"/>
    <col min="11019" max="11019" width="5.7109375" style="45" customWidth="1"/>
    <col min="11020" max="11020" width="19.7109375" style="45" bestFit="1" customWidth="1"/>
    <col min="11021" max="11021" width="8.28515625" style="45" bestFit="1" customWidth="1"/>
    <col min="11022" max="11264" width="10.7109375" style="45"/>
    <col min="11265" max="11265" width="2.7109375" style="45" customWidth="1"/>
    <col min="11266" max="11266" width="15" style="45" bestFit="1" customWidth="1"/>
    <col min="11267" max="11269" width="9.7109375" style="45" customWidth="1"/>
    <col min="11270" max="11270" width="12.7109375" style="45" customWidth="1"/>
    <col min="11271" max="11271" width="9.7109375" style="45" customWidth="1"/>
    <col min="11272" max="11272" width="7.85546875" style="45" bestFit="1" customWidth="1"/>
    <col min="11273" max="11273" width="3" style="45" customWidth="1"/>
    <col min="11274" max="11274" width="9.42578125" style="45" bestFit="1" customWidth="1"/>
    <col min="11275" max="11275" width="5.7109375" style="45" customWidth="1"/>
    <col min="11276" max="11276" width="19.7109375" style="45" bestFit="1" customWidth="1"/>
    <col min="11277" max="11277" width="8.28515625" style="45" bestFit="1" customWidth="1"/>
    <col min="11278" max="11520" width="10.7109375" style="45"/>
    <col min="11521" max="11521" width="2.7109375" style="45" customWidth="1"/>
    <col min="11522" max="11522" width="15" style="45" bestFit="1" customWidth="1"/>
    <col min="11523" max="11525" width="9.7109375" style="45" customWidth="1"/>
    <col min="11526" max="11526" width="12.7109375" style="45" customWidth="1"/>
    <col min="11527" max="11527" width="9.7109375" style="45" customWidth="1"/>
    <col min="11528" max="11528" width="7.85546875" style="45" bestFit="1" customWidth="1"/>
    <col min="11529" max="11529" width="3" style="45" customWidth="1"/>
    <col min="11530" max="11530" width="9.42578125" style="45" bestFit="1" customWidth="1"/>
    <col min="11531" max="11531" width="5.7109375" style="45" customWidth="1"/>
    <col min="11532" max="11532" width="19.7109375" style="45" bestFit="1" customWidth="1"/>
    <col min="11533" max="11533" width="8.28515625" style="45" bestFit="1" customWidth="1"/>
    <col min="11534" max="11776" width="10.7109375" style="45"/>
    <col min="11777" max="11777" width="2.7109375" style="45" customWidth="1"/>
    <col min="11778" max="11778" width="15" style="45" bestFit="1" customWidth="1"/>
    <col min="11779" max="11781" width="9.7109375" style="45" customWidth="1"/>
    <col min="11782" max="11782" width="12.7109375" style="45" customWidth="1"/>
    <col min="11783" max="11783" width="9.7109375" style="45" customWidth="1"/>
    <col min="11784" max="11784" width="7.85546875" style="45" bestFit="1" customWidth="1"/>
    <col min="11785" max="11785" width="3" style="45" customWidth="1"/>
    <col min="11786" max="11786" width="9.42578125" style="45" bestFit="1" customWidth="1"/>
    <col min="11787" max="11787" width="5.7109375" style="45" customWidth="1"/>
    <col min="11788" max="11788" width="19.7109375" style="45" bestFit="1" customWidth="1"/>
    <col min="11789" max="11789" width="8.28515625" style="45" bestFit="1" customWidth="1"/>
    <col min="11790" max="12032" width="10.7109375" style="45"/>
    <col min="12033" max="12033" width="2.7109375" style="45" customWidth="1"/>
    <col min="12034" max="12034" width="15" style="45" bestFit="1" customWidth="1"/>
    <col min="12035" max="12037" width="9.7109375" style="45" customWidth="1"/>
    <col min="12038" max="12038" width="12.7109375" style="45" customWidth="1"/>
    <col min="12039" max="12039" width="9.7109375" style="45" customWidth="1"/>
    <col min="12040" max="12040" width="7.85546875" style="45" bestFit="1" customWidth="1"/>
    <col min="12041" max="12041" width="3" style="45" customWidth="1"/>
    <col min="12042" max="12042" width="9.42578125" style="45" bestFit="1" customWidth="1"/>
    <col min="12043" max="12043" width="5.7109375" style="45" customWidth="1"/>
    <col min="12044" max="12044" width="19.7109375" style="45" bestFit="1" customWidth="1"/>
    <col min="12045" max="12045" width="8.28515625" style="45" bestFit="1" customWidth="1"/>
    <col min="12046" max="12288" width="10.7109375" style="45"/>
    <col min="12289" max="12289" width="2.7109375" style="45" customWidth="1"/>
    <col min="12290" max="12290" width="15" style="45" bestFit="1" customWidth="1"/>
    <col min="12291" max="12293" width="9.7109375" style="45" customWidth="1"/>
    <col min="12294" max="12294" width="12.7109375" style="45" customWidth="1"/>
    <col min="12295" max="12295" width="9.7109375" style="45" customWidth="1"/>
    <col min="12296" max="12296" width="7.85546875" style="45" bestFit="1" customWidth="1"/>
    <col min="12297" max="12297" width="3" style="45" customWidth="1"/>
    <col min="12298" max="12298" width="9.42578125" style="45" bestFit="1" customWidth="1"/>
    <col min="12299" max="12299" width="5.7109375" style="45" customWidth="1"/>
    <col min="12300" max="12300" width="19.7109375" style="45" bestFit="1" customWidth="1"/>
    <col min="12301" max="12301" width="8.28515625" style="45" bestFit="1" customWidth="1"/>
    <col min="12302" max="12544" width="10.7109375" style="45"/>
    <col min="12545" max="12545" width="2.7109375" style="45" customWidth="1"/>
    <col min="12546" max="12546" width="15" style="45" bestFit="1" customWidth="1"/>
    <col min="12547" max="12549" width="9.7109375" style="45" customWidth="1"/>
    <col min="12550" max="12550" width="12.7109375" style="45" customWidth="1"/>
    <col min="12551" max="12551" width="9.7109375" style="45" customWidth="1"/>
    <col min="12552" max="12552" width="7.85546875" style="45" bestFit="1" customWidth="1"/>
    <col min="12553" max="12553" width="3" style="45" customWidth="1"/>
    <col min="12554" max="12554" width="9.42578125" style="45" bestFit="1" customWidth="1"/>
    <col min="12555" max="12555" width="5.7109375" style="45" customWidth="1"/>
    <col min="12556" max="12556" width="19.7109375" style="45" bestFit="1" customWidth="1"/>
    <col min="12557" max="12557" width="8.28515625" style="45" bestFit="1" customWidth="1"/>
    <col min="12558" max="12800" width="10.7109375" style="45"/>
    <col min="12801" max="12801" width="2.7109375" style="45" customWidth="1"/>
    <col min="12802" max="12802" width="15" style="45" bestFit="1" customWidth="1"/>
    <col min="12803" max="12805" width="9.7109375" style="45" customWidth="1"/>
    <col min="12806" max="12806" width="12.7109375" style="45" customWidth="1"/>
    <col min="12807" max="12807" width="9.7109375" style="45" customWidth="1"/>
    <col min="12808" max="12808" width="7.85546875" style="45" bestFit="1" customWidth="1"/>
    <col min="12809" max="12809" width="3" style="45" customWidth="1"/>
    <col min="12810" max="12810" width="9.42578125" style="45" bestFit="1" customWidth="1"/>
    <col min="12811" max="12811" width="5.7109375" style="45" customWidth="1"/>
    <col min="12812" max="12812" width="19.7109375" style="45" bestFit="1" customWidth="1"/>
    <col min="12813" max="12813" width="8.28515625" style="45" bestFit="1" customWidth="1"/>
    <col min="12814" max="13056" width="10.7109375" style="45"/>
    <col min="13057" max="13057" width="2.7109375" style="45" customWidth="1"/>
    <col min="13058" max="13058" width="15" style="45" bestFit="1" customWidth="1"/>
    <col min="13059" max="13061" width="9.7109375" style="45" customWidth="1"/>
    <col min="13062" max="13062" width="12.7109375" style="45" customWidth="1"/>
    <col min="13063" max="13063" width="9.7109375" style="45" customWidth="1"/>
    <col min="13064" max="13064" width="7.85546875" style="45" bestFit="1" customWidth="1"/>
    <col min="13065" max="13065" width="3" style="45" customWidth="1"/>
    <col min="13066" max="13066" width="9.42578125" style="45" bestFit="1" customWidth="1"/>
    <col min="13067" max="13067" width="5.7109375" style="45" customWidth="1"/>
    <col min="13068" max="13068" width="19.7109375" style="45" bestFit="1" customWidth="1"/>
    <col min="13069" max="13069" width="8.28515625" style="45" bestFit="1" customWidth="1"/>
    <col min="13070" max="13312" width="10.7109375" style="45"/>
    <col min="13313" max="13313" width="2.7109375" style="45" customWidth="1"/>
    <col min="13314" max="13314" width="15" style="45" bestFit="1" customWidth="1"/>
    <col min="13315" max="13317" width="9.7109375" style="45" customWidth="1"/>
    <col min="13318" max="13318" width="12.7109375" style="45" customWidth="1"/>
    <col min="13319" max="13319" width="9.7109375" style="45" customWidth="1"/>
    <col min="13320" max="13320" width="7.85546875" style="45" bestFit="1" customWidth="1"/>
    <col min="13321" max="13321" width="3" style="45" customWidth="1"/>
    <col min="13322" max="13322" width="9.42578125" style="45" bestFit="1" customWidth="1"/>
    <col min="13323" max="13323" width="5.7109375" style="45" customWidth="1"/>
    <col min="13324" max="13324" width="19.7109375" style="45" bestFit="1" customWidth="1"/>
    <col min="13325" max="13325" width="8.28515625" style="45" bestFit="1" customWidth="1"/>
    <col min="13326" max="13568" width="10.7109375" style="45"/>
    <col min="13569" max="13569" width="2.7109375" style="45" customWidth="1"/>
    <col min="13570" max="13570" width="15" style="45" bestFit="1" customWidth="1"/>
    <col min="13571" max="13573" width="9.7109375" style="45" customWidth="1"/>
    <col min="13574" max="13574" width="12.7109375" style="45" customWidth="1"/>
    <col min="13575" max="13575" width="9.7109375" style="45" customWidth="1"/>
    <col min="13576" max="13576" width="7.85546875" style="45" bestFit="1" customWidth="1"/>
    <col min="13577" max="13577" width="3" style="45" customWidth="1"/>
    <col min="13578" max="13578" width="9.42578125" style="45" bestFit="1" customWidth="1"/>
    <col min="13579" max="13579" width="5.7109375" style="45" customWidth="1"/>
    <col min="13580" max="13580" width="19.7109375" style="45" bestFit="1" customWidth="1"/>
    <col min="13581" max="13581" width="8.28515625" style="45" bestFit="1" customWidth="1"/>
    <col min="13582" max="13824" width="10.7109375" style="45"/>
    <col min="13825" max="13825" width="2.7109375" style="45" customWidth="1"/>
    <col min="13826" max="13826" width="15" style="45" bestFit="1" customWidth="1"/>
    <col min="13827" max="13829" width="9.7109375" style="45" customWidth="1"/>
    <col min="13830" max="13830" width="12.7109375" style="45" customWidth="1"/>
    <col min="13831" max="13831" width="9.7109375" style="45" customWidth="1"/>
    <col min="13832" max="13832" width="7.85546875" style="45" bestFit="1" customWidth="1"/>
    <col min="13833" max="13833" width="3" style="45" customWidth="1"/>
    <col min="13834" max="13834" width="9.42578125" style="45" bestFit="1" customWidth="1"/>
    <col min="13835" max="13835" width="5.7109375" style="45" customWidth="1"/>
    <col min="13836" max="13836" width="19.7109375" style="45" bestFit="1" customWidth="1"/>
    <col min="13837" max="13837" width="8.28515625" style="45" bestFit="1" customWidth="1"/>
    <col min="13838" max="14080" width="10.7109375" style="45"/>
    <col min="14081" max="14081" width="2.7109375" style="45" customWidth="1"/>
    <col min="14082" max="14082" width="15" style="45" bestFit="1" customWidth="1"/>
    <col min="14083" max="14085" width="9.7109375" style="45" customWidth="1"/>
    <col min="14086" max="14086" width="12.7109375" style="45" customWidth="1"/>
    <col min="14087" max="14087" width="9.7109375" style="45" customWidth="1"/>
    <col min="14088" max="14088" width="7.85546875" style="45" bestFit="1" customWidth="1"/>
    <col min="14089" max="14089" width="3" style="45" customWidth="1"/>
    <col min="14090" max="14090" width="9.42578125" style="45" bestFit="1" customWidth="1"/>
    <col min="14091" max="14091" width="5.7109375" style="45" customWidth="1"/>
    <col min="14092" max="14092" width="19.7109375" style="45" bestFit="1" customWidth="1"/>
    <col min="14093" max="14093" width="8.28515625" style="45" bestFit="1" customWidth="1"/>
    <col min="14094" max="14336" width="10.7109375" style="45"/>
    <col min="14337" max="14337" width="2.7109375" style="45" customWidth="1"/>
    <col min="14338" max="14338" width="15" style="45" bestFit="1" customWidth="1"/>
    <col min="14339" max="14341" width="9.7109375" style="45" customWidth="1"/>
    <col min="14342" max="14342" width="12.7109375" style="45" customWidth="1"/>
    <col min="14343" max="14343" width="9.7109375" style="45" customWidth="1"/>
    <col min="14344" max="14344" width="7.85546875" style="45" bestFit="1" customWidth="1"/>
    <col min="14345" max="14345" width="3" style="45" customWidth="1"/>
    <col min="14346" max="14346" width="9.42578125" style="45" bestFit="1" customWidth="1"/>
    <col min="14347" max="14347" width="5.7109375" style="45" customWidth="1"/>
    <col min="14348" max="14348" width="19.7109375" style="45" bestFit="1" customWidth="1"/>
    <col min="14349" max="14349" width="8.28515625" style="45" bestFit="1" customWidth="1"/>
    <col min="14350" max="14592" width="10.7109375" style="45"/>
    <col min="14593" max="14593" width="2.7109375" style="45" customWidth="1"/>
    <col min="14594" max="14594" width="15" style="45" bestFit="1" customWidth="1"/>
    <col min="14595" max="14597" width="9.7109375" style="45" customWidth="1"/>
    <col min="14598" max="14598" width="12.7109375" style="45" customWidth="1"/>
    <col min="14599" max="14599" width="9.7109375" style="45" customWidth="1"/>
    <col min="14600" max="14600" width="7.85546875" style="45" bestFit="1" customWidth="1"/>
    <col min="14601" max="14601" width="3" style="45" customWidth="1"/>
    <col min="14602" max="14602" width="9.42578125" style="45" bestFit="1" customWidth="1"/>
    <col min="14603" max="14603" width="5.7109375" style="45" customWidth="1"/>
    <col min="14604" max="14604" width="19.7109375" style="45" bestFit="1" customWidth="1"/>
    <col min="14605" max="14605" width="8.28515625" style="45" bestFit="1" customWidth="1"/>
    <col min="14606" max="14848" width="10.7109375" style="45"/>
    <col min="14849" max="14849" width="2.7109375" style="45" customWidth="1"/>
    <col min="14850" max="14850" width="15" style="45" bestFit="1" customWidth="1"/>
    <col min="14851" max="14853" width="9.7109375" style="45" customWidth="1"/>
    <col min="14854" max="14854" width="12.7109375" style="45" customWidth="1"/>
    <col min="14855" max="14855" width="9.7109375" style="45" customWidth="1"/>
    <col min="14856" max="14856" width="7.85546875" style="45" bestFit="1" customWidth="1"/>
    <col min="14857" max="14857" width="3" style="45" customWidth="1"/>
    <col min="14858" max="14858" width="9.42578125" style="45" bestFit="1" customWidth="1"/>
    <col min="14859" max="14859" width="5.7109375" style="45" customWidth="1"/>
    <col min="14860" max="14860" width="19.7109375" style="45" bestFit="1" customWidth="1"/>
    <col min="14861" max="14861" width="8.28515625" style="45" bestFit="1" customWidth="1"/>
    <col min="14862" max="15104" width="10.7109375" style="45"/>
    <col min="15105" max="15105" width="2.7109375" style="45" customWidth="1"/>
    <col min="15106" max="15106" width="15" style="45" bestFit="1" customWidth="1"/>
    <col min="15107" max="15109" width="9.7109375" style="45" customWidth="1"/>
    <col min="15110" max="15110" width="12.7109375" style="45" customWidth="1"/>
    <col min="15111" max="15111" width="9.7109375" style="45" customWidth="1"/>
    <col min="15112" max="15112" width="7.85546875" style="45" bestFit="1" customWidth="1"/>
    <col min="15113" max="15113" width="3" style="45" customWidth="1"/>
    <col min="15114" max="15114" width="9.42578125" style="45" bestFit="1" customWidth="1"/>
    <col min="15115" max="15115" width="5.7109375" style="45" customWidth="1"/>
    <col min="15116" max="15116" width="19.7109375" style="45" bestFit="1" customWidth="1"/>
    <col min="15117" max="15117" width="8.28515625" style="45" bestFit="1" customWidth="1"/>
    <col min="15118" max="15360" width="10.7109375" style="45"/>
    <col min="15361" max="15361" width="2.7109375" style="45" customWidth="1"/>
    <col min="15362" max="15362" width="15" style="45" bestFit="1" customWidth="1"/>
    <col min="15363" max="15365" width="9.7109375" style="45" customWidth="1"/>
    <col min="15366" max="15366" width="12.7109375" style="45" customWidth="1"/>
    <col min="15367" max="15367" width="9.7109375" style="45" customWidth="1"/>
    <col min="15368" max="15368" width="7.85546875" style="45" bestFit="1" customWidth="1"/>
    <col min="15369" max="15369" width="3" style="45" customWidth="1"/>
    <col min="15370" max="15370" width="9.42578125" style="45" bestFit="1" customWidth="1"/>
    <col min="15371" max="15371" width="5.7109375" style="45" customWidth="1"/>
    <col min="15372" max="15372" width="19.7109375" style="45" bestFit="1" customWidth="1"/>
    <col min="15373" max="15373" width="8.28515625" style="45" bestFit="1" customWidth="1"/>
    <col min="15374" max="15616" width="10.7109375" style="45"/>
    <col min="15617" max="15617" width="2.7109375" style="45" customWidth="1"/>
    <col min="15618" max="15618" width="15" style="45" bestFit="1" customWidth="1"/>
    <col min="15619" max="15621" width="9.7109375" style="45" customWidth="1"/>
    <col min="15622" max="15622" width="12.7109375" style="45" customWidth="1"/>
    <col min="15623" max="15623" width="9.7109375" style="45" customWidth="1"/>
    <col min="15624" max="15624" width="7.85546875" style="45" bestFit="1" customWidth="1"/>
    <col min="15625" max="15625" width="3" style="45" customWidth="1"/>
    <col min="15626" max="15626" width="9.42578125" style="45" bestFit="1" customWidth="1"/>
    <col min="15627" max="15627" width="5.7109375" style="45" customWidth="1"/>
    <col min="15628" max="15628" width="19.7109375" style="45" bestFit="1" customWidth="1"/>
    <col min="15629" max="15629" width="8.28515625" style="45" bestFit="1" customWidth="1"/>
    <col min="15630" max="15872" width="10.7109375" style="45"/>
    <col min="15873" max="15873" width="2.7109375" style="45" customWidth="1"/>
    <col min="15874" max="15874" width="15" style="45" bestFit="1" customWidth="1"/>
    <col min="15875" max="15877" width="9.7109375" style="45" customWidth="1"/>
    <col min="15878" max="15878" width="12.7109375" style="45" customWidth="1"/>
    <col min="15879" max="15879" width="9.7109375" style="45" customWidth="1"/>
    <col min="15880" max="15880" width="7.85546875" style="45" bestFit="1" customWidth="1"/>
    <col min="15881" max="15881" width="3" style="45" customWidth="1"/>
    <col min="15882" max="15882" width="9.42578125" style="45" bestFit="1" customWidth="1"/>
    <col min="15883" max="15883" width="5.7109375" style="45" customWidth="1"/>
    <col min="15884" max="15884" width="19.7109375" style="45" bestFit="1" customWidth="1"/>
    <col min="15885" max="15885" width="8.28515625" style="45" bestFit="1" customWidth="1"/>
    <col min="15886" max="16128" width="10.7109375" style="45"/>
    <col min="16129" max="16129" width="2.7109375" style="45" customWidth="1"/>
    <col min="16130" max="16130" width="15" style="45" bestFit="1" customWidth="1"/>
    <col min="16131" max="16133" width="9.7109375" style="45" customWidth="1"/>
    <col min="16134" max="16134" width="12.7109375" style="45" customWidth="1"/>
    <col min="16135" max="16135" width="9.7109375" style="45" customWidth="1"/>
    <col min="16136" max="16136" width="7.85546875" style="45" bestFit="1" customWidth="1"/>
    <col min="16137" max="16137" width="3" style="45" customWidth="1"/>
    <col min="16138" max="16138" width="9.42578125" style="45" bestFit="1" customWidth="1"/>
    <col min="16139" max="16139" width="5.7109375" style="45" customWidth="1"/>
    <col min="16140" max="16140" width="19.7109375" style="45" bestFit="1" customWidth="1"/>
    <col min="16141" max="16141" width="8.28515625" style="45" bestFit="1" customWidth="1"/>
    <col min="16142" max="16384" width="10.7109375" style="45"/>
  </cols>
  <sheetData>
    <row r="1" spans="1:13" ht="18">
      <c r="A1" s="43" t="s">
        <v>142</v>
      </c>
    </row>
    <row r="2" spans="1:13" ht="13.5" thickBot="1"/>
    <row r="3" spans="1:13" ht="13.5" thickBot="1">
      <c r="B3" s="46"/>
      <c r="C3" s="47" t="s">
        <v>143</v>
      </c>
      <c r="D3" s="47" t="s">
        <v>144</v>
      </c>
      <c r="E3" s="47" t="s">
        <v>145</v>
      </c>
      <c r="F3" s="47" t="s">
        <v>146</v>
      </c>
      <c r="G3" s="47" t="s">
        <v>147</v>
      </c>
      <c r="H3" s="47"/>
      <c r="I3" s="47"/>
      <c r="J3" s="47"/>
      <c r="L3" s="48" t="s">
        <v>148</v>
      </c>
      <c r="M3" s="49" t="s">
        <v>149</v>
      </c>
    </row>
    <row r="4" spans="1:13">
      <c r="B4" s="46"/>
      <c r="C4" s="47" t="s">
        <v>150</v>
      </c>
      <c r="D4" s="47" t="s">
        <v>150</v>
      </c>
      <c r="E4" s="47" t="s">
        <v>150</v>
      </c>
      <c r="F4" s="47" t="s">
        <v>150</v>
      </c>
      <c r="G4" s="47" t="s">
        <v>150</v>
      </c>
      <c r="H4" s="47"/>
      <c r="I4" s="47"/>
      <c r="J4" s="47"/>
      <c r="L4" s="50" t="s">
        <v>151</v>
      </c>
      <c r="M4" s="51" t="s">
        <v>152</v>
      </c>
    </row>
    <row r="5" spans="1:13">
      <c r="B5" s="46" t="s">
        <v>153</v>
      </c>
      <c r="C5" s="52">
        <v>170</v>
      </c>
      <c r="D5" s="52">
        <v>160</v>
      </c>
      <c r="E5" s="52">
        <v>175</v>
      </c>
      <c r="F5" s="52">
        <v>180</v>
      </c>
      <c r="G5" s="52">
        <v>195</v>
      </c>
      <c r="H5" s="47"/>
      <c r="I5" s="47"/>
      <c r="J5" s="47"/>
      <c r="L5" s="53" t="s">
        <v>154</v>
      </c>
      <c r="M5" s="54" t="s">
        <v>155</v>
      </c>
    </row>
    <row r="6" spans="1:13">
      <c r="B6" s="46"/>
      <c r="C6" s="47"/>
      <c r="D6" s="47"/>
      <c r="E6" s="47"/>
      <c r="F6" s="47"/>
      <c r="G6" s="47"/>
      <c r="H6" s="47" t="s">
        <v>156</v>
      </c>
      <c r="I6" s="47"/>
      <c r="J6" s="47" t="s">
        <v>157</v>
      </c>
      <c r="K6" s="47"/>
      <c r="L6" s="53" t="s">
        <v>158</v>
      </c>
      <c r="M6" s="54" t="s">
        <v>159</v>
      </c>
    </row>
    <row r="7" spans="1:13">
      <c r="B7" s="46" t="s">
        <v>160</v>
      </c>
      <c r="C7" s="47"/>
      <c r="D7" s="47"/>
      <c r="E7" s="47" t="s">
        <v>161</v>
      </c>
      <c r="F7" s="47"/>
      <c r="G7" s="47"/>
      <c r="H7" s="47" t="s">
        <v>162</v>
      </c>
      <c r="I7" s="47"/>
      <c r="J7" s="47" t="s">
        <v>163</v>
      </c>
      <c r="K7" s="47"/>
      <c r="L7" s="55" t="s">
        <v>164</v>
      </c>
      <c r="M7" s="56" t="s">
        <v>165</v>
      </c>
    </row>
    <row r="8" spans="1:13">
      <c r="B8" s="46" t="s">
        <v>166</v>
      </c>
      <c r="C8" s="57">
        <v>1</v>
      </c>
      <c r="D8" s="57">
        <v>0</v>
      </c>
      <c r="E8" s="57">
        <v>0</v>
      </c>
      <c r="F8" s="57">
        <v>0</v>
      </c>
      <c r="G8" s="57">
        <v>0</v>
      </c>
      <c r="H8" s="47">
        <f>SUMPRODUCT(C8:G8,NumberWorking)</f>
        <v>48</v>
      </c>
      <c r="I8" s="47" t="s">
        <v>167</v>
      </c>
      <c r="J8" s="57">
        <v>48</v>
      </c>
      <c r="K8" s="47"/>
      <c r="L8" s="53" t="s">
        <v>168</v>
      </c>
      <c r="M8" s="54" t="s">
        <v>169</v>
      </c>
    </row>
    <row r="9" spans="1:13" ht="13.5" thickBot="1">
      <c r="B9" s="46" t="s">
        <v>170</v>
      </c>
      <c r="C9" s="57">
        <v>1</v>
      </c>
      <c r="D9" s="57">
        <v>1</v>
      </c>
      <c r="E9" s="57">
        <v>0</v>
      </c>
      <c r="F9" s="57">
        <v>0</v>
      </c>
      <c r="G9" s="57">
        <v>0</v>
      </c>
      <c r="H9" s="47">
        <f t="shared" ref="H9:H17" si="0">SUMPRODUCT(C9:G9,NumberWorking)</f>
        <v>79</v>
      </c>
      <c r="I9" s="47" t="s">
        <v>167</v>
      </c>
      <c r="J9" s="57">
        <v>79</v>
      </c>
      <c r="K9" s="47"/>
      <c r="L9" s="58" t="s">
        <v>171</v>
      </c>
      <c r="M9" s="59" t="s">
        <v>172</v>
      </c>
    </row>
    <row r="10" spans="1:13">
      <c r="B10" s="46" t="s">
        <v>173</v>
      </c>
      <c r="C10" s="57">
        <v>1</v>
      </c>
      <c r="D10" s="57">
        <v>1</v>
      </c>
      <c r="E10" s="57">
        <v>0</v>
      </c>
      <c r="F10" s="57">
        <v>0</v>
      </c>
      <c r="G10" s="57">
        <v>0</v>
      </c>
      <c r="H10" s="47">
        <f t="shared" si="0"/>
        <v>79</v>
      </c>
      <c r="I10" s="47" t="s">
        <v>167</v>
      </c>
      <c r="J10" s="57">
        <v>65</v>
      </c>
      <c r="K10" s="47"/>
    </row>
    <row r="11" spans="1:13">
      <c r="B11" s="46" t="s">
        <v>174</v>
      </c>
      <c r="C11" s="57">
        <v>1</v>
      </c>
      <c r="D11" s="57">
        <v>1</v>
      </c>
      <c r="E11" s="57">
        <v>1</v>
      </c>
      <c r="F11" s="57">
        <v>0</v>
      </c>
      <c r="G11" s="57">
        <v>0</v>
      </c>
      <c r="H11" s="47">
        <f t="shared" si="0"/>
        <v>118</v>
      </c>
      <c r="I11" s="47" t="s">
        <v>167</v>
      </c>
      <c r="J11" s="57">
        <v>87</v>
      </c>
      <c r="K11" s="47"/>
    </row>
    <row r="12" spans="1:13">
      <c r="B12" s="46" t="s">
        <v>175</v>
      </c>
      <c r="C12" s="57">
        <v>0</v>
      </c>
      <c r="D12" s="57">
        <v>1</v>
      </c>
      <c r="E12" s="57">
        <v>1</v>
      </c>
      <c r="F12" s="57">
        <v>0</v>
      </c>
      <c r="G12" s="57">
        <v>0</v>
      </c>
      <c r="H12" s="47">
        <f t="shared" si="0"/>
        <v>70</v>
      </c>
      <c r="I12" s="47" t="s">
        <v>167</v>
      </c>
      <c r="J12" s="57">
        <v>64</v>
      </c>
      <c r="K12" s="47"/>
    </row>
    <row r="13" spans="1:13">
      <c r="B13" s="46" t="s">
        <v>176</v>
      </c>
      <c r="C13" s="57">
        <v>0</v>
      </c>
      <c r="D13" s="57">
        <v>0</v>
      </c>
      <c r="E13" s="57">
        <v>1</v>
      </c>
      <c r="F13" s="57">
        <v>1</v>
      </c>
      <c r="G13" s="57">
        <v>0</v>
      </c>
      <c r="H13" s="47">
        <f t="shared" si="0"/>
        <v>82</v>
      </c>
      <c r="I13" s="47" t="s">
        <v>167</v>
      </c>
      <c r="J13" s="57">
        <v>73</v>
      </c>
      <c r="K13" s="47"/>
    </row>
    <row r="14" spans="1:13">
      <c r="B14" s="46" t="s">
        <v>177</v>
      </c>
      <c r="C14" s="57">
        <v>0</v>
      </c>
      <c r="D14" s="57">
        <v>0</v>
      </c>
      <c r="E14" s="57">
        <v>1</v>
      </c>
      <c r="F14" s="57">
        <v>1</v>
      </c>
      <c r="G14" s="57">
        <v>0</v>
      </c>
      <c r="H14" s="47">
        <f t="shared" si="0"/>
        <v>82</v>
      </c>
      <c r="I14" s="47" t="s">
        <v>167</v>
      </c>
      <c r="J14" s="57">
        <v>82</v>
      </c>
      <c r="K14" s="47"/>
    </row>
    <row r="15" spans="1:13">
      <c r="B15" s="46" t="s">
        <v>178</v>
      </c>
      <c r="C15" s="57">
        <v>0</v>
      </c>
      <c r="D15" s="57">
        <v>0</v>
      </c>
      <c r="E15" s="57">
        <v>0</v>
      </c>
      <c r="F15" s="57">
        <v>1</v>
      </c>
      <c r="G15" s="57">
        <v>0</v>
      </c>
      <c r="H15" s="47">
        <f t="shared" si="0"/>
        <v>43</v>
      </c>
      <c r="I15" s="47" t="s">
        <v>167</v>
      </c>
      <c r="J15" s="57">
        <v>43</v>
      </c>
      <c r="K15" s="47"/>
    </row>
    <row r="16" spans="1:13">
      <c r="B16" s="46" t="s">
        <v>179</v>
      </c>
      <c r="C16" s="57">
        <v>0</v>
      </c>
      <c r="D16" s="57">
        <v>0</v>
      </c>
      <c r="E16" s="57">
        <v>0</v>
      </c>
      <c r="F16" s="57">
        <v>1</v>
      </c>
      <c r="G16" s="57">
        <v>1</v>
      </c>
      <c r="H16" s="47">
        <f t="shared" si="0"/>
        <v>58</v>
      </c>
      <c r="I16" s="47" t="s">
        <v>167</v>
      </c>
      <c r="J16" s="57">
        <v>52</v>
      </c>
      <c r="K16" s="47"/>
    </row>
    <row r="17" spans="2:11">
      <c r="B17" s="46" t="s">
        <v>180</v>
      </c>
      <c r="C17" s="57">
        <v>0</v>
      </c>
      <c r="D17" s="57">
        <v>0</v>
      </c>
      <c r="E17" s="57">
        <v>0</v>
      </c>
      <c r="F17" s="57">
        <v>0</v>
      </c>
      <c r="G17" s="57">
        <v>1</v>
      </c>
      <c r="H17" s="47">
        <f t="shared" si="0"/>
        <v>15</v>
      </c>
      <c r="I17" s="47" t="s">
        <v>167</v>
      </c>
      <c r="J17" s="57">
        <v>15</v>
      </c>
      <c r="K17" s="47"/>
    </row>
    <row r="18" spans="2:11">
      <c r="I18" s="60"/>
      <c r="J18" s="47"/>
      <c r="K18" s="47"/>
    </row>
    <row r="19" spans="2:11">
      <c r="C19" s="47" t="s">
        <v>143</v>
      </c>
      <c r="D19" s="47" t="s">
        <v>144</v>
      </c>
      <c r="E19" s="47" t="s">
        <v>145</v>
      </c>
      <c r="F19" s="47" t="s">
        <v>146</v>
      </c>
      <c r="G19" s="47" t="s">
        <v>147</v>
      </c>
      <c r="H19" s="47"/>
      <c r="I19" s="47"/>
      <c r="J19" s="47"/>
      <c r="K19" s="47"/>
    </row>
    <row r="20" spans="2:11" ht="13.5" thickBot="1">
      <c r="C20" s="47" t="s">
        <v>150</v>
      </c>
      <c r="D20" s="47" t="s">
        <v>150</v>
      </c>
      <c r="E20" s="47" t="s">
        <v>150</v>
      </c>
      <c r="F20" s="47" t="s">
        <v>150</v>
      </c>
      <c r="G20" s="47" t="s">
        <v>150</v>
      </c>
      <c r="J20" s="45" t="s">
        <v>181</v>
      </c>
    </row>
    <row r="21" spans="2:11" ht="13.5" thickBot="1">
      <c r="B21" s="46" t="s">
        <v>182</v>
      </c>
      <c r="C21" s="61">
        <v>48</v>
      </c>
      <c r="D21" s="62">
        <v>31</v>
      </c>
      <c r="E21" s="62">
        <v>39</v>
      </c>
      <c r="F21" s="62">
        <v>43</v>
      </c>
      <c r="G21" s="63">
        <v>15</v>
      </c>
      <c r="J21" s="64">
        <f>SUMPRODUCT(CostPerShift,NumberWorking)</f>
        <v>30610</v>
      </c>
    </row>
  </sheetData>
  <printOptions headings="1" gridLines="1"/>
  <pageMargins left="0.75" right="0.75" top="1" bottom="1" header="0.5" footer="0.5"/>
  <pageSetup paperSize="0" scale="77" orientation="landscape" horizontalDpi="4294967292" verticalDpi="4294967292"/>
  <headerFooter alignWithMargins="0">
    <oddHeader>&amp;F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25ABE-3321-4E5A-BB0D-4C52B69968BC}">
  <dimension ref="A1:J27"/>
  <sheetViews>
    <sheetView showGridLines="0" workbookViewId="0">
      <selection activeCell="V10" sqref="V10"/>
    </sheetView>
  </sheetViews>
  <sheetFormatPr defaultRowHeight="15"/>
  <cols>
    <col min="1" max="1" width="2.28515625" customWidth="1"/>
    <col min="2" max="2" width="6.28515625" bestFit="1" customWidth="1"/>
    <col min="3" max="3" width="21" bestFit="1" customWidth="1"/>
    <col min="4" max="4" width="6.140625" bestFit="1" customWidth="1"/>
    <col min="5" max="5" width="8.7109375" bestFit="1" customWidth="1"/>
    <col min="6" max="6" width="10.85546875" bestFit="1" customWidth="1"/>
    <col min="7" max="8" width="10" bestFit="1" customWidth="1"/>
    <col min="9" max="9" width="1.5703125" customWidth="1"/>
  </cols>
  <sheetData>
    <row r="1" spans="1:8">
      <c r="A1" s="9" t="s">
        <v>12</v>
      </c>
    </row>
    <row r="2" spans="1:8">
      <c r="A2" s="9" t="s">
        <v>183</v>
      </c>
    </row>
    <row r="3" spans="1:8">
      <c r="A3" s="9" t="s">
        <v>184</v>
      </c>
    </row>
    <row r="6" spans="1:8" ht="15.75" thickBot="1">
      <c r="A6" t="s">
        <v>15</v>
      </c>
    </row>
    <row r="7" spans="1:8">
      <c r="B7" s="65"/>
      <c r="C7" s="65"/>
      <c r="D7" s="65" t="s">
        <v>18</v>
      </c>
      <c r="E7" s="65" t="s">
        <v>20</v>
      </c>
      <c r="F7" s="65" t="s">
        <v>22</v>
      </c>
      <c r="G7" s="65" t="s">
        <v>24</v>
      </c>
      <c r="H7" s="65" t="s">
        <v>24</v>
      </c>
    </row>
    <row r="8" spans="1:8" ht="15.75" thickBot="1">
      <c r="B8" s="66" t="s">
        <v>16</v>
      </c>
      <c r="C8" s="66" t="s">
        <v>17</v>
      </c>
      <c r="D8" s="66" t="s">
        <v>19</v>
      </c>
      <c r="E8" s="66" t="s">
        <v>21</v>
      </c>
      <c r="F8" s="66" t="s">
        <v>23</v>
      </c>
      <c r="G8" s="66" t="s">
        <v>25</v>
      </c>
      <c r="H8" s="66" t="s">
        <v>26</v>
      </c>
    </row>
    <row r="9" spans="1:8">
      <c r="B9" s="10" t="s">
        <v>185</v>
      </c>
      <c r="C9" s="10" t="s">
        <v>186</v>
      </c>
      <c r="D9" s="10">
        <v>48</v>
      </c>
      <c r="E9" s="10">
        <v>0</v>
      </c>
      <c r="F9" s="10">
        <v>170</v>
      </c>
      <c r="G9" s="10">
        <v>1E+30</v>
      </c>
      <c r="H9" s="10">
        <v>10</v>
      </c>
    </row>
    <row r="10" spans="1:8">
      <c r="B10" s="10" t="s">
        <v>187</v>
      </c>
      <c r="C10" s="10" t="s">
        <v>186</v>
      </c>
      <c r="D10" s="10">
        <v>31</v>
      </c>
      <c r="E10" s="10">
        <v>0</v>
      </c>
      <c r="F10" s="10">
        <v>160</v>
      </c>
      <c r="G10" s="10">
        <v>10</v>
      </c>
      <c r="H10" s="10">
        <v>160</v>
      </c>
    </row>
    <row r="11" spans="1:8">
      <c r="B11" s="10" t="s">
        <v>188</v>
      </c>
      <c r="C11" s="10" t="s">
        <v>186</v>
      </c>
      <c r="D11" s="10">
        <v>39</v>
      </c>
      <c r="E11" s="10">
        <v>0</v>
      </c>
      <c r="F11" s="10">
        <v>175</v>
      </c>
      <c r="G11" s="10">
        <v>5</v>
      </c>
      <c r="H11" s="10">
        <v>175</v>
      </c>
    </row>
    <row r="12" spans="1:8">
      <c r="B12" s="10" t="s">
        <v>189</v>
      </c>
      <c r="C12" s="10" t="s">
        <v>186</v>
      </c>
      <c r="D12" s="10">
        <v>43</v>
      </c>
      <c r="E12" s="10">
        <v>0</v>
      </c>
      <c r="F12" s="10">
        <v>180</v>
      </c>
      <c r="G12" s="10">
        <v>1E+30</v>
      </c>
      <c r="H12" s="10">
        <v>5</v>
      </c>
    </row>
    <row r="13" spans="1:8" ht="15.75" thickBot="1">
      <c r="B13" s="11" t="s">
        <v>190</v>
      </c>
      <c r="C13" s="11" t="s">
        <v>186</v>
      </c>
      <c r="D13" s="11">
        <v>15</v>
      </c>
      <c r="E13" s="11">
        <v>0</v>
      </c>
      <c r="F13" s="11">
        <v>195</v>
      </c>
      <c r="G13" s="11">
        <v>1E+30</v>
      </c>
      <c r="H13" s="11">
        <v>195</v>
      </c>
    </row>
    <row r="15" spans="1:8" ht="15.75" thickBot="1">
      <c r="A15" t="s">
        <v>27</v>
      </c>
    </row>
    <row r="16" spans="1:8">
      <c r="B16" s="65"/>
      <c r="C16" s="65"/>
      <c r="D16" s="65" t="s">
        <v>18</v>
      </c>
      <c r="E16" s="65" t="s">
        <v>28</v>
      </c>
      <c r="F16" s="65" t="s">
        <v>30</v>
      </c>
      <c r="G16" s="65" t="s">
        <v>24</v>
      </c>
      <c r="H16" s="65" t="s">
        <v>24</v>
      </c>
    </row>
    <row r="17" spans="2:10" ht="15.75" thickBot="1">
      <c r="B17" s="66" t="s">
        <v>16</v>
      </c>
      <c r="C17" s="66" t="s">
        <v>17</v>
      </c>
      <c r="D17" s="66" t="s">
        <v>19</v>
      </c>
      <c r="E17" s="66" t="s">
        <v>29</v>
      </c>
      <c r="F17" s="66" t="s">
        <v>31</v>
      </c>
      <c r="G17" s="66" t="s">
        <v>25</v>
      </c>
      <c r="H17" s="66" t="s">
        <v>26</v>
      </c>
    </row>
    <row r="18" spans="2:10">
      <c r="B18" s="10" t="s">
        <v>191</v>
      </c>
      <c r="C18" s="10" t="s">
        <v>192</v>
      </c>
      <c r="D18" s="10">
        <v>48</v>
      </c>
      <c r="E18" s="10">
        <v>10</v>
      </c>
      <c r="F18" s="10">
        <v>48</v>
      </c>
      <c r="G18" s="10">
        <v>6</v>
      </c>
      <c r="H18" s="10">
        <v>48</v>
      </c>
      <c r="J18" t="s">
        <v>271</v>
      </c>
    </row>
    <row r="19" spans="2:10">
      <c r="B19" s="10" t="s">
        <v>193</v>
      </c>
      <c r="C19" s="10" t="s">
        <v>194</v>
      </c>
      <c r="D19" s="10">
        <v>79</v>
      </c>
      <c r="E19" s="10">
        <v>160</v>
      </c>
      <c r="F19" s="10">
        <v>79</v>
      </c>
      <c r="G19" s="10">
        <v>1E+30</v>
      </c>
      <c r="H19" s="10">
        <v>6</v>
      </c>
      <c r="J19" t="s">
        <v>271</v>
      </c>
    </row>
    <row r="20" spans="2:10">
      <c r="B20" s="10" t="s">
        <v>195</v>
      </c>
      <c r="C20" s="10" t="s">
        <v>196</v>
      </c>
      <c r="D20" s="10">
        <v>79</v>
      </c>
      <c r="E20" s="10">
        <v>0</v>
      </c>
      <c r="F20" s="10">
        <v>65</v>
      </c>
      <c r="G20" s="10">
        <v>14</v>
      </c>
      <c r="H20" s="10">
        <v>1E+30</v>
      </c>
      <c r="J20" t="s">
        <v>272</v>
      </c>
    </row>
    <row r="21" spans="2:10">
      <c r="B21" s="10" t="s">
        <v>197</v>
      </c>
      <c r="C21" s="10" t="s">
        <v>198</v>
      </c>
      <c r="D21" s="10">
        <v>118</v>
      </c>
      <c r="E21" s="10">
        <v>0</v>
      </c>
      <c r="F21" s="10">
        <v>87</v>
      </c>
      <c r="G21" s="10">
        <v>31</v>
      </c>
      <c r="H21" s="10">
        <v>1E+30</v>
      </c>
      <c r="J21" t="s">
        <v>273</v>
      </c>
    </row>
    <row r="22" spans="2:10">
      <c r="B22" s="10" t="s">
        <v>199</v>
      </c>
      <c r="C22" s="10" t="s">
        <v>200</v>
      </c>
      <c r="D22" s="10">
        <v>70</v>
      </c>
      <c r="E22" s="10">
        <v>0</v>
      </c>
      <c r="F22" s="10">
        <v>64</v>
      </c>
      <c r="G22" s="10">
        <v>6</v>
      </c>
      <c r="H22" s="10">
        <v>1E+30</v>
      </c>
      <c r="J22" t="s">
        <v>274</v>
      </c>
    </row>
    <row r="23" spans="2:10">
      <c r="B23" s="10" t="s">
        <v>201</v>
      </c>
      <c r="C23" s="10" t="s">
        <v>202</v>
      </c>
      <c r="D23" s="10">
        <v>82</v>
      </c>
      <c r="E23" s="10">
        <v>0</v>
      </c>
      <c r="F23" s="10">
        <v>73</v>
      </c>
      <c r="G23" s="10">
        <v>9</v>
      </c>
      <c r="H23" s="10">
        <v>1E+30</v>
      </c>
      <c r="J23" t="s">
        <v>275</v>
      </c>
    </row>
    <row r="24" spans="2:10">
      <c r="B24" s="10" t="s">
        <v>203</v>
      </c>
      <c r="C24" s="10" t="s">
        <v>204</v>
      </c>
      <c r="D24" s="10">
        <v>82</v>
      </c>
      <c r="E24" s="10">
        <v>175</v>
      </c>
      <c r="F24" s="10">
        <v>82</v>
      </c>
      <c r="G24" s="10">
        <v>1E+30</v>
      </c>
      <c r="H24" s="10">
        <v>6</v>
      </c>
      <c r="J24" t="s">
        <v>271</v>
      </c>
    </row>
    <row r="25" spans="2:10">
      <c r="B25" s="10" t="s">
        <v>205</v>
      </c>
      <c r="C25" s="10" t="s">
        <v>206</v>
      </c>
      <c r="D25" s="10">
        <v>43</v>
      </c>
      <c r="E25" s="10">
        <v>5</v>
      </c>
      <c r="F25" s="10">
        <v>43</v>
      </c>
      <c r="G25" s="10">
        <v>6</v>
      </c>
      <c r="H25" s="10">
        <v>6</v>
      </c>
      <c r="J25" t="s">
        <v>271</v>
      </c>
    </row>
    <row r="26" spans="2:10">
      <c r="B26" s="10" t="s">
        <v>207</v>
      </c>
      <c r="C26" s="10" t="s">
        <v>208</v>
      </c>
      <c r="D26" s="10">
        <v>58</v>
      </c>
      <c r="E26" s="10">
        <v>0</v>
      </c>
      <c r="F26" s="10">
        <v>52</v>
      </c>
      <c r="G26" s="10">
        <v>6</v>
      </c>
      <c r="H26" s="10">
        <v>1E+30</v>
      </c>
      <c r="J26" t="s">
        <v>276</v>
      </c>
    </row>
    <row r="27" spans="2:10" ht="15.75" thickBot="1">
      <c r="B27" s="11" t="s">
        <v>209</v>
      </c>
      <c r="C27" s="11" t="s">
        <v>210</v>
      </c>
      <c r="D27" s="11">
        <v>15</v>
      </c>
      <c r="E27" s="11">
        <v>195</v>
      </c>
      <c r="F27" s="11">
        <v>15</v>
      </c>
      <c r="G27" s="11">
        <v>1E+30</v>
      </c>
      <c r="H27" s="11">
        <v>6</v>
      </c>
      <c r="J27" t="s">
        <v>271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E24DC-55BD-4F4D-8381-3C267D747693}">
  <dimension ref="A1:L13"/>
  <sheetViews>
    <sheetView zoomScale="150" zoomScaleNormal="150" workbookViewId="0">
      <selection activeCell="F7" sqref="F7"/>
    </sheetView>
  </sheetViews>
  <sheetFormatPr defaultRowHeight="15"/>
  <cols>
    <col min="4" max="4" width="11.5703125" bestFit="1" customWidth="1"/>
    <col min="8" max="8" width="2.5703125" customWidth="1"/>
    <col min="9" max="9" width="11.5703125" bestFit="1" customWidth="1"/>
    <col min="11" max="12" width="3" bestFit="1" customWidth="1"/>
  </cols>
  <sheetData>
    <row r="1" spans="1:12">
      <c r="A1" t="s">
        <v>57</v>
      </c>
    </row>
    <row r="2" spans="1:12" ht="18">
      <c r="A2" t="s">
        <v>80</v>
      </c>
      <c r="D2" s="22">
        <f>SUMPRODUCT(E3:G3,E7:G7)</f>
        <v>33.333333333333329</v>
      </c>
      <c r="E2" s="88" t="s">
        <v>68</v>
      </c>
      <c r="F2" s="88"/>
      <c r="G2" s="88"/>
    </row>
    <row r="3" spans="1:12">
      <c r="A3" t="s">
        <v>55</v>
      </c>
      <c r="E3" s="8">
        <v>5</v>
      </c>
      <c r="F3" s="8">
        <v>-8</v>
      </c>
      <c r="G3" s="8">
        <v>4</v>
      </c>
    </row>
    <row r="4" spans="1:12" ht="18">
      <c r="A4" t="s">
        <v>81</v>
      </c>
    </row>
    <row r="5" spans="1:12" ht="18">
      <c r="A5" t="s">
        <v>82</v>
      </c>
      <c r="L5" t="s">
        <v>61</v>
      </c>
    </row>
    <row r="6" spans="1:12" ht="18">
      <c r="A6" t="s">
        <v>83</v>
      </c>
      <c r="E6" s="3" t="s">
        <v>63</v>
      </c>
      <c r="F6" s="3" t="s">
        <v>64</v>
      </c>
      <c r="G6" s="3" t="s">
        <v>65</v>
      </c>
      <c r="I6" t="s">
        <v>58</v>
      </c>
      <c r="J6" s="3">
        <f>SUMPRODUCT($E$7:$G$7,E11:G11)</f>
        <v>26.666666666666664</v>
      </c>
      <c r="K6" s="3" t="s">
        <v>11</v>
      </c>
      <c r="L6" s="3">
        <v>30</v>
      </c>
    </row>
    <row r="7" spans="1:12" ht="18">
      <c r="A7" t="s">
        <v>84</v>
      </c>
      <c r="E7" s="1">
        <v>6.6666666666666661</v>
      </c>
      <c r="F7" s="1">
        <v>0</v>
      </c>
      <c r="G7" s="1">
        <v>0</v>
      </c>
      <c r="I7" t="s">
        <v>59</v>
      </c>
      <c r="J7" s="3">
        <f t="shared" ref="J7:J8" si="0">SUMPRODUCT($E$7:$G$7,E12:G12)</f>
        <v>20</v>
      </c>
      <c r="K7" s="3" t="s">
        <v>11</v>
      </c>
      <c r="L7" s="3">
        <v>20</v>
      </c>
    </row>
    <row r="8" spans="1:12">
      <c r="I8" t="s">
        <v>60</v>
      </c>
      <c r="J8" s="3">
        <f t="shared" si="0"/>
        <v>13.333333333333332</v>
      </c>
      <c r="K8" s="3" t="s">
        <v>11</v>
      </c>
      <c r="L8" s="3">
        <v>20</v>
      </c>
    </row>
    <row r="10" spans="1:12" ht="18">
      <c r="E10" s="88" t="s">
        <v>62</v>
      </c>
      <c r="F10" s="88"/>
      <c r="G10" s="88"/>
    </row>
    <row r="11" spans="1:12">
      <c r="D11" t="s">
        <v>58</v>
      </c>
      <c r="E11" s="8">
        <v>4</v>
      </c>
      <c r="F11" s="8">
        <v>-3</v>
      </c>
      <c r="G11" s="8">
        <v>2</v>
      </c>
    </row>
    <row r="12" spans="1:12">
      <c r="D12" t="s">
        <v>59</v>
      </c>
      <c r="E12" s="8">
        <v>3</v>
      </c>
      <c r="F12" s="8">
        <v>-1</v>
      </c>
      <c r="G12" s="8">
        <v>1</v>
      </c>
    </row>
    <row r="13" spans="1:12">
      <c r="D13" t="s">
        <v>60</v>
      </c>
      <c r="E13" s="8">
        <v>2</v>
      </c>
      <c r="F13" s="8">
        <v>-4</v>
      </c>
      <c r="G13" s="8">
        <v>3</v>
      </c>
    </row>
  </sheetData>
  <mergeCells count="2">
    <mergeCell ref="E10:G10"/>
    <mergeCell ref="E2:G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D59BB-2834-4CCF-ABD4-F4764CAA7E32}">
  <dimension ref="A1:L20"/>
  <sheetViews>
    <sheetView topLeftCell="A2" zoomScale="150" zoomScaleNormal="150" workbookViewId="0">
      <selection activeCell="I24" sqref="I24"/>
    </sheetView>
  </sheetViews>
  <sheetFormatPr defaultRowHeight="15"/>
  <cols>
    <col min="2" max="3" width="10" customWidth="1"/>
    <col min="4" max="4" width="12" customWidth="1"/>
    <col min="8" max="8" width="2" customWidth="1"/>
    <col min="9" max="9" width="11.5703125" bestFit="1" customWidth="1"/>
    <col min="11" max="12" width="3" bestFit="1" customWidth="1"/>
  </cols>
  <sheetData>
    <row r="1" spans="1:12">
      <c r="A1" t="s">
        <v>66</v>
      </c>
    </row>
    <row r="2" spans="1:12" ht="18">
      <c r="A2" t="s">
        <v>73</v>
      </c>
      <c r="D2" s="22">
        <f>SUMPRODUCT(E3:G3,E7:G7)</f>
        <v>28.396226415094326</v>
      </c>
      <c r="E2" s="88" t="s">
        <v>68</v>
      </c>
      <c r="F2" s="88"/>
      <c r="G2" s="88"/>
    </row>
    <row r="3" spans="1:12">
      <c r="A3" t="s">
        <v>55</v>
      </c>
      <c r="E3" s="8">
        <v>5</v>
      </c>
      <c r="F3" s="8">
        <v>-9</v>
      </c>
      <c r="G3" s="8">
        <v>3</v>
      </c>
    </row>
    <row r="4" spans="1:12" ht="18">
      <c r="A4" t="s">
        <v>75</v>
      </c>
    </row>
    <row r="5" spans="1:12" ht="18">
      <c r="A5" t="s">
        <v>76</v>
      </c>
      <c r="L5" t="s">
        <v>61</v>
      </c>
    </row>
    <row r="6" spans="1:12" ht="18">
      <c r="A6" t="s">
        <v>74</v>
      </c>
      <c r="E6" s="3" t="s">
        <v>63</v>
      </c>
      <c r="F6" s="3" t="s">
        <v>64</v>
      </c>
      <c r="G6" s="3" t="s">
        <v>65</v>
      </c>
      <c r="I6" t="s">
        <v>58</v>
      </c>
      <c r="J6" s="3">
        <f>SUMPRODUCT($E$7:$G$7,E10:G10)</f>
        <v>26.999999999999996</v>
      </c>
      <c r="K6" s="3" t="s">
        <v>11</v>
      </c>
      <c r="L6" s="3">
        <v>27</v>
      </c>
    </row>
    <row r="7" spans="1:12">
      <c r="A7" t="s">
        <v>56</v>
      </c>
      <c r="E7" s="1">
        <v>6.4150943396226419</v>
      </c>
      <c r="F7" s="1">
        <v>0.40880503144654273</v>
      </c>
      <c r="G7" s="1">
        <v>0</v>
      </c>
      <c r="I7" t="s">
        <v>59</v>
      </c>
      <c r="J7" s="3">
        <f t="shared" ref="J7:J8" si="0">SUMPRODUCT($E$7:$G$7,E11:G11)</f>
        <v>19</v>
      </c>
      <c r="K7" s="3" t="s">
        <v>11</v>
      </c>
      <c r="L7" s="3">
        <v>19</v>
      </c>
    </row>
    <row r="8" spans="1:12">
      <c r="I8" t="s">
        <v>60</v>
      </c>
      <c r="J8" s="3">
        <f t="shared" si="0"/>
        <v>11.194968553459113</v>
      </c>
      <c r="K8" s="3" t="s">
        <v>11</v>
      </c>
      <c r="L8" s="3">
        <v>20</v>
      </c>
    </row>
    <row r="9" spans="1:12" ht="18">
      <c r="E9" s="88" t="s">
        <v>62</v>
      </c>
      <c r="F9" s="88"/>
      <c r="G9" s="88"/>
    </row>
    <row r="10" spans="1:12">
      <c r="D10" t="s">
        <v>58</v>
      </c>
      <c r="E10" s="8">
        <v>4.4000000000000004</v>
      </c>
      <c r="F10" s="8">
        <v>-3</v>
      </c>
      <c r="G10" s="8">
        <v>2</v>
      </c>
    </row>
    <row r="11" spans="1:12">
      <c r="D11" t="s">
        <v>59</v>
      </c>
      <c r="E11" s="8">
        <v>3</v>
      </c>
      <c r="F11" s="8">
        <v>-0.6</v>
      </c>
      <c r="G11" s="8">
        <v>1</v>
      </c>
    </row>
    <row r="12" spans="1:12">
      <c r="D12" t="s">
        <v>60</v>
      </c>
      <c r="E12" s="8">
        <v>2</v>
      </c>
      <c r="F12" s="8">
        <v>-4</v>
      </c>
      <c r="G12" s="8">
        <v>3.5</v>
      </c>
    </row>
    <row r="14" spans="1:12">
      <c r="A14" t="s">
        <v>67</v>
      </c>
      <c r="E14" t="s">
        <v>69</v>
      </c>
    </row>
    <row r="15" spans="1:12" ht="18">
      <c r="B15" t="s">
        <v>70</v>
      </c>
      <c r="F15" t="s">
        <v>72</v>
      </c>
    </row>
    <row r="16" spans="1:12" ht="18">
      <c r="B16" t="s">
        <v>71</v>
      </c>
    </row>
    <row r="18" spans="1:4">
      <c r="A18" t="s">
        <v>77</v>
      </c>
      <c r="D18" s="21">
        <f>'7-4.4a'!D2</f>
        <v>33.333333333333329</v>
      </c>
    </row>
    <row r="19" spans="1:4">
      <c r="A19" t="s">
        <v>78</v>
      </c>
      <c r="D19" s="21">
        <f>D2</f>
        <v>28.396226415094326</v>
      </c>
    </row>
    <row r="20" spans="1:4">
      <c r="A20" t="s">
        <v>79</v>
      </c>
      <c r="D20" s="20">
        <f>1- (D19/D18)</f>
        <v>0.14811320754717017</v>
      </c>
    </row>
  </sheetData>
  <mergeCells count="2">
    <mergeCell ref="E2:G2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6257C-42B6-4408-9C66-9ADAD9F5D622}">
  <dimension ref="A1:K27"/>
  <sheetViews>
    <sheetView zoomScale="150" zoomScaleNormal="150" workbookViewId="0">
      <selection sqref="A1:O21"/>
    </sheetView>
  </sheetViews>
  <sheetFormatPr defaultRowHeight="15"/>
  <cols>
    <col min="1" max="1" width="11.5703125" customWidth="1"/>
    <col min="2" max="2" width="11.5703125" bestFit="1" customWidth="1"/>
    <col min="3" max="4" width="5.7109375" bestFit="1" customWidth="1"/>
    <col min="5" max="5" width="6.140625" customWidth="1"/>
    <col min="6" max="6" width="11.5703125" bestFit="1" customWidth="1"/>
    <col min="7" max="7" width="4" bestFit="1" customWidth="1"/>
    <col min="8" max="8" width="4.85546875" customWidth="1"/>
    <col min="9" max="9" width="5.7109375" bestFit="1" customWidth="1"/>
    <col min="10" max="10" width="6.42578125" bestFit="1" customWidth="1"/>
    <col min="11" max="11" width="8.42578125" bestFit="1" customWidth="1"/>
    <col min="15" max="15" width="11.28515625" customWidth="1"/>
  </cols>
  <sheetData>
    <row r="1" spans="1:11" ht="18">
      <c r="A1" t="s">
        <v>112</v>
      </c>
      <c r="C1" s="88" t="s">
        <v>68</v>
      </c>
      <c r="D1" s="88"/>
      <c r="F1" t="s">
        <v>89</v>
      </c>
      <c r="G1" s="24" t="s">
        <v>90</v>
      </c>
      <c r="H1" s="24" t="s">
        <v>91</v>
      </c>
      <c r="I1" s="36" t="s">
        <v>113</v>
      </c>
      <c r="J1" t="s">
        <v>114</v>
      </c>
      <c r="K1" t="s">
        <v>93</v>
      </c>
    </row>
    <row r="2" spans="1:11">
      <c r="A2" s="39">
        <f>SUMPRODUCT(C2:D2,C6:D6)</f>
        <v>33.964445610214263</v>
      </c>
      <c r="C2" s="8">
        <v>3</v>
      </c>
      <c r="D2" s="8">
        <v>5</v>
      </c>
      <c r="F2" t="s">
        <v>58</v>
      </c>
      <c r="G2" s="19">
        <v>4</v>
      </c>
      <c r="H2" s="19">
        <f>0.2/2</f>
        <v>0.1</v>
      </c>
      <c r="I2">
        <v>0.99</v>
      </c>
      <c r="J2" s="25">
        <f>_xlfn.NORM.S.INV(1-I2)</f>
        <v>-2.3263478740408408</v>
      </c>
      <c r="K2" s="25">
        <f>G2+(H2*J2)</f>
        <v>3.7673652125959158</v>
      </c>
    </row>
    <row r="3" spans="1:11">
      <c r="F3" t="s">
        <v>59</v>
      </c>
      <c r="G3" s="19">
        <v>12</v>
      </c>
      <c r="H3" s="19">
        <f>0.5/2</f>
        <v>0.25</v>
      </c>
      <c r="I3">
        <v>0.99</v>
      </c>
      <c r="J3" s="25">
        <f t="shared" ref="J3:J4" si="0">_xlfn.NORM.S.INV(1-I3)</f>
        <v>-2.3263478740408408</v>
      </c>
      <c r="K3" s="25">
        <f t="shared" ref="K3:K4" si="1">G3+(H3*J3)</f>
        <v>11.41841303148979</v>
      </c>
    </row>
    <row r="4" spans="1:11">
      <c r="A4" t="s">
        <v>55</v>
      </c>
      <c r="F4" t="s">
        <v>60</v>
      </c>
      <c r="G4" s="19">
        <v>18</v>
      </c>
      <c r="H4" s="19">
        <f>1/2</f>
        <v>0.5</v>
      </c>
      <c r="I4">
        <v>0.99</v>
      </c>
      <c r="J4" s="25">
        <f t="shared" si="0"/>
        <v>-2.3263478740408408</v>
      </c>
      <c r="K4" s="25">
        <f t="shared" si="1"/>
        <v>16.836826062979579</v>
      </c>
    </row>
    <row r="5" spans="1:11" ht="18">
      <c r="A5" t="s">
        <v>115</v>
      </c>
      <c r="C5" s="19" t="s">
        <v>63</v>
      </c>
      <c r="D5" s="19" t="s">
        <v>64</v>
      </c>
      <c r="G5" s="24"/>
      <c r="H5" s="24"/>
    </row>
    <row r="6" spans="1:11" ht="18">
      <c r="A6" t="s">
        <v>116</v>
      </c>
      <c r="C6" s="37">
        <v>1.8061376771632631</v>
      </c>
      <c r="D6" s="37">
        <v>5.7092065157448948</v>
      </c>
      <c r="G6" s="19"/>
      <c r="H6" s="19"/>
      <c r="J6" s="25"/>
      <c r="K6" s="26"/>
    </row>
    <row r="7" spans="1:11" ht="18">
      <c r="A7" t="s">
        <v>117</v>
      </c>
      <c r="G7" s="19"/>
      <c r="H7" s="19"/>
      <c r="J7" s="25"/>
      <c r="K7" s="26"/>
    </row>
    <row r="8" spans="1:11" ht="18">
      <c r="A8" t="s">
        <v>84</v>
      </c>
      <c r="G8" s="19"/>
      <c r="H8" s="19"/>
      <c r="J8" s="25"/>
    </row>
    <row r="9" spans="1:11" ht="18">
      <c r="C9" s="88" t="s">
        <v>62</v>
      </c>
      <c r="D9" s="88"/>
    </row>
    <row r="10" spans="1:11">
      <c r="B10" t="s">
        <v>58</v>
      </c>
      <c r="C10" s="8">
        <v>1</v>
      </c>
      <c r="D10" s="8">
        <v>0</v>
      </c>
      <c r="F10" t="s">
        <v>58</v>
      </c>
      <c r="G10" s="2">
        <f>SUMPRODUCT($C$6:$D$6,C10:D10)</f>
        <v>1.8061376771632631</v>
      </c>
      <c r="H10" s="19" t="s">
        <v>11</v>
      </c>
      <c r="I10" s="27">
        <f>K2</f>
        <v>3.7673652125959158</v>
      </c>
    </row>
    <row r="11" spans="1:11">
      <c r="B11" t="s">
        <v>59</v>
      </c>
      <c r="C11" s="8">
        <v>0</v>
      </c>
      <c r="D11" s="8">
        <v>2</v>
      </c>
      <c r="F11" t="s">
        <v>59</v>
      </c>
      <c r="G11" s="2">
        <f>SUMPRODUCT($C$6:$D$6,C11:D11)</f>
        <v>11.41841303148979</v>
      </c>
      <c r="H11" s="19" t="s">
        <v>11</v>
      </c>
      <c r="I11" s="27">
        <f>K3</f>
        <v>11.41841303148979</v>
      </c>
    </row>
    <row r="12" spans="1:11">
      <c r="B12" t="s">
        <v>60</v>
      </c>
      <c r="C12" s="8">
        <v>3</v>
      </c>
      <c r="D12" s="8">
        <v>2</v>
      </c>
      <c r="F12" t="s">
        <v>60</v>
      </c>
      <c r="G12" s="2">
        <f>SUMPRODUCT($C$6:$D$6,C12:D12)</f>
        <v>16.836826062979579</v>
      </c>
      <c r="H12" s="19" t="s">
        <v>11</v>
      </c>
      <c r="I12" s="27">
        <f>K4</f>
        <v>16.836826062979579</v>
      </c>
    </row>
    <row r="14" spans="1:11">
      <c r="A14" t="s">
        <v>251</v>
      </c>
      <c r="J14" t="s">
        <v>252</v>
      </c>
    </row>
    <row r="15" spans="1:11" ht="18">
      <c r="A15" t="s">
        <v>118</v>
      </c>
      <c r="C15" s="38" t="s">
        <v>248</v>
      </c>
      <c r="F15" s="25">
        <f>K2</f>
        <v>3.7673652125959158</v>
      </c>
      <c r="G15" s="24"/>
      <c r="H15" s="24"/>
      <c r="J15" t="s">
        <v>247</v>
      </c>
    </row>
    <row r="16" spans="1:11" ht="18">
      <c r="A16" t="s">
        <v>119</v>
      </c>
      <c r="C16" s="38" t="s">
        <v>249</v>
      </c>
      <c r="F16" s="25">
        <f t="shared" ref="F16:F17" si="2">K3</f>
        <v>11.41841303148979</v>
      </c>
      <c r="J16" s="25" t="s">
        <v>254</v>
      </c>
    </row>
    <row r="17" spans="1:11" ht="18">
      <c r="A17" t="s">
        <v>120</v>
      </c>
      <c r="C17" s="38" t="s">
        <v>250</v>
      </c>
      <c r="F17" s="25">
        <f t="shared" si="2"/>
        <v>16.836826062979579</v>
      </c>
      <c r="J17" s="25" t="s">
        <v>253</v>
      </c>
      <c r="K17" s="26"/>
    </row>
    <row r="18" spans="1:11">
      <c r="J18" s="25"/>
      <c r="K18" s="26"/>
    </row>
    <row r="19" spans="1:11">
      <c r="A19" t="s">
        <v>121</v>
      </c>
      <c r="F19" s="26">
        <f>ROUND(A2,3)*1000</f>
        <v>33964</v>
      </c>
      <c r="G19" t="s">
        <v>123</v>
      </c>
    </row>
    <row r="20" spans="1:11">
      <c r="A20" t="s">
        <v>122</v>
      </c>
      <c r="F20" s="40">
        <v>33122</v>
      </c>
      <c r="G20" t="s">
        <v>123</v>
      </c>
    </row>
    <row r="21" spans="1:11">
      <c r="A21" t="s">
        <v>124</v>
      </c>
      <c r="F21" s="26">
        <f>F19-F20</f>
        <v>842</v>
      </c>
    </row>
    <row r="23" spans="1:11">
      <c r="A23" s="23"/>
    </row>
    <row r="25" spans="1:11">
      <c r="B25" s="27"/>
    </row>
    <row r="26" spans="1:11">
      <c r="B26" s="27"/>
    </row>
    <row r="27" spans="1:11">
      <c r="B27" s="27"/>
    </row>
  </sheetData>
  <mergeCells count="2">
    <mergeCell ref="C1:D1"/>
    <mergeCell ref="C9:D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1B574-D0E6-4182-9045-E6EB33FBCADD}">
  <dimension ref="A1:N24"/>
  <sheetViews>
    <sheetView zoomScale="150" zoomScaleNormal="150" workbookViewId="0">
      <selection sqref="A1:N24"/>
    </sheetView>
  </sheetViews>
  <sheetFormatPr defaultRowHeight="15"/>
  <cols>
    <col min="1" max="1" width="10.7109375" customWidth="1"/>
    <col min="3" max="3" width="11.5703125" bestFit="1" customWidth="1"/>
    <col min="7" max="7" width="1.5703125" customWidth="1"/>
    <col min="8" max="8" width="11.5703125" bestFit="1" customWidth="1"/>
    <col min="9" max="9" width="4" bestFit="1" customWidth="1"/>
    <col min="10" max="10" width="3.7109375" bestFit="1" customWidth="1"/>
    <col min="11" max="11" width="6.28515625" customWidth="1"/>
    <col min="12" max="12" width="6.42578125" bestFit="1" customWidth="1"/>
    <col min="13" max="13" width="8.42578125" bestFit="1" customWidth="1"/>
    <col min="14" max="14" width="10.140625" bestFit="1" customWidth="1"/>
  </cols>
  <sheetData>
    <row r="1" spans="1:14" ht="18">
      <c r="A1" t="s">
        <v>97</v>
      </c>
      <c r="K1" t="s">
        <v>61</v>
      </c>
    </row>
    <row r="2" spans="1:14" ht="18">
      <c r="A2" t="s">
        <v>85</v>
      </c>
      <c r="D2" s="88" t="s">
        <v>68</v>
      </c>
      <c r="E2" s="88"/>
      <c r="F2" s="88"/>
      <c r="H2" t="s">
        <v>58</v>
      </c>
      <c r="I2" s="86">
        <f>SUMPRODUCT($D$7:$F$7,D11:F11)</f>
        <v>84</v>
      </c>
      <c r="J2" s="3" t="s">
        <v>11</v>
      </c>
      <c r="K2" s="3">
        <f>I7</f>
        <v>90</v>
      </c>
    </row>
    <row r="3" spans="1:14">
      <c r="A3" s="22">
        <f>SUMPRODUCT(D3:F3,D7:F7)</f>
        <v>1275</v>
      </c>
      <c r="D3" s="8">
        <v>20</v>
      </c>
      <c r="E3" s="8">
        <v>30</v>
      </c>
      <c r="F3" s="8">
        <v>25</v>
      </c>
      <c r="H3" t="s">
        <v>59</v>
      </c>
      <c r="I3" s="86">
        <f>SUMPRODUCT($D$7:$F$7,D12:F12)</f>
        <v>140</v>
      </c>
      <c r="J3" s="3" t="s">
        <v>11</v>
      </c>
      <c r="K3" s="3">
        <f t="shared" ref="K3:K4" si="0">I8</f>
        <v>150</v>
      </c>
    </row>
    <row r="4" spans="1:14">
      <c r="H4" t="s">
        <v>60</v>
      </c>
      <c r="I4" s="86">
        <f>SUMPRODUCT($D$7:$F$7,D13:F13)</f>
        <v>168</v>
      </c>
      <c r="J4" s="3" t="s">
        <v>11</v>
      </c>
      <c r="K4" s="3">
        <f t="shared" si="0"/>
        <v>180</v>
      </c>
    </row>
    <row r="5" spans="1:14">
      <c r="A5" t="s">
        <v>55</v>
      </c>
      <c r="N5" s="87" t="s">
        <v>30</v>
      </c>
    </row>
    <row r="6" spans="1:14" ht="18.75" thickBot="1">
      <c r="A6" t="s">
        <v>88</v>
      </c>
      <c r="D6" s="3" t="s">
        <v>63</v>
      </c>
      <c r="E6" s="3" t="s">
        <v>64</v>
      </c>
      <c r="F6" s="3" t="s">
        <v>65</v>
      </c>
      <c r="H6" s="83" t="s">
        <v>89</v>
      </c>
      <c r="I6" s="84" t="s">
        <v>90</v>
      </c>
      <c r="J6" s="84" t="s">
        <v>91</v>
      </c>
      <c r="K6" s="85" t="s">
        <v>113</v>
      </c>
      <c r="L6" s="83" t="s">
        <v>114</v>
      </c>
      <c r="M6" s="83" t="s">
        <v>93</v>
      </c>
      <c r="N6" s="87" t="s">
        <v>95</v>
      </c>
    </row>
    <row r="7" spans="1:14" ht="18">
      <c r="A7" t="s">
        <v>86</v>
      </c>
      <c r="D7" s="1">
        <v>7</v>
      </c>
      <c r="E7" s="1">
        <v>22</v>
      </c>
      <c r="F7" s="1">
        <v>19</v>
      </c>
      <c r="H7" t="s">
        <v>58</v>
      </c>
      <c r="I7" s="3">
        <v>90</v>
      </c>
      <c r="J7" s="3">
        <v>3</v>
      </c>
      <c r="K7" s="26">
        <v>0.9</v>
      </c>
      <c r="L7" s="25">
        <f>_xlfn.NORM.S.INV(1-K7)</f>
        <v>-1.2815515655446006</v>
      </c>
      <c r="M7" s="26">
        <f>I7+(J7*L7)</f>
        <v>86.155345303366204</v>
      </c>
      <c r="N7" s="32" t="str">
        <f>IF(I2 &lt;= M7, "Yes", "No")</f>
        <v>Yes</v>
      </c>
    </row>
    <row r="8" spans="1:14" ht="18">
      <c r="A8" t="s">
        <v>87</v>
      </c>
      <c r="H8" t="s">
        <v>59</v>
      </c>
      <c r="I8" s="3">
        <v>150</v>
      </c>
      <c r="J8" s="3">
        <v>6</v>
      </c>
      <c r="K8" s="26">
        <v>0.9</v>
      </c>
      <c r="L8" s="25">
        <f t="shared" ref="L8:L9" si="1">_xlfn.NORM.S.INV(1-K8)</f>
        <v>-1.2815515655446006</v>
      </c>
      <c r="M8" s="26">
        <f t="shared" ref="M8:M9" si="2">I8+(J8*L8)</f>
        <v>142.31069060673241</v>
      </c>
      <c r="N8" s="33" t="str">
        <f t="shared" ref="N8:N9" si="3">IF(I3 &lt;= M8, "Yes", "No")</f>
        <v>Yes</v>
      </c>
    </row>
    <row r="9" spans="1:14" ht="18.75" thickBot="1">
      <c r="A9" t="s">
        <v>84</v>
      </c>
      <c r="H9" t="s">
        <v>60</v>
      </c>
      <c r="I9" s="3">
        <v>180</v>
      </c>
      <c r="J9" s="3">
        <v>9</v>
      </c>
      <c r="K9" s="26">
        <v>0.9</v>
      </c>
      <c r="L9" s="25">
        <f t="shared" si="1"/>
        <v>-1.2815515655446006</v>
      </c>
      <c r="M9" s="26">
        <f t="shared" si="2"/>
        <v>168.46603591009858</v>
      </c>
      <c r="N9" s="34" t="str">
        <f t="shared" si="3"/>
        <v>Yes</v>
      </c>
    </row>
    <row r="10" spans="1:14" ht="15" customHeight="1">
      <c r="D10" s="88" t="s">
        <v>62</v>
      </c>
      <c r="E10" s="88"/>
      <c r="F10" s="88"/>
    </row>
    <row r="11" spans="1:14" ht="18.75" thickBot="1">
      <c r="C11" t="s">
        <v>58</v>
      </c>
      <c r="D11" s="8">
        <v>3</v>
      </c>
      <c r="E11" s="8">
        <v>2</v>
      </c>
      <c r="F11" s="8">
        <v>1</v>
      </c>
      <c r="H11" s="83" t="s">
        <v>89</v>
      </c>
      <c r="I11" s="84" t="s">
        <v>90</v>
      </c>
      <c r="J11" s="84" t="s">
        <v>91</v>
      </c>
      <c r="K11" s="85" t="s">
        <v>113</v>
      </c>
      <c r="L11" s="83" t="s">
        <v>114</v>
      </c>
      <c r="M11" s="83" t="s">
        <v>93</v>
      </c>
    </row>
    <row r="12" spans="1:14">
      <c r="C12" t="s">
        <v>59</v>
      </c>
      <c r="D12" s="8">
        <v>2</v>
      </c>
      <c r="E12" s="8">
        <v>4</v>
      </c>
      <c r="F12" s="8">
        <v>2</v>
      </c>
      <c r="H12" t="s">
        <v>58</v>
      </c>
      <c r="I12" s="3">
        <v>90</v>
      </c>
      <c r="J12" s="3">
        <v>3</v>
      </c>
      <c r="K12">
        <v>0.95</v>
      </c>
      <c r="L12" s="25">
        <f>_xlfn.NORM.S.INV(1-K12)</f>
        <v>-1.6448536269514715</v>
      </c>
      <c r="M12" s="26">
        <f>I12+(J12*L12)</f>
        <v>85.06543911914558</v>
      </c>
      <c r="N12" s="32" t="str">
        <f>IF(I2 &lt;= M12, "Yes", "No")</f>
        <v>Yes</v>
      </c>
    </row>
    <row r="13" spans="1:14">
      <c r="C13" t="s">
        <v>60</v>
      </c>
      <c r="D13" s="8">
        <v>1</v>
      </c>
      <c r="E13" s="8">
        <v>3</v>
      </c>
      <c r="F13" s="8">
        <v>5</v>
      </c>
      <c r="H13" t="s">
        <v>59</v>
      </c>
      <c r="I13" s="3">
        <v>150</v>
      </c>
      <c r="J13" s="3">
        <v>6</v>
      </c>
      <c r="K13">
        <v>0.95</v>
      </c>
      <c r="L13" s="25">
        <f t="shared" ref="L13:L14" si="4">_xlfn.NORM.S.INV(1-K13)</f>
        <v>-1.6448536269514715</v>
      </c>
      <c r="M13" s="26">
        <f t="shared" ref="M13:M14" si="5">I13+(J13*L13)</f>
        <v>140.13087823829116</v>
      </c>
      <c r="N13" s="33" t="str">
        <f t="shared" ref="N13:N14" si="6">IF(I3 &lt;= M13, "Yes", "No")</f>
        <v>Yes</v>
      </c>
    </row>
    <row r="14" spans="1:14" ht="15.75" thickBot="1">
      <c r="H14" t="s">
        <v>60</v>
      </c>
      <c r="I14" s="3">
        <v>180</v>
      </c>
      <c r="J14" s="3">
        <v>9</v>
      </c>
      <c r="K14">
        <v>0.95</v>
      </c>
      <c r="L14" s="25">
        <f t="shared" si="4"/>
        <v>-1.6448536269514715</v>
      </c>
      <c r="M14" s="26">
        <f t="shared" si="5"/>
        <v>165.19631735743675</v>
      </c>
      <c r="N14" s="31" t="str">
        <f t="shared" si="6"/>
        <v>No</v>
      </c>
    </row>
    <row r="15" spans="1:14" ht="9.75" customHeight="1"/>
    <row r="16" spans="1:14" ht="18.75" thickBot="1">
      <c r="H16" s="83" t="s">
        <v>89</v>
      </c>
      <c r="I16" s="84" t="s">
        <v>90</v>
      </c>
      <c r="J16" s="84" t="s">
        <v>91</v>
      </c>
      <c r="K16" s="85" t="s">
        <v>113</v>
      </c>
      <c r="L16" s="83" t="s">
        <v>114</v>
      </c>
      <c r="M16" s="83" t="s">
        <v>93</v>
      </c>
    </row>
    <row r="17" spans="1:14">
      <c r="A17" t="s">
        <v>100</v>
      </c>
      <c r="H17" t="s">
        <v>58</v>
      </c>
      <c r="I17" s="3">
        <v>90</v>
      </c>
      <c r="J17" s="3">
        <v>3</v>
      </c>
      <c r="K17">
        <v>0.97499999999999998</v>
      </c>
      <c r="L17" s="25">
        <f>_xlfn.NORM.S.INV(1-K17)</f>
        <v>-1.9599639845400536</v>
      </c>
      <c r="M17" s="26">
        <f>I17+(J17*L17)</f>
        <v>84.120108046379841</v>
      </c>
      <c r="N17" s="32" t="str">
        <f>IF(I2 &lt;= M17, "Yes", "No")</f>
        <v>Yes</v>
      </c>
    </row>
    <row r="18" spans="1:14">
      <c r="A18" t="s">
        <v>99</v>
      </c>
      <c r="H18" t="s">
        <v>59</v>
      </c>
      <c r="I18" s="3">
        <v>150</v>
      </c>
      <c r="J18" s="3">
        <v>6</v>
      </c>
      <c r="K18">
        <v>0.97499999999999998</v>
      </c>
      <c r="L18" s="25">
        <f t="shared" ref="L18:L19" si="7">_xlfn.NORM.S.INV(1-K18)</f>
        <v>-1.9599639845400536</v>
      </c>
      <c r="M18" s="26">
        <f t="shared" ref="M18:M19" si="8">I18+(J18*L18)</f>
        <v>138.24021609275968</v>
      </c>
      <c r="N18" s="30" t="str">
        <f>IF(I3 &lt;= M18, "Yes", "No")</f>
        <v>No</v>
      </c>
    </row>
    <row r="19" spans="1:14" ht="15.75" thickBot="1">
      <c r="A19" t="s">
        <v>98</v>
      </c>
      <c r="H19" t="s">
        <v>60</v>
      </c>
      <c r="I19" s="3">
        <v>180</v>
      </c>
      <c r="J19" s="3">
        <v>9</v>
      </c>
      <c r="K19">
        <v>0.97499999999999998</v>
      </c>
      <c r="L19" s="25">
        <f t="shared" si="7"/>
        <v>-1.9599639845400536</v>
      </c>
      <c r="M19" s="26">
        <f t="shared" si="8"/>
        <v>162.36032413913952</v>
      </c>
      <c r="N19" s="31" t="str">
        <f>IF(I4 &lt;= M19, "Yes", "No")</f>
        <v>No</v>
      </c>
    </row>
    <row r="20" spans="1:14" ht="10.5" customHeight="1"/>
    <row r="21" spans="1:14" ht="18.75" thickBot="1">
      <c r="H21" s="83" t="s">
        <v>89</v>
      </c>
      <c r="I21" s="84" t="s">
        <v>90</v>
      </c>
      <c r="J21" s="84" t="s">
        <v>91</v>
      </c>
      <c r="K21" s="85" t="s">
        <v>92</v>
      </c>
      <c r="L21" s="83" t="s">
        <v>94</v>
      </c>
      <c r="M21" s="83" t="s">
        <v>93</v>
      </c>
    </row>
    <row r="22" spans="1:14">
      <c r="H22" t="s">
        <v>58</v>
      </c>
      <c r="I22" s="3">
        <v>90</v>
      </c>
      <c r="J22" s="3">
        <v>3</v>
      </c>
      <c r="K22">
        <v>0.99</v>
      </c>
      <c r="L22" s="25">
        <f>_xlfn.NORM.S.INV(1-K22)</f>
        <v>-2.3263478740408408</v>
      </c>
      <c r="M22" s="26">
        <f>I22+(J22*L22)</f>
        <v>83.020956377877482</v>
      </c>
      <c r="N22" s="29" t="str">
        <f>IF(I7 &lt;= M22, "Yes", "No")</f>
        <v>No</v>
      </c>
    </row>
    <row r="23" spans="1:14">
      <c r="H23" t="s">
        <v>59</v>
      </c>
      <c r="I23" s="3">
        <v>150</v>
      </c>
      <c r="J23" s="3">
        <v>6</v>
      </c>
      <c r="K23">
        <v>0.99</v>
      </c>
      <c r="L23" s="25">
        <f t="shared" ref="L23:L24" si="9">_xlfn.NORM.S.INV(1-K23)</f>
        <v>-2.3263478740408408</v>
      </c>
      <c r="M23" s="26">
        <f t="shared" ref="M23:M24" si="10">I23+(J23*L23)</f>
        <v>136.04191275575496</v>
      </c>
      <c r="N23" s="30" t="str">
        <f>IF(I8 &lt;= M23, "Yes", "No")</f>
        <v>No</v>
      </c>
    </row>
    <row r="24" spans="1:14" ht="15.75" thickBot="1">
      <c r="H24" t="s">
        <v>60</v>
      </c>
      <c r="I24" s="3">
        <v>180</v>
      </c>
      <c r="J24" s="3">
        <v>9</v>
      </c>
      <c r="K24">
        <v>0.99</v>
      </c>
      <c r="L24" s="25">
        <f t="shared" si="9"/>
        <v>-2.3263478740408408</v>
      </c>
      <c r="M24" s="26">
        <f t="shared" si="10"/>
        <v>159.06286913363243</v>
      </c>
      <c r="N24" s="31" t="str">
        <f>IF(I9 &lt;= M24, "Yes", "No")</f>
        <v>No</v>
      </c>
    </row>
  </sheetData>
  <mergeCells count="2">
    <mergeCell ref="D2:F2"/>
    <mergeCell ref="D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DEF33-5A53-495C-A00A-6753A63DCEBF}">
  <dimension ref="A1:M30"/>
  <sheetViews>
    <sheetView topLeftCell="A10" zoomScale="150" zoomScaleNormal="150" workbookViewId="0">
      <selection activeCell="A21" sqref="A21:G30"/>
    </sheetView>
  </sheetViews>
  <sheetFormatPr defaultRowHeight="15"/>
  <cols>
    <col min="1" max="1" width="11.5703125" customWidth="1"/>
    <col min="2" max="2" width="10.5703125" customWidth="1"/>
    <col min="3" max="3" width="11.5703125" bestFit="1" customWidth="1"/>
    <col min="7" max="7" width="2.5703125" customWidth="1"/>
    <col min="8" max="8" width="11.5703125" bestFit="1" customWidth="1"/>
    <col min="9" max="9" width="4" bestFit="1" customWidth="1"/>
    <col min="10" max="10" width="3.7109375" bestFit="1" customWidth="1"/>
    <col min="11" max="11" width="6.7109375" bestFit="1" customWidth="1"/>
    <col min="12" max="12" width="6.42578125" bestFit="1" customWidth="1"/>
    <col min="13" max="13" width="8.42578125" bestFit="1" customWidth="1"/>
  </cols>
  <sheetData>
    <row r="1" spans="1:13">
      <c r="A1" t="s">
        <v>270</v>
      </c>
    </row>
    <row r="2" spans="1:13" ht="18">
      <c r="A2" t="s">
        <v>85</v>
      </c>
      <c r="D2" s="88" t="s">
        <v>68</v>
      </c>
      <c r="E2" s="88"/>
      <c r="F2" s="88"/>
      <c r="H2" t="s">
        <v>58</v>
      </c>
      <c r="I2" s="3">
        <f>SUMPRODUCT($D$7:$F$7,D11:F11)</f>
        <v>84.120108046379841</v>
      </c>
      <c r="J2" s="3" t="s">
        <v>11</v>
      </c>
      <c r="K2" s="27">
        <f>M17</f>
        <v>84.120108046379841</v>
      </c>
    </row>
    <row r="3" spans="1:13">
      <c r="A3" s="22">
        <f>SUMPRODUCT(D3:F3,D7:F7)</f>
        <v>1277.2083861333911</v>
      </c>
      <c r="D3" s="8">
        <v>20</v>
      </c>
      <c r="E3" s="8">
        <v>30</v>
      </c>
      <c r="F3" s="8">
        <v>25</v>
      </c>
      <c r="H3" t="s">
        <v>59</v>
      </c>
      <c r="I3" s="3">
        <f>SUMPRODUCT($D$7:$F$7,D12:F12)</f>
        <v>140.13087823652384</v>
      </c>
      <c r="J3" s="3" t="s">
        <v>11</v>
      </c>
      <c r="K3" s="27">
        <f>M13</f>
        <v>140.13087823829116</v>
      </c>
    </row>
    <row r="4" spans="1:13">
      <c r="H4" t="s">
        <v>60</v>
      </c>
      <c r="I4" s="3">
        <f>SUMPRODUCT($D$7:$F$7,D13:F13)</f>
        <v>168.46603590907205</v>
      </c>
      <c r="J4" s="3" t="s">
        <v>11</v>
      </c>
      <c r="K4" s="27">
        <f>M9</f>
        <v>168.46603591009858</v>
      </c>
    </row>
    <row r="5" spans="1:13">
      <c r="A5" t="s">
        <v>55</v>
      </c>
    </row>
    <row r="6" spans="1:13" ht="18">
      <c r="A6" t="s">
        <v>88</v>
      </c>
      <c r="D6" s="3" t="s">
        <v>63</v>
      </c>
      <c r="E6" s="3" t="s">
        <v>64</v>
      </c>
      <c r="F6" s="3" t="s">
        <v>65</v>
      </c>
      <c r="H6" t="s">
        <v>89</v>
      </c>
      <c r="I6" s="24" t="s">
        <v>90</v>
      </c>
      <c r="J6" s="24" t="s">
        <v>91</v>
      </c>
      <c r="K6" s="36" t="s">
        <v>113</v>
      </c>
      <c r="L6" t="s">
        <v>114</v>
      </c>
      <c r="M6" t="s">
        <v>93</v>
      </c>
    </row>
    <row r="7" spans="1:13" ht="18">
      <c r="A7" t="s">
        <v>86</v>
      </c>
      <c r="D7" s="1">
        <v>7.0273344640589528</v>
      </c>
      <c r="E7" s="1">
        <v>21.964545975143107</v>
      </c>
      <c r="F7" s="1">
        <v>19.109012703916754</v>
      </c>
      <c r="H7" t="s">
        <v>58</v>
      </c>
      <c r="I7" s="3">
        <v>90</v>
      </c>
      <c r="J7" s="3">
        <v>3</v>
      </c>
      <c r="K7" s="26">
        <v>0.9</v>
      </c>
      <c r="L7" s="25">
        <f>_xlfn.NORM.S.INV(1-K7)</f>
        <v>-1.2815515655446006</v>
      </c>
      <c r="M7" s="26">
        <f>I7+(J7*L7)</f>
        <v>86.155345303366204</v>
      </c>
    </row>
    <row r="8" spans="1:13" ht="18.75" thickBot="1">
      <c r="A8" t="s">
        <v>87</v>
      </c>
      <c r="H8" t="s">
        <v>59</v>
      </c>
      <c r="I8" s="3">
        <v>150</v>
      </c>
      <c r="J8" s="3">
        <v>6</v>
      </c>
      <c r="K8" s="26">
        <v>0.9</v>
      </c>
      <c r="L8" s="25">
        <f t="shared" ref="L8:L9" si="0">_xlfn.NORM.S.INV(1-K8)</f>
        <v>-1.2815515655446006</v>
      </c>
      <c r="M8" s="26">
        <f t="shared" ref="M8:M9" si="1">I8+(J8*L8)</f>
        <v>142.31069060673241</v>
      </c>
    </row>
    <row r="9" spans="1:13" ht="18.75" thickBot="1">
      <c r="A9" t="s">
        <v>84</v>
      </c>
      <c r="H9" t="s">
        <v>60</v>
      </c>
      <c r="I9" s="3">
        <v>180</v>
      </c>
      <c r="J9" s="3">
        <v>9</v>
      </c>
      <c r="K9" s="26">
        <v>0.9</v>
      </c>
      <c r="L9" s="25">
        <f t="shared" si="0"/>
        <v>-1.2815515655446006</v>
      </c>
      <c r="M9" s="28">
        <f t="shared" si="1"/>
        <v>168.46603591009858</v>
      </c>
    </row>
    <row r="10" spans="1:13" ht="18">
      <c r="D10" s="88" t="s">
        <v>62</v>
      </c>
      <c r="E10" s="88"/>
      <c r="F10" s="88"/>
    </row>
    <row r="11" spans="1:13" ht="18">
      <c r="C11" t="s">
        <v>58</v>
      </c>
      <c r="D11" s="8">
        <v>3</v>
      </c>
      <c r="E11" s="8">
        <v>2</v>
      </c>
      <c r="F11" s="8">
        <v>1</v>
      </c>
      <c r="H11" t="s">
        <v>89</v>
      </c>
      <c r="I11" s="24" t="s">
        <v>90</v>
      </c>
      <c r="J11" s="24" t="s">
        <v>91</v>
      </c>
      <c r="K11" s="36" t="s">
        <v>113</v>
      </c>
      <c r="L11" t="s">
        <v>114</v>
      </c>
      <c r="M11" t="s">
        <v>93</v>
      </c>
    </row>
    <row r="12" spans="1:13" ht="15.75" thickBot="1">
      <c r="C12" t="s">
        <v>59</v>
      </c>
      <c r="D12" s="8">
        <v>2</v>
      </c>
      <c r="E12" s="8">
        <v>4</v>
      </c>
      <c r="F12" s="8">
        <v>2</v>
      </c>
      <c r="H12" t="s">
        <v>58</v>
      </c>
      <c r="I12" s="3">
        <v>90</v>
      </c>
      <c r="J12" s="3">
        <v>3</v>
      </c>
      <c r="K12">
        <v>0.95</v>
      </c>
      <c r="L12" s="25">
        <f>_xlfn.NORM.S.INV(1-K12)</f>
        <v>-1.6448536269514715</v>
      </c>
      <c r="M12" s="26">
        <f>I12+(J12*L12)</f>
        <v>85.06543911914558</v>
      </c>
    </row>
    <row r="13" spans="1:13" ht="15.75" thickBot="1">
      <c r="C13" t="s">
        <v>60</v>
      </c>
      <c r="D13" s="8">
        <v>1</v>
      </c>
      <c r="E13" s="8">
        <v>3</v>
      </c>
      <c r="F13" s="8">
        <v>5</v>
      </c>
      <c r="H13" t="s">
        <v>59</v>
      </c>
      <c r="I13" s="3">
        <v>150</v>
      </c>
      <c r="J13" s="3">
        <v>6</v>
      </c>
      <c r="K13">
        <v>0.95</v>
      </c>
      <c r="L13" s="25">
        <f t="shared" ref="L13:L14" si="2">_xlfn.NORM.S.INV(1-K13)</f>
        <v>-1.6448536269514715</v>
      </c>
      <c r="M13" s="28">
        <f t="shared" ref="M13:M14" si="3">I13+(J13*L13)</f>
        <v>140.13087823829116</v>
      </c>
    </row>
    <row r="14" spans="1:13">
      <c r="H14" t="s">
        <v>60</v>
      </c>
      <c r="I14" s="3">
        <v>180</v>
      </c>
      <c r="J14" s="3">
        <v>9</v>
      </c>
      <c r="K14">
        <v>0.95</v>
      </c>
      <c r="L14" s="25">
        <f t="shared" si="2"/>
        <v>-1.6448536269514715</v>
      </c>
      <c r="M14" s="26">
        <f t="shared" si="3"/>
        <v>165.19631735743675</v>
      </c>
    </row>
    <row r="16" spans="1:13" ht="18.75" thickBot="1">
      <c r="H16" t="s">
        <v>89</v>
      </c>
      <c r="I16" s="24" t="s">
        <v>90</v>
      </c>
      <c r="J16" s="24" t="s">
        <v>91</v>
      </c>
      <c r="K16" s="36" t="s">
        <v>113</v>
      </c>
      <c r="L16" t="s">
        <v>114</v>
      </c>
      <c r="M16" t="s">
        <v>93</v>
      </c>
    </row>
    <row r="17" spans="1:13" ht="15.75" thickBot="1">
      <c r="H17" t="s">
        <v>58</v>
      </c>
      <c r="I17" s="3">
        <v>90</v>
      </c>
      <c r="J17" s="3">
        <v>3</v>
      </c>
      <c r="K17">
        <v>0.97499999999999998</v>
      </c>
      <c r="L17" s="25">
        <f>_xlfn.NORM.S.INV(1-K17)</f>
        <v>-1.9599639845400536</v>
      </c>
      <c r="M17" s="28">
        <f>I17+(J17*L17)</f>
        <v>84.120108046379841</v>
      </c>
    </row>
    <row r="18" spans="1:13">
      <c r="H18" t="s">
        <v>59</v>
      </c>
      <c r="I18" s="3">
        <v>150</v>
      </c>
      <c r="J18" s="3">
        <v>6</v>
      </c>
      <c r="K18">
        <v>0.97499999999999998</v>
      </c>
      <c r="L18" s="25">
        <f t="shared" ref="L18:L19" si="4">_xlfn.NORM.S.INV(1-K18)</f>
        <v>-1.9599639845400536</v>
      </c>
      <c r="M18" s="26">
        <f t="shared" ref="M18:M19" si="5">I18+(J18*L18)</f>
        <v>138.24021609275968</v>
      </c>
    </row>
    <row r="19" spans="1:13">
      <c r="H19" t="s">
        <v>60</v>
      </c>
      <c r="I19" s="3">
        <v>180</v>
      </c>
      <c r="J19" s="3">
        <v>9</v>
      </c>
      <c r="K19">
        <v>0.97499999999999998</v>
      </c>
      <c r="L19" s="25">
        <f t="shared" si="4"/>
        <v>-1.9599639845400536</v>
      </c>
      <c r="M19" s="26">
        <f t="shared" si="5"/>
        <v>162.36032413913952</v>
      </c>
    </row>
    <row r="20" spans="1:13">
      <c r="A20" t="s">
        <v>96</v>
      </c>
    </row>
    <row r="21" spans="1:13">
      <c r="A21" t="s">
        <v>101</v>
      </c>
    </row>
    <row r="22" spans="1:13">
      <c r="A22" t="s">
        <v>102</v>
      </c>
    </row>
    <row r="23" spans="1:13" ht="17.25">
      <c r="A23" t="s">
        <v>103</v>
      </c>
      <c r="C23">
        <f>0.9^3</f>
        <v>0.72900000000000009</v>
      </c>
      <c r="D23" t="s">
        <v>105</v>
      </c>
    </row>
    <row r="24" spans="1:13">
      <c r="A24" t="s">
        <v>106</v>
      </c>
    </row>
    <row r="26" spans="1:13" ht="17.25">
      <c r="A26" t="s">
        <v>104</v>
      </c>
    </row>
    <row r="27" spans="1:13" ht="17.25">
      <c r="A27" s="23" t="s">
        <v>111</v>
      </c>
    </row>
    <row r="28" spans="1:13">
      <c r="A28" t="s">
        <v>107</v>
      </c>
      <c r="B28" s="23" t="s">
        <v>110</v>
      </c>
    </row>
    <row r="29" spans="1:13">
      <c r="B29" s="26" t="s">
        <v>108</v>
      </c>
      <c r="C29" s="27"/>
    </row>
    <row r="30" spans="1:13">
      <c r="B30" s="26" t="s">
        <v>109</v>
      </c>
      <c r="C30" s="27"/>
    </row>
  </sheetData>
  <mergeCells count="2">
    <mergeCell ref="D2:F2"/>
    <mergeCell ref="D10:F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57B3-1A5A-4219-B718-ED51423625D6}">
  <dimension ref="A1:N20"/>
  <sheetViews>
    <sheetView zoomScale="150" zoomScaleNormal="150" workbookViewId="0">
      <selection activeCell="O19" sqref="O19"/>
    </sheetView>
  </sheetViews>
  <sheetFormatPr defaultRowHeight="15"/>
  <cols>
    <col min="1" max="1" width="11.5703125" customWidth="1"/>
    <col min="2" max="3" width="10.5703125" customWidth="1"/>
    <col min="4" max="4" width="11.5703125" bestFit="1" customWidth="1"/>
    <col min="5" max="5" width="3.5703125" bestFit="1" customWidth="1"/>
    <col min="6" max="7" width="5.140625" bestFit="1" customWidth="1"/>
    <col min="8" max="8" width="5.7109375" bestFit="1" customWidth="1"/>
    <col min="9" max="9" width="2.5703125" customWidth="1"/>
    <col min="10" max="10" width="3" bestFit="1" customWidth="1"/>
    <col min="11" max="11" width="4" bestFit="1" customWidth="1"/>
    <col min="12" max="12" width="3.7109375" bestFit="1" customWidth="1"/>
    <col min="13" max="13" width="6.7109375" bestFit="1" customWidth="1"/>
    <col min="14" max="14" width="6.42578125" bestFit="1" customWidth="1"/>
  </cols>
  <sheetData>
    <row r="1" spans="1:14">
      <c r="A1" t="s">
        <v>131</v>
      </c>
    </row>
    <row r="2" spans="1:14" ht="18">
      <c r="A2" t="s">
        <v>132</v>
      </c>
      <c r="E2" s="88" t="s">
        <v>68</v>
      </c>
      <c r="F2" s="88"/>
      <c r="G2" s="88"/>
      <c r="H2" s="35"/>
      <c r="K2" s="19"/>
      <c r="L2" s="19"/>
      <c r="M2" s="27"/>
    </row>
    <row r="3" spans="1:14" ht="18">
      <c r="A3" t="s">
        <v>130</v>
      </c>
      <c r="E3" s="8">
        <v>3</v>
      </c>
      <c r="F3" s="8">
        <v>2.5</v>
      </c>
      <c r="G3" s="8">
        <v>1.5</v>
      </c>
      <c r="H3" s="35"/>
      <c r="K3" s="19"/>
      <c r="L3" s="19"/>
      <c r="M3" s="27"/>
    </row>
    <row r="4" spans="1:14">
      <c r="A4" s="22">
        <f>SUMPRODUCT(E3:G3,E7:G7)</f>
        <v>23.999999896860757</v>
      </c>
      <c r="H4" s="35"/>
      <c r="K4" s="19"/>
      <c r="L4" s="19"/>
      <c r="M4" s="27"/>
    </row>
    <row r="5" spans="1:14">
      <c r="H5" s="35"/>
    </row>
    <row r="6" spans="1:14" ht="18">
      <c r="A6" t="s">
        <v>125</v>
      </c>
      <c r="E6" s="19" t="s">
        <v>63</v>
      </c>
      <c r="F6" s="19" t="s">
        <v>128</v>
      </c>
      <c r="G6" s="19" t="s">
        <v>129</v>
      </c>
      <c r="H6" s="35"/>
      <c r="K6" s="24"/>
      <c r="L6" s="24"/>
      <c r="M6" s="36"/>
    </row>
    <row r="7" spans="1:14" ht="18">
      <c r="A7" t="s">
        <v>133</v>
      </c>
      <c r="E7" s="41">
        <v>1.9999999509674757</v>
      </c>
      <c r="F7" s="41">
        <v>6</v>
      </c>
      <c r="G7" s="41">
        <v>2.0000000293055544</v>
      </c>
      <c r="H7" s="35"/>
      <c r="K7" s="19"/>
      <c r="L7" s="19"/>
      <c r="N7" s="25"/>
    </row>
    <row r="8" spans="1:14" ht="18">
      <c r="A8" t="s">
        <v>134</v>
      </c>
      <c r="H8" s="35"/>
      <c r="K8" s="19"/>
      <c r="L8" s="19"/>
      <c r="N8" s="25"/>
    </row>
    <row r="9" spans="1:14" ht="18">
      <c r="A9" t="s">
        <v>135</v>
      </c>
      <c r="H9" s="35"/>
      <c r="K9" s="19"/>
      <c r="L9" s="19"/>
      <c r="N9" s="25"/>
    </row>
    <row r="10" spans="1:14" ht="18">
      <c r="A10" t="s">
        <v>136</v>
      </c>
      <c r="E10" s="19" t="s">
        <v>63</v>
      </c>
      <c r="F10" s="19" t="s">
        <v>128</v>
      </c>
      <c r="G10" s="19" t="s">
        <v>129</v>
      </c>
      <c r="H10" s="35"/>
    </row>
    <row r="11" spans="1:14" ht="18">
      <c r="A11" t="s">
        <v>137</v>
      </c>
      <c r="D11" t="s">
        <v>58</v>
      </c>
      <c r="E11" s="8">
        <v>1</v>
      </c>
      <c r="F11" s="8">
        <v>0</v>
      </c>
      <c r="G11" s="8">
        <v>0</v>
      </c>
      <c r="H11" s="42">
        <f>SUMPRODUCT($E$7:$G$7,E11:G11)</f>
        <v>1.9999999509674757</v>
      </c>
      <c r="I11" s="19" t="s">
        <v>11</v>
      </c>
      <c r="J11" s="4">
        <v>4</v>
      </c>
      <c r="K11" s="24"/>
      <c r="L11" s="24"/>
      <c r="M11" s="36"/>
    </row>
    <row r="12" spans="1:14">
      <c r="D12" t="s">
        <v>59</v>
      </c>
      <c r="E12" s="8">
        <v>0</v>
      </c>
      <c r="F12" s="8">
        <v>2</v>
      </c>
      <c r="G12" s="8">
        <v>0</v>
      </c>
      <c r="H12" s="42">
        <f t="shared" ref="H12:H15" si="0">SUMPRODUCT($E$7:$G$7,E12:G12)</f>
        <v>12</v>
      </c>
      <c r="I12" s="19" t="s">
        <v>11</v>
      </c>
      <c r="J12" s="4">
        <v>12</v>
      </c>
      <c r="K12" s="19"/>
      <c r="L12" s="19"/>
      <c r="N12" s="25"/>
    </row>
    <row r="13" spans="1:14">
      <c r="D13" t="s">
        <v>60</v>
      </c>
      <c r="E13" s="8">
        <v>0</v>
      </c>
      <c r="F13" s="8">
        <v>0</v>
      </c>
      <c r="G13" s="8">
        <v>2</v>
      </c>
      <c r="H13" s="42">
        <f t="shared" si="0"/>
        <v>4.0000000586111089</v>
      </c>
      <c r="I13" s="19" t="s">
        <v>11</v>
      </c>
      <c r="J13" s="4">
        <v>12</v>
      </c>
      <c r="K13" s="19"/>
      <c r="L13" s="19"/>
      <c r="N13" s="25"/>
    </row>
    <row r="14" spans="1:14">
      <c r="D14" t="s">
        <v>126</v>
      </c>
      <c r="E14" s="8">
        <v>3</v>
      </c>
      <c r="F14" s="8">
        <v>2</v>
      </c>
      <c r="G14" s="8">
        <v>0</v>
      </c>
      <c r="H14" s="42">
        <f t="shared" si="0"/>
        <v>17.999999852902427</v>
      </c>
      <c r="I14" s="19" t="s">
        <v>11</v>
      </c>
      <c r="J14" s="4">
        <v>18</v>
      </c>
      <c r="K14" s="19"/>
      <c r="L14" s="19"/>
      <c r="N14" s="25"/>
    </row>
    <row r="15" spans="1:14">
      <c r="D15" t="s">
        <v>127</v>
      </c>
      <c r="E15" s="8">
        <v>3</v>
      </c>
      <c r="F15" s="8">
        <v>0</v>
      </c>
      <c r="G15" s="8">
        <v>6</v>
      </c>
      <c r="H15" s="42">
        <f t="shared" si="0"/>
        <v>18.000000028735755</v>
      </c>
      <c r="I15" s="19" t="s">
        <v>11</v>
      </c>
      <c r="J15" s="4">
        <v>18</v>
      </c>
    </row>
    <row r="16" spans="1:14">
      <c r="H16" s="35"/>
      <c r="K16" s="24"/>
      <c r="L16" s="24"/>
      <c r="M16" s="36"/>
    </row>
    <row r="17" spans="1:8">
      <c r="A17" t="s">
        <v>139</v>
      </c>
      <c r="H17" s="35"/>
    </row>
    <row r="18" spans="1:8">
      <c r="A18" t="s">
        <v>138</v>
      </c>
      <c r="H18" s="35"/>
    </row>
    <row r="19" spans="1:8">
      <c r="A19" t="s">
        <v>140</v>
      </c>
    </row>
    <row r="20" spans="1:8">
      <c r="A20" t="s">
        <v>141</v>
      </c>
    </row>
  </sheetData>
  <mergeCells count="1"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C19D-7418-4CA9-B5EF-FB78AAD4C05E}">
  <dimension ref="A1:H18"/>
  <sheetViews>
    <sheetView showGridLines="0" workbookViewId="0">
      <selection activeCell="E33" sqref="E33"/>
    </sheetView>
  </sheetViews>
  <sheetFormatPr defaultRowHeight="15"/>
  <cols>
    <col min="1" max="1" width="2.28515625" customWidth="1"/>
    <col min="2" max="3" width="6.28515625" bestFit="1" customWidth="1"/>
    <col min="4" max="4" width="6.140625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>
      <c r="A1" s="9" t="s">
        <v>12</v>
      </c>
    </row>
    <row r="2" spans="1:8">
      <c r="A2" s="9" t="s">
        <v>13</v>
      </c>
    </row>
    <row r="3" spans="1:8">
      <c r="A3" s="9" t="s">
        <v>14</v>
      </c>
    </row>
    <row r="6" spans="1:8" ht="15.75" thickBot="1">
      <c r="A6" t="s">
        <v>15</v>
      </c>
      <c r="B6" s="14"/>
    </row>
    <row r="7" spans="1:8">
      <c r="B7" s="12"/>
      <c r="C7" s="12"/>
      <c r="D7" s="12" t="s">
        <v>18</v>
      </c>
      <c r="E7" s="12" t="s">
        <v>20</v>
      </c>
      <c r="F7" s="12" t="s">
        <v>22</v>
      </c>
      <c r="G7" s="12" t="s">
        <v>24</v>
      </c>
      <c r="H7" s="12" t="s">
        <v>24</v>
      </c>
    </row>
    <row r="8" spans="1:8" ht="15.75" thickBot="1">
      <c r="B8" s="13" t="s">
        <v>16</v>
      </c>
      <c r="C8" s="13" t="s">
        <v>17</v>
      </c>
      <c r="D8" s="13" t="s">
        <v>19</v>
      </c>
      <c r="E8" s="13" t="s">
        <v>21</v>
      </c>
      <c r="F8" s="13" t="s">
        <v>23</v>
      </c>
      <c r="G8" s="13" t="s">
        <v>25</v>
      </c>
      <c r="H8" s="13" t="s">
        <v>26</v>
      </c>
    </row>
    <row r="9" spans="1:8">
      <c r="B9" s="10" t="s">
        <v>32</v>
      </c>
      <c r="C9" s="10" t="s">
        <v>7</v>
      </c>
      <c r="D9" s="10">
        <v>11</v>
      </c>
      <c r="E9" s="10">
        <v>0</v>
      </c>
      <c r="F9" s="10">
        <v>5</v>
      </c>
      <c r="G9" s="10">
        <v>1E+30</v>
      </c>
      <c r="H9" s="10">
        <v>0.36363636363636365</v>
      </c>
    </row>
    <row r="10" spans="1:8">
      <c r="B10" s="10" t="s">
        <v>33</v>
      </c>
      <c r="C10" s="10" t="s">
        <v>8</v>
      </c>
      <c r="D10" s="10">
        <v>0</v>
      </c>
      <c r="E10" s="10">
        <v>-0.33333333333333337</v>
      </c>
      <c r="F10" s="10">
        <v>4</v>
      </c>
      <c r="G10" s="10">
        <v>0.33333333333333337</v>
      </c>
      <c r="H10" s="10">
        <v>1E+30</v>
      </c>
    </row>
    <row r="11" spans="1:8">
      <c r="B11" s="10" t="s">
        <v>34</v>
      </c>
      <c r="C11" s="10" t="s">
        <v>9</v>
      </c>
      <c r="D11" s="10">
        <v>3</v>
      </c>
      <c r="E11" s="10">
        <v>0</v>
      </c>
      <c r="F11" s="10">
        <v>-1</v>
      </c>
      <c r="G11" s="10">
        <v>2.6666666666666665</v>
      </c>
      <c r="H11" s="10">
        <v>1.3333333333333335</v>
      </c>
    </row>
    <row r="12" spans="1:8" ht="15.75" thickBot="1">
      <c r="B12" s="11" t="s">
        <v>35</v>
      </c>
      <c r="C12" s="11" t="s">
        <v>10</v>
      </c>
      <c r="D12" s="11">
        <v>0</v>
      </c>
      <c r="E12" s="11">
        <v>-0.66666666666666674</v>
      </c>
      <c r="F12" s="11">
        <v>3</v>
      </c>
      <c r="G12" s="11">
        <v>0.66666666666666674</v>
      </c>
      <c r="H12" s="11">
        <v>1E+30</v>
      </c>
    </row>
    <row r="14" spans="1:8" ht="15.75" thickBot="1">
      <c r="A14" t="s">
        <v>27</v>
      </c>
    </row>
    <row r="15" spans="1:8">
      <c r="B15" s="12"/>
      <c r="C15" s="12"/>
      <c r="D15" s="12" t="s">
        <v>18</v>
      </c>
      <c r="E15" s="12" t="s">
        <v>28</v>
      </c>
      <c r="F15" s="12" t="s">
        <v>30</v>
      </c>
      <c r="G15" s="12" t="s">
        <v>24</v>
      </c>
      <c r="H15" s="12" t="s">
        <v>24</v>
      </c>
    </row>
    <row r="16" spans="1:8" ht="15.75" thickBot="1">
      <c r="B16" s="13" t="s">
        <v>16</v>
      </c>
      <c r="C16" s="13" t="s">
        <v>17</v>
      </c>
      <c r="D16" s="13" t="s">
        <v>19</v>
      </c>
      <c r="E16" s="13" t="s">
        <v>29</v>
      </c>
      <c r="F16" s="13" t="s">
        <v>31</v>
      </c>
      <c r="G16" s="13" t="s">
        <v>25</v>
      </c>
      <c r="H16" s="13" t="s">
        <v>26</v>
      </c>
    </row>
    <row r="17" spans="2:8">
      <c r="B17" s="10" t="s">
        <v>36</v>
      </c>
      <c r="C17" s="10"/>
      <c r="D17" s="10">
        <v>24</v>
      </c>
      <c r="E17" s="10">
        <v>0.66666666666666663</v>
      </c>
      <c r="F17" s="10">
        <v>24</v>
      </c>
      <c r="G17" s="10">
        <v>12</v>
      </c>
      <c r="H17" s="10">
        <v>132.00000000000003</v>
      </c>
    </row>
    <row r="18" spans="2:8" ht="15.75" thickBot="1">
      <c r="B18" s="11" t="s">
        <v>37</v>
      </c>
      <c r="C18" s="11"/>
      <c r="D18" s="11">
        <v>36</v>
      </c>
      <c r="E18" s="11">
        <v>1</v>
      </c>
      <c r="F18" s="11">
        <v>36</v>
      </c>
      <c r="G18" s="11">
        <v>1E+30</v>
      </c>
      <c r="H18" s="11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2E30-863F-4C5F-B196-AA5CF2CAE856}">
  <dimension ref="A1:K25"/>
  <sheetViews>
    <sheetView tabSelected="1" zoomScale="150" zoomScaleNormal="150" workbookViewId="0">
      <selection activeCell="M8" sqref="M8"/>
    </sheetView>
  </sheetViews>
  <sheetFormatPr defaultRowHeight="15"/>
  <cols>
    <col min="1" max="1" width="10.85546875" customWidth="1"/>
    <col min="3" max="3" width="4.7109375" bestFit="1" customWidth="1"/>
    <col min="4" max="4" width="5.140625" bestFit="1" customWidth="1"/>
    <col min="5" max="5" width="6.5703125" bestFit="1" customWidth="1"/>
    <col min="6" max="6" width="6.7109375" bestFit="1" customWidth="1"/>
    <col min="7" max="7" width="5.85546875" bestFit="1" customWidth="1"/>
    <col min="8" max="8" width="4" bestFit="1" customWidth="1"/>
    <col min="9" max="9" width="3" bestFit="1" customWidth="1"/>
    <col min="10" max="10" width="4" bestFit="1" customWidth="1"/>
    <col min="11" max="11" width="12.42578125" bestFit="1" customWidth="1"/>
  </cols>
  <sheetData>
    <row r="1" spans="1:11">
      <c r="A1" s="9" t="s">
        <v>294</v>
      </c>
      <c r="K1" s="95" t="s">
        <v>298</v>
      </c>
    </row>
    <row r="2" spans="1:11" ht="18">
      <c r="A2" t="s">
        <v>299</v>
      </c>
      <c r="K2" s="95" t="s">
        <v>297</v>
      </c>
    </row>
    <row r="3" spans="1:11" ht="18">
      <c r="A3" s="38" t="s">
        <v>300</v>
      </c>
      <c r="K3" s="95" t="s">
        <v>309</v>
      </c>
    </row>
    <row r="4" spans="1:11" ht="18">
      <c r="A4" s="38"/>
      <c r="C4" s="91" t="s">
        <v>301</v>
      </c>
      <c r="D4" s="91" t="s">
        <v>302</v>
      </c>
      <c r="E4" s="91" t="s">
        <v>303</v>
      </c>
      <c r="F4" s="91" t="s">
        <v>304</v>
      </c>
      <c r="G4" s="91" t="s">
        <v>305</v>
      </c>
      <c r="K4" s="89">
        <f>SUMPRODUCT(C5:G5,C10:G10)</f>
        <v>14.75</v>
      </c>
    </row>
    <row r="5" spans="1:11">
      <c r="C5" s="8">
        <v>0.5</v>
      </c>
      <c r="D5" s="8">
        <v>0.5</v>
      </c>
      <c r="E5" s="8">
        <v>0.05</v>
      </c>
      <c r="F5" s="8">
        <v>0</v>
      </c>
      <c r="G5" s="8">
        <v>-40</v>
      </c>
      <c r="K5" s="95" t="s">
        <v>308</v>
      </c>
    </row>
    <row r="7" spans="1:11">
      <c r="C7" s="90" t="s">
        <v>295</v>
      </c>
      <c r="D7" s="90"/>
      <c r="E7" s="90"/>
      <c r="F7" s="90"/>
      <c r="G7" s="92" t="s">
        <v>282</v>
      </c>
    </row>
    <row r="8" spans="1:11">
      <c r="C8" s="91" t="s">
        <v>279</v>
      </c>
      <c r="D8" s="91" t="s">
        <v>277</v>
      </c>
      <c r="E8" s="91" t="s">
        <v>278</v>
      </c>
      <c r="F8" s="91" t="s">
        <v>296</v>
      </c>
      <c r="G8" s="93" t="s">
        <v>21</v>
      </c>
    </row>
    <row r="9" spans="1:11" ht="18">
      <c r="C9" s="91" t="s">
        <v>63</v>
      </c>
      <c r="D9" s="91" t="s">
        <v>64</v>
      </c>
      <c r="E9" s="91" t="s">
        <v>65</v>
      </c>
      <c r="F9" s="91" t="s">
        <v>306</v>
      </c>
      <c r="G9" s="94" t="s">
        <v>307</v>
      </c>
    </row>
    <row r="10" spans="1:11">
      <c r="C10" s="2">
        <v>5</v>
      </c>
      <c r="D10" s="2">
        <v>95</v>
      </c>
      <c r="E10" s="2">
        <v>95</v>
      </c>
      <c r="F10" s="2">
        <v>0</v>
      </c>
      <c r="G10" s="2">
        <v>1</v>
      </c>
    </row>
    <row r="11" spans="1:11" ht="18">
      <c r="A11" t="s">
        <v>0</v>
      </c>
      <c r="J11" t="s">
        <v>61</v>
      </c>
    </row>
    <row r="12" spans="1:11">
      <c r="A12" t="s">
        <v>280</v>
      </c>
      <c r="H12">
        <f>C10</f>
        <v>5</v>
      </c>
      <c r="I12" t="s">
        <v>11</v>
      </c>
      <c r="J12">
        <v>10</v>
      </c>
    </row>
    <row r="13" spans="1:11">
      <c r="A13" t="s">
        <v>281</v>
      </c>
      <c r="H13">
        <f>C10</f>
        <v>5</v>
      </c>
      <c r="I13" s="38" t="s">
        <v>286</v>
      </c>
      <c r="J13">
        <v>5</v>
      </c>
    </row>
    <row r="14" spans="1:11">
      <c r="A14" t="s">
        <v>310</v>
      </c>
      <c r="H14">
        <f>G10</f>
        <v>1</v>
      </c>
      <c r="I14" t="s">
        <v>287</v>
      </c>
      <c r="J14">
        <v>1</v>
      </c>
    </row>
    <row r="15" spans="1:11" ht="4.5" customHeight="1"/>
    <row r="16" spans="1:11">
      <c r="A16" t="s">
        <v>288</v>
      </c>
    </row>
    <row r="17" spans="1:10">
      <c r="A17" t="s">
        <v>283</v>
      </c>
      <c r="H17">
        <f>C10+D10</f>
        <v>100</v>
      </c>
      <c r="I17" t="s">
        <v>11</v>
      </c>
      <c r="J17">
        <v>100</v>
      </c>
    </row>
    <row r="18" spans="1:10">
      <c r="A18" t="s">
        <v>284</v>
      </c>
      <c r="H18">
        <f>C10+E10</f>
        <v>100</v>
      </c>
      <c r="I18" t="s">
        <v>11</v>
      </c>
      <c r="J18">
        <v>100</v>
      </c>
    </row>
    <row r="19" spans="1:10">
      <c r="A19" t="s">
        <v>285</v>
      </c>
      <c r="H19">
        <f>C10+F10</f>
        <v>5</v>
      </c>
      <c r="I19" t="s">
        <v>11</v>
      </c>
      <c r="J19">
        <v>100</v>
      </c>
    </row>
    <row r="20" spans="1:10" ht="4.5" customHeight="1"/>
    <row r="21" spans="1:10">
      <c r="A21" t="s">
        <v>289</v>
      </c>
    </row>
    <row r="22" spans="1:10">
      <c r="A22" t="s">
        <v>290</v>
      </c>
    </row>
    <row r="23" spans="1:10">
      <c r="A23" t="s">
        <v>292</v>
      </c>
    </row>
    <row r="24" spans="1:10">
      <c r="A24" t="s">
        <v>293</v>
      </c>
    </row>
    <row r="25" spans="1:10">
      <c r="A25" t="s">
        <v>291</v>
      </c>
    </row>
  </sheetData>
  <mergeCells count="1">
    <mergeCell ref="C7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5004-545F-4823-BB23-68C8538C1F55}">
  <dimension ref="A1:F22"/>
  <sheetViews>
    <sheetView zoomScale="150" zoomScaleNormal="150" workbookViewId="0">
      <selection activeCell="I18" sqref="I18"/>
    </sheetView>
  </sheetViews>
  <sheetFormatPr defaultRowHeight="15"/>
  <cols>
    <col min="1" max="1" width="6.140625" bestFit="1" customWidth="1"/>
    <col min="2" max="2" width="5.7109375" customWidth="1"/>
    <col min="3" max="3" width="12.42578125" customWidth="1"/>
    <col min="4" max="4" width="14.85546875" customWidth="1"/>
    <col min="5" max="5" width="14.140625" customWidth="1"/>
    <col min="6" max="6" width="10.42578125" customWidth="1"/>
  </cols>
  <sheetData>
    <row r="1" spans="1:6">
      <c r="A1" s="9" t="s">
        <v>220</v>
      </c>
    </row>
    <row r="2" spans="1:6">
      <c r="C2" t="s">
        <v>46</v>
      </c>
      <c r="F2" s="5">
        <f>SUMPRODUCT(E5:F5,D12:E12)</f>
        <v>3500</v>
      </c>
    </row>
    <row r="4" spans="1:6">
      <c r="C4" t="s">
        <v>38</v>
      </c>
      <c r="E4" t="s">
        <v>39</v>
      </c>
      <c r="F4" t="s">
        <v>40</v>
      </c>
    </row>
    <row r="5" spans="1:6">
      <c r="E5">
        <v>3</v>
      </c>
      <c r="F5">
        <v>-2.5</v>
      </c>
    </row>
    <row r="7" spans="1:6">
      <c r="C7" t="s">
        <v>54</v>
      </c>
      <c r="D7" t="s">
        <v>39</v>
      </c>
      <c r="E7" t="s">
        <v>40</v>
      </c>
    </row>
    <row r="8" spans="1:6">
      <c r="C8" t="s">
        <v>42</v>
      </c>
      <c r="D8" t="s">
        <v>211</v>
      </c>
      <c r="E8" t="s">
        <v>45</v>
      </c>
    </row>
    <row r="9" spans="1:6">
      <c r="C9" t="s">
        <v>41</v>
      </c>
      <c r="E9" t="s">
        <v>53</v>
      </c>
    </row>
    <row r="10" spans="1:6">
      <c r="A10" s="15" t="s">
        <v>47</v>
      </c>
      <c r="B10" s="16" t="s">
        <v>49</v>
      </c>
      <c r="C10" s="1">
        <v>3000</v>
      </c>
      <c r="D10" s="7">
        <f>D12*D21</f>
        <v>4000</v>
      </c>
      <c r="E10" s="7">
        <f>E12*E21</f>
        <v>-1000</v>
      </c>
      <c r="F10" s="1">
        <f>E10+D10</f>
        <v>3000</v>
      </c>
    </row>
    <row r="11" spans="1:6">
      <c r="A11" s="17" t="s">
        <v>48</v>
      </c>
      <c r="B11" s="18" t="s">
        <v>50</v>
      </c>
      <c r="C11" s="1">
        <v>1000</v>
      </c>
      <c r="D11" s="7">
        <f>D12*D22</f>
        <v>2000</v>
      </c>
      <c r="E11" s="7">
        <f>E12*E22</f>
        <v>-1000</v>
      </c>
      <c r="F11" s="1">
        <f>E10+D11</f>
        <v>1000</v>
      </c>
    </row>
    <row r="12" spans="1:6">
      <c r="D12">
        <v>2000</v>
      </c>
      <c r="E12">
        <v>1000</v>
      </c>
    </row>
    <row r="15" spans="1:6">
      <c r="B15" t="s">
        <v>0</v>
      </c>
    </row>
    <row r="16" spans="1:6">
      <c r="B16" t="s">
        <v>239</v>
      </c>
    </row>
    <row r="17" spans="2:5">
      <c r="B17" t="s">
        <v>44</v>
      </c>
      <c r="D17" t="s">
        <v>51</v>
      </c>
    </row>
    <row r="18" spans="2:5">
      <c r="B18" t="s">
        <v>43</v>
      </c>
      <c r="D18" t="s">
        <v>52</v>
      </c>
    </row>
    <row r="20" spans="2:5">
      <c r="D20" t="s">
        <v>221</v>
      </c>
    </row>
    <row r="21" spans="2:5">
      <c r="D21" s="67">
        <v>2</v>
      </c>
      <c r="E21" s="67">
        <v>-1</v>
      </c>
    </row>
    <row r="22" spans="2:5">
      <c r="D22" s="67">
        <v>1</v>
      </c>
      <c r="E22" s="67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0EC1A-F2E6-4755-983A-07AE3DBA41AF}">
  <dimension ref="A1:H34"/>
  <sheetViews>
    <sheetView showGridLines="0" topLeftCell="A4" workbookViewId="0">
      <selection activeCell="B35" sqref="B35"/>
    </sheetView>
  </sheetViews>
  <sheetFormatPr defaultRowHeight="15"/>
  <cols>
    <col min="1" max="1" width="2.28515625" customWidth="1"/>
    <col min="2" max="2" width="6.28515625" bestFit="1" customWidth="1"/>
    <col min="3" max="3" width="12.7109375" bestFit="1" customWidth="1"/>
    <col min="4" max="4" width="6.140625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>
      <c r="A1" s="9" t="s">
        <v>12</v>
      </c>
    </row>
    <row r="2" spans="1:8">
      <c r="A2" s="9" t="s">
        <v>212</v>
      </c>
    </row>
    <row r="3" spans="1:8">
      <c r="A3" s="9" t="s">
        <v>213</v>
      </c>
    </row>
    <row r="6" spans="1:8" ht="15.75" thickBot="1">
      <c r="A6" t="s">
        <v>15</v>
      </c>
    </row>
    <row r="7" spans="1:8">
      <c r="B7" s="65"/>
      <c r="C7" s="65"/>
      <c r="D7" s="65" t="s">
        <v>18</v>
      </c>
      <c r="E7" s="65" t="s">
        <v>20</v>
      </c>
      <c r="F7" s="65" t="s">
        <v>22</v>
      </c>
      <c r="G7" s="65" t="s">
        <v>24</v>
      </c>
      <c r="H7" s="65" t="s">
        <v>24</v>
      </c>
    </row>
    <row r="8" spans="1:8" ht="15.75" thickBot="1">
      <c r="B8" s="66" t="s">
        <v>16</v>
      </c>
      <c r="C8" s="66" t="s">
        <v>17</v>
      </c>
      <c r="D8" s="66" t="s">
        <v>19</v>
      </c>
      <c r="E8" s="66" t="s">
        <v>21</v>
      </c>
      <c r="F8" s="66" t="s">
        <v>23</v>
      </c>
      <c r="G8" s="66" t="s">
        <v>25</v>
      </c>
      <c r="H8" s="66" t="s">
        <v>26</v>
      </c>
    </row>
    <row r="9" spans="1:8">
      <c r="B9" s="10" t="s">
        <v>34</v>
      </c>
      <c r="C9" s="10" t="s">
        <v>211</v>
      </c>
      <c r="D9" s="10">
        <v>2000</v>
      </c>
      <c r="E9" s="10">
        <v>0</v>
      </c>
      <c r="F9" s="10">
        <v>3</v>
      </c>
      <c r="G9" s="10">
        <v>2</v>
      </c>
      <c r="H9" s="10">
        <v>0.5</v>
      </c>
    </row>
    <row r="10" spans="1:8" ht="15.75" thickBot="1">
      <c r="B10" s="11" t="s">
        <v>35</v>
      </c>
      <c r="C10" s="11" t="s">
        <v>53</v>
      </c>
      <c r="D10" s="11">
        <v>1000</v>
      </c>
      <c r="E10" s="11">
        <v>0</v>
      </c>
      <c r="F10" s="11">
        <v>-2.5</v>
      </c>
      <c r="G10" s="11">
        <v>1</v>
      </c>
      <c r="H10" s="11">
        <v>0.5</v>
      </c>
    </row>
    <row r="12" spans="1:8" ht="15.75" thickBot="1">
      <c r="A12" t="s">
        <v>27</v>
      </c>
    </row>
    <row r="13" spans="1:8">
      <c r="B13" s="65"/>
      <c r="C13" s="65"/>
      <c r="D13" s="65" t="s">
        <v>18</v>
      </c>
      <c r="E13" s="65" t="s">
        <v>28</v>
      </c>
      <c r="F13" s="65" t="s">
        <v>30</v>
      </c>
      <c r="G13" s="65" t="s">
        <v>24</v>
      </c>
      <c r="H13" s="65" t="s">
        <v>24</v>
      </c>
    </row>
    <row r="14" spans="1:8" ht="15.75" thickBot="1">
      <c r="B14" s="66" t="s">
        <v>16</v>
      </c>
      <c r="C14" s="66" t="s">
        <v>17</v>
      </c>
      <c r="D14" s="66" t="s">
        <v>19</v>
      </c>
      <c r="E14" s="66" t="s">
        <v>29</v>
      </c>
      <c r="F14" s="66" t="s">
        <v>31</v>
      </c>
      <c r="G14" s="66" t="s">
        <v>25</v>
      </c>
      <c r="H14" s="66" t="s">
        <v>26</v>
      </c>
    </row>
    <row r="15" spans="1:8">
      <c r="B15" s="10" t="s">
        <v>214</v>
      </c>
      <c r="C15" s="10" t="s">
        <v>215</v>
      </c>
      <c r="D15" s="10">
        <v>3000</v>
      </c>
      <c r="E15" s="10">
        <v>0.5</v>
      </c>
      <c r="F15" s="10">
        <v>3000</v>
      </c>
      <c r="G15" s="10">
        <v>1E+30</v>
      </c>
      <c r="H15" s="10">
        <v>1000</v>
      </c>
    </row>
    <row r="16" spans="1:8" ht="15.75" thickBot="1">
      <c r="B16" s="11" t="s">
        <v>216</v>
      </c>
      <c r="C16" s="11" t="s">
        <v>217</v>
      </c>
      <c r="D16" s="11">
        <v>1000</v>
      </c>
      <c r="E16" s="11">
        <v>2</v>
      </c>
      <c r="F16" s="11">
        <v>1000</v>
      </c>
      <c r="G16" s="11">
        <v>500</v>
      </c>
      <c r="H16" s="11">
        <v>1E+30</v>
      </c>
    </row>
    <row r="18" spans="2:4">
      <c r="B18" t="s">
        <v>226</v>
      </c>
    </row>
    <row r="19" spans="2:4">
      <c r="B19" t="s">
        <v>218</v>
      </c>
    </row>
    <row r="20" spans="2:4">
      <c r="B20" t="s">
        <v>219</v>
      </c>
    </row>
    <row r="22" spans="2:4">
      <c r="B22" t="s">
        <v>225</v>
      </c>
    </row>
    <row r="23" spans="2:4">
      <c r="B23" t="s">
        <v>227</v>
      </c>
    </row>
    <row r="24" spans="2:4">
      <c r="B24" t="s">
        <v>228</v>
      </c>
    </row>
    <row r="26" spans="2:4">
      <c r="B26" t="s">
        <v>229</v>
      </c>
    </row>
    <row r="27" spans="2:4">
      <c r="C27" t="s">
        <v>230</v>
      </c>
      <c r="D27" t="s">
        <v>231</v>
      </c>
    </row>
    <row r="28" spans="2:4">
      <c r="B28" t="s">
        <v>265</v>
      </c>
    </row>
    <row r="29" spans="2:4">
      <c r="C29" t="s">
        <v>232</v>
      </c>
    </row>
    <row r="30" spans="2:4">
      <c r="C30" s="38" t="s">
        <v>233</v>
      </c>
    </row>
    <row r="31" spans="2:4">
      <c r="C31" t="s">
        <v>266</v>
      </c>
    </row>
    <row r="33" spans="2:2">
      <c r="B33" t="s">
        <v>234</v>
      </c>
    </row>
    <row r="34" spans="2:2">
      <c r="B34" t="s">
        <v>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3658-7F12-4935-8298-F9E872DB201D}">
  <dimension ref="A1:F22"/>
  <sheetViews>
    <sheetView zoomScale="150" zoomScaleNormal="150" workbookViewId="0">
      <selection activeCell="G15" sqref="G15"/>
    </sheetView>
  </sheetViews>
  <sheetFormatPr defaultRowHeight="15"/>
  <cols>
    <col min="1" max="1" width="6.140625" bestFit="1" customWidth="1"/>
    <col min="2" max="2" width="5.7109375" customWidth="1"/>
    <col min="3" max="3" width="12.42578125" customWidth="1"/>
    <col min="4" max="4" width="14.85546875" customWidth="1"/>
    <col min="5" max="5" width="14.140625" customWidth="1"/>
    <col min="6" max="6" width="10.42578125" customWidth="1"/>
  </cols>
  <sheetData>
    <row r="1" spans="1:6">
      <c r="A1" s="9" t="s">
        <v>267</v>
      </c>
    </row>
    <row r="2" spans="1:6">
      <c r="C2" t="s">
        <v>46</v>
      </c>
      <c r="F2" s="5">
        <f ca="1">SUMPRODUCT(E5:F5,D12:E12)</f>
        <v>500</v>
      </c>
    </row>
    <row r="4" spans="1:6">
      <c r="C4" t="s">
        <v>38</v>
      </c>
      <c r="E4" t="s">
        <v>39</v>
      </c>
      <c r="F4" t="s">
        <v>40</v>
      </c>
    </row>
    <row r="5" spans="1:6">
      <c r="E5">
        <f ca="1">_xll.PsiOptParam(2,4)</f>
        <v>2</v>
      </c>
      <c r="F5">
        <f ca="1">_xll.PsiOptParam(-3.5,-1.5)</f>
        <v>-3.5</v>
      </c>
    </row>
    <row r="7" spans="1:6">
      <c r="C7" t="s">
        <v>54</v>
      </c>
      <c r="D7" t="s">
        <v>39</v>
      </c>
      <c r="E7" t="s">
        <v>40</v>
      </c>
    </row>
    <row r="8" spans="1:6">
      <c r="C8" t="s">
        <v>42</v>
      </c>
      <c r="D8" t="s">
        <v>211</v>
      </c>
      <c r="E8" t="s">
        <v>45</v>
      </c>
    </row>
    <row r="9" spans="1:6">
      <c r="C9" t="s">
        <v>41</v>
      </c>
      <c r="E9" t="s">
        <v>53</v>
      </c>
    </row>
    <row r="10" spans="1:6">
      <c r="A10" s="15" t="s">
        <v>47</v>
      </c>
      <c r="B10" s="16" t="s">
        <v>49</v>
      </c>
      <c r="C10" s="1">
        <v>3000</v>
      </c>
      <c r="D10" s="7">
        <f>D12*D21</f>
        <v>4000</v>
      </c>
      <c r="E10" s="7">
        <f>E12*E21</f>
        <v>-1000</v>
      </c>
      <c r="F10" s="1">
        <f>E10+D10</f>
        <v>3000</v>
      </c>
    </row>
    <row r="11" spans="1:6">
      <c r="A11" s="17" t="s">
        <v>48</v>
      </c>
      <c r="B11" s="18" t="s">
        <v>50</v>
      </c>
      <c r="C11" s="1">
        <v>1000</v>
      </c>
      <c r="D11" s="7">
        <f>D12*D22</f>
        <v>2000</v>
      </c>
      <c r="E11" s="7">
        <f>E12*E22</f>
        <v>-1000</v>
      </c>
      <c r="F11" s="1">
        <f>E10+D11</f>
        <v>1000</v>
      </c>
    </row>
    <row r="12" spans="1:6">
      <c r="D12">
        <v>2000</v>
      </c>
      <c r="E12">
        <v>1000</v>
      </c>
    </row>
    <row r="15" spans="1:6">
      <c r="B15" t="s">
        <v>0</v>
      </c>
    </row>
    <row r="16" spans="1:6">
      <c r="B16" t="s">
        <v>239</v>
      </c>
    </row>
    <row r="17" spans="2:5">
      <c r="B17" t="s">
        <v>44</v>
      </c>
      <c r="D17" t="s">
        <v>51</v>
      </c>
    </row>
    <row r="18" spans="2:5">
      <c r="B18" t="s">
        <v>43</v>
      </c>
      <c r="D18" t="s">
        <v>52</v>
      </c>
    </row>
    <row r="20" spans="2:5">
      <c r="D20" t="s">
        <v>221</v>
      </c>
    </row>
    <row r="21" spans="2:5">
      <c r="D21" s="67">
        <v>2</v>
      </c>
      <c r="E21" s="67">
        <v>-1</v>
      </c>
    </row>
    <row r="22" spans="2:5">
      <c r="D22" s="67">
        <v>1</v>
      </c>
      <c r="E22" s="67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70A38-5FBF-4005-8C4D-107296E98847}">
  <dimension ref="A1:G26"/>
  <sheetViews>
    <sheetView workbookViewId="0">
      <selection activeCell="H24" sqref="H24"/>
    </sheetView>
  </sheetViews>
  <sheetFormatPr defaultRowHeight="15"/>
  <cols>
    <col min="1" max="1" width="12.28515625" bestFit="1" customWidth="1"/>
    <col min="2" max="2" width="20.5703125" bestFit="1" customWidth="1"/>
    <col min="3" max="6" width="5" bestFit="1" customWidth="1"/>
    <col min="7" max="7" width="11.140625" bestFit="1" customWidth="1"/>
  </cols>
  <sheetData>
    <row r="1" spans="1:7">
      <c r="A1" s="69" t="s">
        <v>224</v>
      </c>
      <c r="B1" s="69" t="s">
        <v>223</v>
      </c>
      <c r="C1" s="70"/>
      <c r="D1" s="70"/>
      <c r="E1" s="70"/>
      <c r="F1" s="71"/>
    </row>
    <row r="2" spans="1:7">
      <c r="A2" s="69" t="s">
        <v>222</v>
      </c>
      <c r="B2" s="72">
        <v>-3.5</v>
      </c>
      <c r="C2" s="73">
        <v>-3</v>
      </c>
      <c r="D2" s="73">
        <v>-2.5</v>
      </c>
      <c r="E2" s="73">
        <v>-2</v>
      </c>
      <c r="F2" s="77">
        <v>-1.5</v>
      </c>
    </row>
    <row r="3" spans="1:7">
      <c r="A3" s="72">
        <v>2</v>
      </c>
      <c r="B3" s="72">
        <v>2000</v>
      </c>
      <c r="C3" s="73">
        <v>2000</v>
      </c>
      <c r="D3" s="73">
        <v>2000</v>
      </c>
      <c r="E3" s="73">
        <v>2000</v>
      </c>
      <c r="F3" s="77">
        <v>2500</v>
      </c>
      <c r="G3" s="68"/>
    </row>
    <row r="4" spans="1:7">
      <c r="A4" s="74">
        <v>2.5</v>
      </c>
      <c r="B4" s="74">
        <v>2500</v>
      </c>
      <c r="C4" s="68">
        <v>2500</v>
      </c>
      <c r="D4" s="68">
        <v>2500</v>
      </c>
      <c r="E4" s="68">
        <v>3000</v>
      </c>
      <c r="F4" s="78">
        <v>3500</v>
      </c>
      <c r="G4" s="68"/>
    </row>
    <row r="5" spans="1:7">
      <c r="A5" s="74">
        <v>3</v>
      </c>
      <c r="B5" s="74">
        <v>3000</v>
      </c>
      <c r="C5" s="68">
        <v>3000</v>
      </c>
      <c r="D5" s="68">
        <v>3500</v>
      </c>
      <c r="E5" s="68">
        <v>4000</v>
      </c>
      <c r="F5" s="78">
        <v>4500</v>
      </c>
      <c r="G5" s="68"/>
    </row>
    <row r="6" spans="1:7">
      <c r="A6" s="74">
        <v>3.5</v>
      </c>
      <c r="B6" s="74">
        <v>3500</v>
      </c>
      <c r="C6" s="68">
        <v>4000</v>
      </c>
      <c r="D6" s="68">
        <v>4500</v>
      </c>
      <c r="E6" s="68">
        <v>5000</v>
      </c>
      <c r="F6" s="78">
        <v>5500</v>
      </c>
      <c r="G6" s="68"/>
    </row>
    <row r="7" spans="1:7">
      <c r="A7" s="75">
        <v>4</v>
      </c>
      <c r="B7" s="75">
        <v>4500</v>
      </c>
      <c r="C7" s="76">
        <v>5000</v>
      </c>
      <c r="D7" s="76">
        <v>5500</v>
      </c>
      <c r="E7" s="76">
        <v>6000</v>
      </c>
      <c r="F7" s="79">
        <v>6500</v>
      </c>
      <c r="G7" s="68"/>
    </row>
    <row r="8" spans="1:7">
      <c r="B8" s="68"/>
      <c r="C8" s="68"/>
      <c r="D8" s="68"/>
      <c r="E8" s="68"/>
      <c r="F8" s="68"/>
      <c r="G8" s="68"/>
    </row>
    <row r="9" spans="1:7">
      <c r="B9" s="68"/>
      <c r="C9" s="68"/>
    </row>
    <row r="10" spans="1:7">
      <c r="B10" s="68"/>
      <c r="C10" s="68"/>
    </row>
    <row r="11" spans="1:7">
      <c r="B11" s="68"/>
      <c r="C11" s="68"/>
    </row>
    <row r="12" spans="1:7">
      <c r="B12" s="68"/>
      <c r="C12" s="68"/>
    </row>
    <row r="13" spans="1:7">
      <c r="B13" s="68"/>
      <c r="C13" s="68"/>
    </row>
    <row r="14" spans="1:7">
      <c r="B14" s="68"/>
      <c r="C14" s="68"/>
    </row>
    <row r="15" spans="1:7">
      <c r="B15" s="68"/>
      <c r="C15" s="68"/>
    </row>
    <row r="16" spans="1:7">
      <c r="B16" s="68"/>
      <c r="C16" s="68"/>
    </row>
    <row r="17" spans="2:3">
      <c r="B17" s="68"/>
      <c r="C17" s="68"/>
    </row>
    <row r="18" spans="2:3">
      <c r="B18" s="68"/>
      <c r="C18" s="68"/>
    </row>
    <row r="19" spans="2:3">
      <c r="B19" s="68"/>
      <c r="C19" s="68"/>
    </row>
    <row r="20" spans="2:3">
      <c r="B20" s="68"/>
      <c r="C20" s="68"/>
    </row>
    <row r="21" spans="2:3">
      <c r="B21" s="68"/>
      <c r="C21" s="68"/>
    </row>
    <row r="22" spans="2:3">
      <c r="B22" s="68"/>
      <c r="C22" s="68"/>
    </row>
    <row r="23" spans="2:3">
      <c r="B23" s="68"/>
      <c r="C23" s="68"/>
    </row>
    <row r="24" spans="2:3">
      <c r="B24" s="68"/>
      <c r="C24" s="68"/>
    </row>
    <row r="25" spans="2:3">
      <c r="B25" s="68"/>
      <c r="C25" s="68"/>
    </row>
    <row r="26" spans="2:3">
      <c r="B26" s="68"/>
      <c r="C26" s="6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98AC-6CF5-4D06-A163-F13760458E8A}">
  <dimension ref="A1:F23"/>
  <sheetViews>
    <sheetView zoomScale="150" zoomScaleNormal="150" workbookViewId="0">
      <selection activeCell="G17" sqref="G17"/>
    </sheetView>
  </sheetViews>
  <sheetFormatPr defaultRowHeight="15"/>
  <cols>
    <col min="1" max="1" width="6.140625" bestFit="1" customWidth="1"/>
    <col min="2" max="2" width="5.7109375" customWidth="1"/>
    <col min="3" max="3" width="12.42578125" customWidth="1"/>
    <col min="4" max="4" width="14.85546875" customWidth="1"/>
    <col min="5" max="5" width="14.140625" customWidth="1"/>
    <col min="6" max="6" width="10.42578125" customWidth="1"/>
  </cols>
  <sheetData>
    <row r="1" spans="1:6">
      <c r="A1" s="9" t="s">
        <v>268</v>
      </c>
    </row>
    <row r="2" spans="1:6">
      <c r="C2" t="s">
        <v>46</v>
      </c>
      <c r="F2" s="5">
        <f>SUMPRODUCT(E5:F5,D12:E12)</f>
        <v>3500</v>
      </c>
    </row>
    <row r="4" spans="1:6">
      <c r="C4" t="s">
        <v>38</v>
      </c>
      <c r="E4" t="s">
        <v>39</v>
      </c>
      <c r="F4" t="s">
        <v>40</v>
      </c>
    </row>
    <row r="5" spans="1:6">
      <c r="E5">
        <v>3</v>
      </c>
      <c r="F5">
        <v>-2.5</v>
      </c>
    </row>
    <row r="7" spans="1:6">
      <c r="C7" t="s">
        <v>54</v>
      </c>
      <c r="D7" t="s">
        <v>39</v>
      </c>
      <c r="E7" t="s">
        <v>40</v>
      </c>
    </row>
    <row r="8" spans="1:6">
      <c r="C8" t="s">
        <v>42</v>
      </c>
      <c r="D8" t="s">
        <v>211</v>
      </c>
      <c r="E8" t="s">
        <v>45</v>
      </c>
    </row>
    <row r="9" spans="1:6">
      <c r="C9" t="s">
        <v>41</v>
      </c>
      <c r="E9" t="s">
        <v>53</v>
      </c>
    </row>
    <row r="10" spans="1:6">
      <c r="A10" s="15" t="s">
        <v>47</v>
      </c>
      <c r="B10" s="16" t="s">
        <v>49</v>
      </c>
      <c r="C10" s="1">
        <v>3000</v>
      </c>
      <c r="D10" s="7">
        <f>D12*D22</f>
        <v>4000</v>
      </c>
      <c r="E10" s="7">
        <f>E12*E22</f>
        <v>-1000</v>
      </c>
      <c r="F10" s="1">
        <f>E10+D10</f>
        <v>3000</v>
      </c>
    </row>
    <row r="11" spans="1:6">
      <c r="A11" s="17" t="s">
        <v>48</v>
      </c>
      <c r="B11" s="18" t="s">
        <v>50</v>
      </c>
      <c r="C11" s="1">
        <v>1000</v>
      </c>
      <c r="D11" s="7">
        <f>D12*D23</f>
        <v>2000</v>
      </c>
      <c r="E11" s="7">
        <f>E12*E23</f>
        <v>-1000</v>
      </c>
      <c r="F11" s="1">
        <f>E10+D11</f>
        <v>1000</v>
      </c>
    </row>
    <row r="12" spans="1:6">
      <c r="D12">
        <v>2000</v>
      </c>
      <c r="E12">
        <v>1000</v>
      </c>
    </row>
    <row r="13" spans="1:6">
      <c r="C13" t="s">
        <v>237</v>
      </c>
      <c r="D13" s="1">
        <v>2500</v>
      </c>
    </row>
    <row r="15" spans="1:6">
      <c r="B15" t="s">
        <v>0</v>
      </c>
    </row>
    <row r="16" spans="1:6">
      <c r="B16" t="s">
        <v>239</v>
      </c>
    </row>
    <row r="17" spans="2:5">
      <c r="B17" t="s">
        <v>44</v>
      </c>
      <c r="D17" t="s">
        <v>51</v>
      </c>
    </row>
    <row r="18" spans="2:5">
      <c r="B18" t="s">
        <v>43</v>
      </c>
      <c r="D18" t="s">
        <v>52</v>
      </c>
    </row>
    <row r="19" spans="2:5">
      <c r="B19" t="s">
        <v>238</v>
      </c>
    </row>
    <row r="21" spans="2:5">
      <c r="D21" t="s">
        <v>221</v>
      </c>
    </row>
    <row r="22" spans="2:5">
      <c r="D22" s="67">
        <v>2</v>
      </c>
      <c r="E22" s="67">
        <v>-1</v>
      </c>
    </row>
    <row r="23" spans="2:5">
      <c r="D23" s="67">
        <v>1</v>
      </c>
      <c r="E23" s="67"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85272-8FAB-4121-8828-60C48B047077}">
  <dimension ref="A1:F23"/>
  <sheetViews>
    <sheetView zoomScale="150" zoomScaleNormal="150" workbookViewId="0">
      <selection sqref="A1:G23"/>
    </sheetView>
  </sheetViews>
  <sheetFormatPr defaultRowHeight="15"/>
  <cols>
    <col min="1" max="1" width="6.140625" bestFit="1" customWidth="1"/>
    <col min="2" max="2" width="5.7109375" customWidth="1"/>
    <col min="3" max="3" width="12.42578125" customWidth="1"/>
    <col min="4" max="4" width="14.85546875" customWidth="1"/>
    <col min="5" max="5" width="14.140625" customWidth="1"/>
    <col min="6" max="6" width="10.42578125" customWidth="1"/>
  </cols>
  <sheetData>
    <row r="1" spans="1:6">
      <c r="A1" s="9" t="s">
        <v>240</v>
      </c>
    </row>
    <row r="2" spans="1:6">
      <c r="C2" t="s">
        <v>46</v>
      </c>
      <c r="F2" s="5">
        <f>SUMPRODUCT(E5:F5,D12:E12)</f>
        <v>3500.5</v>
      </c>
    </row>
    <row r="4" spans="1:6">
      <c r="C4" t="s">
        <v>38</v>
      </c>
      <c r="E4" t="s">
        <v>39</v>
      </c>
      <c r="F4" t="s">
        <v>40</v>
      </c>
    </row>
    <row r="5" spans="1:6">
      <c r="E5">
        <v>3</v>
      </c>
      <c r="F5">
        <v>-2.5</v>
      </c>
    </row>
    <row r="7" spans="1:6">
      <c r="C7" t="s">
        <v>54</v>
      </c>
      <c r="D7" t="s">
        <v>39</v>
      </c>
      <c r="E7" t="s">
        <v>40</v>
      </c>
    </row>
    <row r="8" spans="1:6">
      <c r="C8" t="s">
        <v>42</v>
      </c>
      <c r="D8" t="s">
        <v>211</v>
      </c>
      <c r="E8" t="s">
        <v>45</v>
      </c>
    </row>
    <row r="9" spans="1:6">
      <c r="C9" t="s">
        <v>41</v>
      </c>
      <c r="E9" t="s">
        <v>53</v>
      </c>
    </row>
    <row r="10" spans="1:6">
      <c r="A10" s="15" t="s">
        <v>47</v>
      </c>
      <c r="B10" s="16" t="s">
        <v>49</v>
      </c>
      <c r="C10" s="1">
        <v>3001</v>
      </c>
      <c r="D10" s="7">
        <f>D12*D22</f>
        <v>4002</v>
      </c>
      <c r="E10" s="7">
        <f>E12*E22</f>
        <v>-1001</v>
      </c>
      <c r="F10" s="1">
        <f>E10+D10</f>
        <v>3001</v>
      </c>
    </row>
    <row r="11" spans="1:6">
      <c r="A11" s="17" t="s">
        <v>48</v>
      </c>
      <c r="B11" s="18" t="s">
        <v>50</v>
      </c>
      <c r="C11" s="1">
        <v>1000</v>
      </c>
      <c r="D11" s="7">
        <f>D12*D23</f>
        <v>2001</v>
      </c>
      <c r="E11" s="7">
        <f>E12*E23</f>
        <v>-1001</v>
      </c>
      <c r="F11" s="1">
        <f>E10+D11</f>
        <v>1000</v>
      </c>
    </row>
    <row r="12" spans="1:6">
      <c r="D12">
        <v>2001</v>
      </c>
      <c r="E12">
        <v>1001</v>
      </c>
    </row>
    <row r="13" spans="1:6">
      <c r="C13" t="s">
        <v>237</v>
      </c>
      <c r="D13" s="1">
        <v>2500</v>
      </c>
    </row>
    <row r="15" spans="1:6">
      <c r="B15" t="s">
        <v>0</v>
      </c>
    </row>
    <row r="16" spans="1:6">
      <c r="B16" t="s">
        <v>239</v>
      </c>
    </row>
    <row r="17" spans="2:5">
      <c r="B17" t="s">
        <v>44</v>
      </c>
      <c r="D17" t="s">
        <v>51</v>
      </c>
    </row>
    <row r="18" spans="2:5">
      <c r="B18" t="s">
        <v>43</v>
      </c>
      <c r="D18" t="s">
        <v>52</v>
      </c>
    </row>
    <row r="19" spans="2:5">
      <c r="B19" t="s">
        <v>238</v>
      </c>
    </row>
    <row r="21" spans="2:5">
      <c r="D21" t="s">
        <v>221</v>
      </c>
    </row>
    <row r="22" spans="2:5">
      <c r="D22" s="67">
        <v>2</v>
      </c>
      <c r="E22" s="67">
        <v>-1</v>
      </c>
    </row>
    <row r="23" spans="2:5">
      <c r="D23" s="67">
        <v>1</v>
      </c>
      <c r="E23" s="67">
        <v>-1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8FA4-49F9-4F28-96BF-37A390D85C9A}">
  <dimension ref="A1:H19"/>
  <sheetViews>
    <sheetView showGridLines="0" workbookViewId="0">
      <selection sqref="A1:I19"/>
    </sheetView>
  </sheetViews>
  <sheetFormatPr defaultRowHeight="15"/>
  <cols>
    <col min="1" max="1" width="2.28515625" customWidth="1"/>
    <col min="2" max="2" width="6.28515625" bestFit="1" customWidth="1"/>
    <col min="3" max="3" width="23" bestFit="1" customWidth="1"/>
    <col min="4" max="4" width="6.140625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>
      <c r="A1" s="9" t="s">
        <v>12</v>
      </c>
    </row>
    <row r="2" spans="1:8">
      <c r="A2" s="9" t="s">
        <v>241</v>
      </c>
    </row>
    <row r="3" spans="1:8">
      <c r="A3" s="9" t="s">
        <v>242</v>
      </c>
    </row>
    <row r="6" spans="1:8" ht="15.75" thickBot="1">
      <c r="A6" t="s">
        <v>15</v>
      </c>
    </row>
    <row r="7" spans="1:8">
      <c r="B7" s="65"/>
      <c r="C7" s="65"/>
      <c r="D7" s="65" t="s">
        <v>18</v>
      </c>
      <c r="E7" s="65" t="s">
        <v>20</v>
      </c>
      <c r="F7" s="65" t="s">
        <v>22</v>
      </c>
      <c r="G7" s="65" t="s">
        <v>24</v>
      </c>
      <c r="H7" s="65" t="s">
        <v>24</v>
      </c>
    </row>
    <row r="8" spans="1:8" ht="15.75" thickBot="1">
      <c r="B8" s="66" t="s">
        <v>16</v>
      </c>
      <c r="C8" s="66" t="s">
        <v>17</v>
      </c>
      <c r="D8" s="66" t="s">
        <v>19</v>
      </c>
      <c r="E8" s="66" t="s">
        <v>21</v>
      </c>
      <c r="F8" s="66" t="s">
        <v>23</v>
      </c>
      <c r="G8" s="66" t="s">
        <v>25</v>
      </c>
      <c r="H8" s="66" t="s">
        <v>26</v>
      </c>
    </row>
    <row r="9" spans="1:8">
      <c r="B9" s="10" t="s">
        <v>34</v>
      </c>
      <c r="C9" s="10" t="s">
        <v>235</v>
      </c>
      <c r="D9" s="10">
        <v>2001</v>
      </c>
      <c r="E9" s="10">
        <v>0</v>
      </c>
      <c r="F9" s="10">
        <v>3</v>
      </c>
      <c r="G9" s="10">
        <v>2</v>
      </c>
      <c r="H9" s="10">
        <v>0.5</v>
      </c>
    </row>
    <row r="10" spans="1:8" ht="15.75" thickBot="1">
      <c r="B10" s="11" t="s">
        <v>35</v>
      </c>
      <c r="C10" s="11" t="s">
        <v>236</v>
      </c>
      <c r="D10" s="11">
        <v>1001</v>
      </c>
      <c r="E10" s="11">
        <v>0</v>
      </c>
      <c r="F10" s="11">
        <v>-2.5</v>
      </c>
      <c r="G10" s="11">
        <v>1</v>
      </c>
      <c r="H10" s="11">
        <v>0.5</v>
      </c>
    </row>
    <row r="12" spans="1:8" ht="15.75" thickBot="1">
      <c r="A12" t="s">
        <v>27</v>
      </c>
    </row>
    <row r="13" spans="1:8">
      <c r="B13" s="65"/>
      <c r="C13" s="65"/>
      <c r="D13" s="65" t="s">
        <v>18</v>
      </c>
      <c r="E13" s="65" t="s">
        <v>28</v>
      </c>
      <c r="F13" s="65" t="s">
        <v>30</v>
      </c>
      <c r="G13" s="65" t="s">
        <v>24</v>
      </c>
      <c r="H13" s="65" t="s">
        <v>24</v>
      </c>
    </row>
    <row r="14" spans="1:8" ht="15.75" thickBot="1">
      <c r="B14" s="66" t="s">
        <v>16</v>
      </c>
      <c r="C14" s="66" t="s">
        <v>17</v>
      </c>
      <c r="D14" s="66" t="s">
        <v>19</v>
      </c>
      <c r="E14" s="66" t="s">
        <v>29</v>
      </c>
      <c r="F14" s="66" t="s">
        <v>31</v>
      </c>
      <c r="G14" s="66" t="s">
        <v>25</v>
      </c>
      <c r="H14" s="66" t="s">
        <v>26</v>
      </c>
    </row>
    <row r="15" spans="1:8">
      <c r="B15" s="10" t="s">
        <v>214</v>
      </c>
      <c r="C15" s="10" t="s">
        <v>243</v>
      </c>
      <c r="D15" s="10">
        <v>3001</v>
      </c>
      <c r="E15" s="10">
        <v>0.5</v>
      </c>
      <c r="F15" s="10">
        <v>3001</v>
      </c>
      <c r="G15" s="10">
        <v>499</v>
      </c>
      <c r="H15" s="10">
        <v>1001</v>
      </c>
    </row>
    <row r="16" spans="1:8" ht="15.75" thickBot="1">
      <c r="B16" s="11" t="s">
        <v>216</v>
      </c>
      <c r="C16" s="11" t="s">
        <v>244</v>
      </c>
      <c r="D16" s="11">
        <v>1000</v>
      </c>
      <c r="E16" s="11">
        <v>2</v>
      </c>
      <c r="F16" s="11">
        <v>1000</v>
      </c>
      <c r="G16" s="11">
        <v>500.5</v>
      </c>
      <c r="H16" s="11">
        <v>499</v>
      </c>
    </row>
    <row r="18" spans="2:2">
      <c r="B18" t="s">
        <v>246</v>
      </c>
    </row>
    <row r="19" spans="2:2">
      <c r="B19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36</vt:i4>
      </vt:variant>
    </vt:vector>
  </HeadingPairs>
  <TitlesOfParts>
    <vt:vector size="56" baseType="lpstr">
      <vt:lpstr>4.7-6c</vt:lpstr>
      <vt:lpstr>Sensitivity 4.7-6c</vt:lpstr>
      <vt:lpstr>7.3-4a</vt:lpstr>
      <vt:lpstr>Sensitivity Report 7.3-4f,h</vt:lpstr>
      <vt:lpstr>7.3-4g</vt:lpstr>
      <vt:lpstr>Analysis Report 7-3.4g</vt:lpstr>
      <vt:lpstr>7.3-5a</vt:lpstr>
      <vt:lpstr>7.3-5b</vt:lpstr>
      <vt:lpstr>Sensitivity Report 7.3-5b</vt:lpstr>
      <vt:lpstr>7.3-5f</vt:lpstr>
      <vt:lpstr>Sensitivity Report 7.3-5f</vt:lpstr>
      <vt:lpstr>7.3-7a from packet</vt:lpstr>
      <vt:lpstr>Sensitivity 7.3.7a</vt:lpstr>
      <vt:lpstr>7-4.4a</vt:lpstr>
      <vt:lpstr>7-4.4b</vt:lpstr>
      <vt:lpstr>7.5-1a,b</vt:lpstr>
      <vt:lpstr>7.5.4a</vt:lpstr>
      <vt:lpstr>7.5.4b,c</vt:lpstr>
      <vt:lpstr>7.6-1</vt:lpstr>
      <vt:lpstr>7.6.3</vt:lpstr>
      <vt:lpstr>CostPerShift</vt:lpstr>
      <vt:lpstr>'7.3-4g'!CostSubassemblies</vt:lpstr>
      <vt:lpstr>'7.3-5a'!CostSubassemblies</vt:lpstr>
      <vt:lpstr>'7.3-5b'!CostSubassemblies</vt:lpstr>
      <vt:lpstr>'7.3-5f'!CostSubassemblies</vt:lpstr>
      <vt:lpstr>CostSubassemblies</vt:lpstr>
      <vt:lpstr>MinimumNeeded</vt:lpstr>
      <vt:lpstr>NumberWorking</vt:lpstr>
      <vt:lpstr>'7.3-4g'!ProfitToys</vt:lpstr>
      <vt:lpstr>'7.3-5a'!ProfitToys</vt:lpstr>
      <vt:lpstr>'7.3-5b'!ProfitToys</vt:lpstr>
      <vt:lpstr>'7.3-5f'!ProfitToys</vt:lpstr>
      <vt:lpstr>ProfitToys</vt:lpstr>
      <vt:lpstr>ShiftWorksTimePeriod</vt:lpstr>
      <vt:lpstr>'7.3-4a'!SubAssemblies</vt:lpstr>
      <vt:lpstr>'7.3-4g'!SubAssemblies</vt:lpstr>
      <vt:lpstr>'7.3-5a'!SubAssemblies</vt:lpstr>
      <vt:lpstr>'7.3-5b'!SubAssemblies</vt:lpstr>
      <vt:lpstr>'7.3-5f'!SubAssemblies</vt:lpstr>
      <vt:lpstr>'7.3-4g'!SubassembliesProduced</vt:lpstr>
      <vt:lpstr>'7.3-5a'!SubassembliesProduced</vt:lpstr>
      <vt:lpstr>'7.3-5b'!SubassembliesProduced</vt:lpstr>
      <vt:lpstr>'7.3-5f'!SubassembliesProduced</vt:lpstr>
      <vt:lpstr>SubassembliesProduced</vt:lpstr>
      <vt:lpstr>TotalCost</vt:lpstr>
      <vt:lpstr>TotalWorking</vt:lpstr>
      <vt:lpstr>'7.3-4a'!Toys</vt:lpstr>
      <vt:lpstr>'7.3-4g'!Toys</vt:lpstr>
      <vt:lpstr>'7.3-5a'!Toys</vt:lpstr>
      <vt:lpstr>'7.3-5b'!Toys</vt:lpstr>
      <vt:lpstr>'7.3-5f'!Toys</vt:lpstr>
      <vt:lpstr>'7.3-4g'!ToysProduced</vt:lpstr>
      <vt:lpstr>'7.3-5a'!ToysProduced</vt:lpstr>
      <vt:lpstr>'7.3-5b'!ToysProduced</vt:lpstr>
      <vt:lpstr>'7.3-5f'!ToysProduced</vt:lpstr>
      <vt:lpstr>ToysProduced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caust</dc:creator>
  <cp:lastModifiedBy>caust</cp:lastModifiedBy>
  <dcterms:created xsi:type="dcterms:W3CDTF">2018-10-01T15:30:02Z</dcterms:created>
  <dcterms:modified xsi:type="dcterms:W3CDTF">2018-10-03T20:12:05Z</dcterms:modified>
</cp:coreProperties>
</file>