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codeName="ThisWorkbook" defaultThemeVersion="124226"/>
  <mc:AlternateContent xmlns:mc="http://schemas.openxmlformats.org/markup-compatibility/2006">
    <mc:Choice Requires="x15">
      <x15ac:absPath xmlns:x15ac="http://schemas.microsoft.com/office/spreadsheetml/2010/11/ac" url="https://d.docs.live.net/05bace4f7f51eacd/Senior Sem/"/>
    </mc:Choice>
  </mc:AlternateContent>
  <xr:revisionPtr revIDLastSave="334" documentId="14_{587B5640-F52C-4A42-AFB0-EFBD62218DC7}" xr6:coauthVersionLast="47" xr6:coauthVersionMax="47" xr10:uidLastSave="{6F991013-AB0F-413A-BFCA-2C0DD9BDCF5F}"/>
  <bookViews>
    <workbookView xWindow="-108" yWindow="-108" windowWidth="23256" windowHeight="12576" tabRatio="629" activeTab="3" xr2:uid="{00000000-000D-0000-FFFF-FFFF00000000}"/>
  </bookViews>
  <sheets>
    <sheet name="Objectives" sheetId="29" r:id="rId1"/>
    <sheet name="1793_UK" sheetId="1" state="hidden" r:id="rId2"/>
    <sheet name="Sample 65" sheetId="19" state="hidden" r:id="rId3"/>
    <sheet name="Interface" sheetId="23" r:id="rId4"/>
    <sheet name="2008 VBT Ltd MNS ANB" sheetId="8" r:id="rId5"/>
    <sheet name="2008 VBT Ltd FNS ANB" sheetId="9" r:id="rId6"/>
    <sheet name="Tell me what you know ..." sheetId="30" r:id="rId7"/>
    <sheet name="20 F 2.75 800 200 40" sheetId="34" r:id="rId8"/>
    <sheet name="45 M 3.10 750 400 50" sheetId="35" r:id="rId9"/>
    <sheet name="Sheet1" sheetId="36" r:id="rId10"/>
    <sheet name="Marking" sheetId="25" state="hidden" r:id="rId11"/>
  </sheets>
  <externalReferences>
    <externalReference r:id="rId12"/>
    <externalReference r:id="rId13"/>
    <externalReference r:id="rId14"/>
    <externalReference r:id="rId15"/>
  </externalReferences>
  <definedNames>
    <definedName name="Age" localSheetId="0">[1]Interface!$C$3</definedName>
    <definedName name="Age" localSheetId="6">[2]Interface!$C$3</definedName>
    <definedName name="Age">Interface!$C$3</definedName>
    <definedName name="Annuity_BenPmt">Interface!$N$8</definedName>
    <definedName name="Annuity_SBP">Interface!$K$8</definedName>
    <definedName name="ChartRange" localSheetId="0">OFFSET(#REF!,1,0,COUNT(#REF!))</definedName>
    <definedName name="ChartRange" localSheetId="6">OFFSET(#REF!,1,0,COUNT(#REF!))</definedName>
    <definedName name="ChartRange">OFFSET(#REF!,1,0,COUNT(#REF!))</definedName>
    <definedName name="Interest_Rate" localSheetId="0">[3]Interface!$F$4</definedName>
    <definedName name="Interest_Rate" localSheetId="6">[4]Interface!$F$4</definedName>
    <definedName name="Interest_Rate">Interface!$F$3</definedName>
    <definedName name="Life_DB">Interface!$F$8</definedName>
    <definedName name="Sex">Interface!$C$4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5" i="9" l="1"/>
  <c r="AL6" i="9"/>
  <c r="AL7" i="9"/>
  <c r="AL8" i="9"/>
  <c r="AL9" i="9"/>
  <c r="AL10" i="9"/>
  <c r="AL11" i="9"/>
  <c r="AL12" i="9"/>
  <c r="AL13" i="9"/>
  <c r="AL14" i="9"/>
  <c r="AL15" i="9"/>
  <c r="AL16" i="9"/>
  <c r="AL17" i="9"/>
  <c r="AL18" i="9"/>
  <c r="AL19" i="9"/>
  <c r="AL20" i="9"/>
  <c r="AL21" i="9"/>
  <c r="AL22" i="9"/>
  <c r="AL23" i="9"/>
  <c r="AL24" i="9"/>
  <c r="AL25" i="9"/>
  <c r="AL26" i="9"/>
  <c r="AL27" i="9"/>
  <c r="AL28" i="9"/>
  <c r="AL29" i="9"/>
  <c r="AL30" i="9"/>
  <c r="AL31" i="9"/>
  <c r="AL32" i="9"/>
  <c r="AL33" i="9"/>
  <c r="AL34" i="9"/>
  <c r="AL35" i="9"/>
  <c r="AL36" i="9"/>
  <c r="AL37" i="9"/>
  <c r="AL38" i="9"/>
  <c r="AL39" i="9"/>
  <c r="AL40" i="9"/>
  <c r="AL41" i="9"/>
  <c r="AL42" i="9"/>
  <c r="AL43" i="9"/>
  <c r="AL44" i="9"/>
  <c r="AL45" i="9"/>
  <c r="AL46" i="9"/>
  <c r="AL47" i="9"/>
  <c r="AL48" i="9"/>
  <c r="AL49" i="9"/>
  <c r="AL50" i="9"/>
  <c r="AL51" i="9"/>
  <c r="AL52" i="9"/>
  <c r="AL53" i="9"/>
  <c r="AL54" i="9"/>
  <c r="AL55" i="9"/>
  <c r="AL56" i="9"/>
  <c r="AL57" i="9"/>
  <c r="AL58" i="9"/>
  <c r="AL59" i="9"/>
  <c r="AL60" i="9"/>
  <c r="AL61" i="9"/>
  <c r="AL62" i="9"/>
  <c r="AL63" i="9"/>
  <c r="AL64" i="9"/>
  <c r="AL65" i="9"/>
  <c r="AL66" i="9"/>
  <c r="AL67" i="9"/>
  <c r="AL68" i="9"/>
  <c r="AL69" i="9"/>
  <c r="AL70" i="9"/>
  <c r="AL71" i="9"/>
  <c r="AL72" i="9"/>
  <c r="AL73" i="9"/>
  <c r="AL74" i="9"/>
  <c r="AL75" i="9"/>
  <c r="AL76" i="9"/>
  <c r="AL77" i="9"/>
  <c r="AL78" i="9"/>
  <c r="AL79" i="9"/>
  <c r="AL80" i="9"/>
  <c r="AL81" i="9"/>
  <c r="AL82" i="9"/>
  <c r="AL83" i="9"/>
  <c r="AL84" i="9"/>
  <c r="AL85" i="9"/>
  <c r="AL86" i="9"/>
  <c r="AL87" i="9"/>
  <c r="AL88" i="9"/>
  <c r="AL89" i="9"/>
  <c r="AL90" i="9"/>
  <c r="AL91" i="9"/>
  <c r="AL92" i="9"/>
  <c r="AL93" i="9"/>
  <c r="AL94" i="9"/>
  <c r="AL95" i="9"/>
  <c r="AL96" i="9"/>
  <c r="AL97" i="9"/>
  <c r="AL98" i="9"/>
  <c r="AL99" i="9"/>
  <c r="AL100" i="9"/>
  <c r="AL101" i="9"/>
  <c r="AL102" i="9"/>
  <c r="AL103" i="9"/>
  <c r="AL104" i="9"/>
  <c r="AL105" i="9"/>
  <c r="AL106" i="9"/>
  <c r="AL107" i="9"/>
  <c r="AL108" i="9"/>
  <c r="AL109" i="9"/>
  <c r="AL110" i="9"/>
  <c r="AL111" i="9"/>
  <c r="AL112" i="9"/>
  <c r="AL113" i="9"/>
  <c r="AL114" i="9"/>
  <c r="AL115" i="9"/>
  <c r="AL116" i="9"/>
  <c r="AL117" i="9"/>
  <c r="AL118" i="9"/>
  <c r="AL119" i="9"/>
  <c r="AL120" i="9"/>
  <c r="AL121" i="9"/>
  <c r="AL122" i="9"/>
  <c r="AL123" i="9"/>
  <c r="AL124" i="9"/>
  <c r="AL4" i="9"/>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98" i="8"/>
  <c r="AL99" i="8"/>
  <c r="AL100" i="8"/>
  <c r="AL101" i="8"/>
  <c r="AL102" i="8"/>
  <c r="AL103" i="8"/>
  <c r="AL104" i="8"/>
  <c r="AL105" i="8"/>
  <c r="AL106" i="8"/>
  <c r="AL107" i="8"/>
  <c r="AL108" i="8"/>
  <c r="AL109" i="8"/>
  <c r="AL110" i="8"/>
  <c r="AL111" i="8"/>
  <c r="AL112" i="8"/>
  <c r="AL113" i="8"/>
  <c r="AL114" i="8"/>
  <c r="AL115" i="8"/>
  <c r="AL116" i="8"/>
  <c r="AL117" i="8"/>
  <c r="AL118" i="8"/>
  <c r="AL119" i="8"/>
  <c r="AL120" i="8"/>
  <c r="AL121" i="8"/>
  <c r="AL122" i="8"/>
  <c r="AL123" i="8"/>
  <c r="AL124" i="8"/>
  <c r="AL4" i="8"/>
  <c r="AD4" i="8"/>
  <c r="AF5" i="8" s="1" a="1"/>
  <c r="AF5" i="8" s="1"/>
  <c r="AG5" i="8" s="1"/>
  <c r="AD4" i="9"/>
  <c r="AF10" i="9" s="1" a="1"/>
  <c r="AF10" i="9" s="1"/>
  <c r="AG10" i="9" s="1"/>
  <c r="AF4" i="8" l="1" a="1"/>
  <c r="AF4" i="8" s="1"/>
  <c r="AG4" i="8" s="1"/>
  <c r="AF4" i="9" a="1"/>
  <c r="AF4" i="9" s="1"/>
  <c r="AG4" i="9" s="1"/>
  <c r="AF104" i="9" a="1"/>
  <c r="AF104" i="9" s="1"/>
  <c r="AG104" i="9" s="1"/>
  <c r="AF72" i="9" a="1"/>
  <c r="AF72" i="9" s="1"/>
  <c r="AG72" i="9" s="1"/>
  <c r="AF24" i="9" a="1"/>
  <c r="AF24" i="9" s="1"/>
  <c r="AG24" i="9" s="1"/>
  <c r="AH24" i="9" s="1"/>
  <c r="AF121" i="9" a="1"/>
  <c r="AF121" i="9" s="1"/>
  <c r="AG121" i="9" s="1"/>
  <c r="AH121" i="9" s="1"/>
  <c r="AF113" i="9" a="1"/>
  <c r="AF113" i="9" s="1"/>
  <c r="AG113" i="9" s="1"/>
  <c r="AH113" i="9" s="1"/>
  <c r="AF105" i="9" a="1"/>
  <c r="AF105" i="9" s="1"/>
  <c r="AG105" i="9" s="1"/>
  <c r="AH105" i="9" s="1"/>
  <c r="AF97" i="9" a="1"/>
  <c r="AF97" i="9" s="1"/>
  <c r="AG97" i="9" s="1"/>
  <c r="AH97" i="9" s="1"/>
  <c r="AF89" i="9" a="1"/>
  <c r="AF89" i="9" s="1"/>
  <c r="AF81" i="9" a="1"/>
  <c r="AF81" i="9" s="1"/>
  <c r="AG81" i="9" s="1"/>
  <c r="AF73" i="9" a="1"/>
  <c r="AF73" i="9" s="1"/>
  <c r="AG73" i="9" s="1"/>
  <c r="AF65" i="9" a="1"/>
  <c r="AF65" i="9" s="1"/>
  <c r="AG65" i="9" s="1"/>
  <c r="AH65" i="9" s="1"/>
  <c r="AF57" i="9" a="1"/>
  <c r="AF57" i="9" s="1"/>
  <c r="AG57" i="9" s="1"/>
  <c r="AH57" i="9" s="1"/>
  <c r="AF49" i="9" a="1"/>
  <c r="AF49" i="9" s="1"/>
  <c r="AG49" i="9" s="1"/>
  <c r="AH49" i="9" s="1"/>
  <c r="AF41" i="9" a="1"/>
  <c r="AF41" i="9" s="1"/>
  <c r="AG41" i="9" s="1"/>
  <c r="AH41" i="9" s="1"/>
  <c r="AF33" i="9" a="1"/>
  <c r="AF33" i="9" s="1"/>
  <c r="AG33" i="9" s="1"/>
  <c r="AH33" i="9" s="1"/>
  <c r="AF25" i="9" a="1"/>
  <c r="AF25" i="9" s="1"/>
  <c r="AF17" i="9" a="1"/>
  <c r="AF17" i="9" s="1"/>
  <c r="AG17" i="9" s="1"/>
  <c r="AF119" i="9" a="1"/>
  <c r="AF119" i="9" s="1"/>
  <c r="AG119" i="9" s="1"/>
  <c r="AH119" i="9" s="1"/>
  <c r="AF111" i="9" a="1"/>
  <c r="AF111" i="9" s="1"/>
  <c r="AG111" i="9" s="1"/>
  <c r="AH111" i="9" s="1"/>
  <c r="AF103" i="9" a="1"/>
  <c r="AF103" i="9" s="1"/>
  <c r="AG103" i="9" s="1"/>
  <c r="AH103" i="9" s="1"/>
  <c r="AF95" i="9" a="1"/>
  <c r="AF95" i="9" s="1"/>
  <c r="AG95" i="9" s="1"/>
  <c r="AH95" i="9" s="1"/>
  <c r="AF87" i="9" a="1"/>
  <c r="AF87" i="9" s="1"/>
  <c r="AG87" i="9" s="1"/>
  <c r="AH87" i="9" s="1"/>
  <c r="AF79" i="9" a="1"/>
  <c r="AF79" i="9" s="1"/>
  <c r="AF71" i="9" a="1"/>
  <c r="AF71" i="9" s="1"/>
  <c r="AG71" i="9" s="1"/>
  <c r="AF63" i="9" a="1"/>
  <c r="AF63" i="9" s="1"/>
  <c r="AG63" i="9" s="1"/>
  <c r="AF55" i="9" a="1"/>
  <c r="AF55" i="9" s="1"/>
  <c r="AG55" i="9" s="1"/>
  <c r="AF47" i="9" a="1"/>
  <c r="AF47" i="9" s="1"/>
  <c r="AG47" i="9" s="1"/>
  <c r="AH47" i="9" s="1"/>
  <c r="AF39" i="9" a="1"/>
  <c r="AF39" i="9" s="1"/>
  <c r="AG39" i="9" s="1"/>
  <c r="AH39" i="9" s="1"/>
  <c r="AF31" i="9" a="1"/>
  <c r="AF31" i="9" s="1"/>
  <c r="AG31" i="9" s="1"/>
  <c r="AH31" i="9" s="1"/>
  <c r="AF23" i="9" a="1"/>
  <c r="AF23" i="9" s="1"/>
  <c r="AG23" i="9" s="1"/>
  <c r="AH23" i="9" s="1"/>
  <c r="AF15" i="9" a="1"/>
  <c r="AF15" i="9" s="1"/>
  <c r="AF9" i="9" a="1"/>
  <c r="AF9" i="9" s="1"/>
  <c r="AF118" i="9" a="1"/>
  <c r="AF118" i="9" s="1"/>
  <c r="AG118" i="9" s="1"/>
  <c r="AF110" i="9" a="1"/>
  <c r="AF110" i="9" s="1"/>
  <c r="AG110" i="9" s="1"/>
  <c r="AH110" i="9" s="1"/>
  <c r="AF102" i="9" a="1"/>
  <c r="AF102" i="9" s="1"/>
  <c r="AG102" i="9" s="1"/>
  <c r="AH102" i="9" s="1"/>
  <c r="AF94" i="9" a="1"/>
  <c r="AF94" i="9" s="1"/>
  <c r="AG94" i="9" s="1"/>
  <c r="AH94" i="9" s="1"/>
  <c r="AF86" i="9" a="1"/>
  <c r="AF86" i="9" s="1"/>
  <c r="AG86" i="9" s="1"/>
  <c r="AH86" i="9" s="1"/>
  <c r="AF78" i="9" a="1"/>
  <c r="AF78" i="9" s="1"/>
  <c r="AG78" i="9" s="1"/>
  <c r="AH78" i="9" s="1"/>
  <c r="AF70" i="9" a="1"/>
  <c r="AF70" i="9" s="1"/>
  <c r="AF62" i="9" a="1"/>
  <c r="AF62" i="9" s="1"/>
  <c r="AG62" i="9" s="1"/>
  <c r="AF54" i="9" a="1"/>
  <c r="AF54" i="9" s="1"/>
  <c r="AG54" i="9" s="1"/>
  <c r="AF46" i="9" a="1"/>
  <c r="AF46" i="9" s="1"/>
  <c r="AG46" i="9" s="1"/>
  <c r="AF38" i="9" a="1"/>
  <c r="AF38" i="9" s="1"/>
  <c r="AG38" i="9" s="1"/>
  <c r="AH38" i="9" s="1"/>
  <c r="AF30" i="9" a="1"/>
  <c r="AF30" i="9" s="1"/>
  <c r="AG30" i="9" s="1"/>
  <c r="AH30" i="9" s="1"/>
  <c r="AF22" i="9" a="1"/>
  <c r="AF22" i="9" s="1"/>
  <c r="AG22" i="9" s="1"/>
  <c r="AH22" i="9" s="1"/>
  <c r="AF14" i="9" a="1"/>
  <c r="AF14" i="9" s="1"/>
  <c r="AG14" i="9" s="1"/>
  <c r="AH14" i="9" s="1"/>
  <c r="AF8" i="9" a="1"/>
  <c r="AF8" i="9" s="1"/>
  <c r="AF96" i="9" a="1"/>
  <c r="AF96" i="9" s="1"/>
  <c r="AG96" i="9" s="1"/>
  <c r="AF56" i="9" a="1"/>
  <c r="AF56" i="9" s="1"/>
  <c r="AG56" i="9" s="1"/>
  <c r="AF40" i="9" a="1"/>
  <c r="AF40" i="9" s="1"/>
  <c r="AG40" i="9" s="1"/>
  <c r="AF117" i="9" a="1"/>
  <c r="AF117" i="9" s="1"/>
  <c r="AG117" i="9" s="1"/>
  <c r="AH117" i="9" s="1"/>
  <c r="AF109" i="9" a="1"/>
  <c r="AF109" i="9" s="1"/>
  <c r="AG109" i="9" s="1"/>
  <c r="AH109" i="9" s="1"/>
  <c r="AF101" i="9" a="1"/>
  <c r="AF101" i="9" s="1"/>
  <c r="AG101" i="9" s="1"/>
  <c r="AH101" i="9" s="1"/>
  <c r="AF93" i="9" a="1"/>
  <c r="AF93" i="9" s="1"/>
  <c r="AF85" i="9" a="1"/>
  <c r="AF85" i="9" s="1"/>
  <c r="AG85" i="9" s="1"/>
  <c r="AH85" i="9" s="1"/>
  <c r="AF77" i="9" a="1"/>
  <c r="AF77" i="9" s="1"/>
  <c r="AG77" i="9" s="1"/>
  <c r="AF69" i="9" a="1"/>
  <c r="AF69" i="9" s="1"/>
  <c r="AG69" i="9" s="1"/>
  <c r="AF61" i="9" a="1"/>
  <c r="AF61" i="9" s="1"/>
  <c r="AG61" i="9" s="1"/>
  <c r="AF53" i="9" a="1"/>
  <c r="AF53" i="9" s="1"/>
  <c r="AG53" i="9" s="1"/>
  <c r="AH53" i="9" s="1"/>
  <c r="AF45" i="9" a="1"/>
  <c r="AF45" i="9" s="1"/>
  <c r="AG45" i="9" s="1"/>
  <c r="AH45" i="9" s="1"/>
  <c r="AF37" i="9" a="1"/>
  <c r="AF37" i="9" s="1"/>
  <c r="AG37" i="9" s="1"/>
  <c r="AH37" i="9" s="1"/>
  <c r="AF29" i="9" a="1"/>
  <c r="AF29" i="9" s="1"/>
  <c r="AF21" i="9" a="1"/>
  <c r="AF21" i="9" s="1"/>
  <c r="AG21" i="9" s="1"/>
  <c r="AH21" i="9" s="1"/>
  <c r="AF7" i="9" a="1"/>
  <c r="AF7" i="9" s="1"/>
  <c r="AG7" i="9" s="1"/>
  <c r="AF120" i="9" a="1"/>
  <c r="AF120" i="9" s="1"/>
  <c r="AG120" i="9" s="1"/>
  <c r="AF64" i="9" a="1"/>
  <c r="AF64" i="9" s="1"/>
  <c r="AG64" i="9" s="1"/>
  <c r="AF16" i="9" a="1"/>
  <c r="AF16" i="9" s="1"/>
  <c r="AG16" i="9" s="1"/>
  <c r="AH16" i="9" s="1"/>
  <c r="AF124" i="9" a="1"/>
  <c r="AF124" i="9" s="1"/>
  <c r="AG124" i="9" s="1"/>
  <c r="AH124" i="9" s="1"/>
  <c r="AF116" i="9" a="1"/>
  <c r="AF116" i="9" s="1"/>
  <c r="AG116" i="9" s="1"/>
  <c r="AH116" i="9" s="1"/>
  <c r="AF108" i="9" a="1"/>
  <c r="AF108" i="9" s="1"/>
  <c r="AG108" i="9" s="1"/>
  <c r="AH108" i="9" s="1"/>
  <c r="AF100" i="9" a="1"/>
  <c r="AF100" i="9" s="1"/>
  <c r="AG100" i="9" s="1"/>
  <c r="AH100" i="9" s="1"/>
  <c r="AF92" i="9" a="1"/>
  <c r="AF92" i="9" s="1"/>
  <c r="AG92" i="9" s="1"/>
  <c r="AF84" i="9" a="1"/>
  <c r="AF84" i="9" s="1"/>
  <c r="AG84" i="9" s="1"/>
  <c r="AF76" i="9" a="1"/>
  <c r="AF76" i="9" s="1"/>
  <c r="AG76" i="9" s="1"/>
  <c r="AH76" i="9" s="1"/>
  <c r="AF68" i="9" a="1"/>
  <c r="AF68" i="9" s="1"/>
  <c r="AG68" i="9" s="1"/>
  <c r="AH68" i="9" s="1"/>
  <c r="AF60" i="9" a="1"/>
  <c r="AF60" i="9" s="1"/>
  <c r="AG60" i="9" s="1"/>
  <c r="AH60" i="9" s="1"/>
  <c r="AF52" i="9" a="1"/>
  <c r="AF52" i="9" s="1"/>
  <c r="AG52" i="9" s="1"/>
  <c r="AH52" i="9" s="1"/>
  <c r="AF44" i="9" a="1"/>
  <c r="AF44" i="9" s="1"/>
  <c r="AF36" i="9" a="1"/>
  <c r="AF36" i="9" s="1"/>
  <c r="AG36" i="9" s="1"/>
  <c r="AH36" i="9" s="1"/>
  <c r="AF28" i="9" a="1"/>
  <c r="AF28" i="9" s="1"/>
  <c r="AG28" i="9" s="1"/>
  <c r="AF20" i="9" a="1"/>
  <c r="AF20" i="9" s="1"/>
  <c r="AG20" i="9" s="1"/>
  <c r="AF13" i="9" a="1"/>
  <c r="AF13" i="9" s="1"/>
  <c r="AG13" i="9" s="1"/>
  <c r="AH13" i="9" s="1"/>
  <c r="AF6" i="9" a="1"/>
  <c r="AF6" i="9" s="1"/>
  <c r="AG6" i="9" s="1"/>
  <c r="AH6" i="9" s="1"/>
  <c r="AF112" i="9" a="1"/>
  <c r="AF112" i="9" s="1"/>
  <c r="AG112" i="9" s="1"/>
  <c r="AH112" i="9" s="1"/>
  <c r="AF32" i="9" a="1"/>
  <c r="AF32" i="9" s="1"/>
  <c r="AG32" i="9" s="1"/>
  <c r="AH32" i="9" s="1"/>
  <c r="AF123" i="9" a="1"/>
  <c r="AF123" i="9" s="1"/>
  <c r="AF115" i="9" a="1"/>
  <c r="AF115" i="9" s="1"/>
  <c r="AG115" i="9" s="1"/>
  <c r="AF107" i="9" a="1"/>
  <c r="AF107" i="9" s="1"/>
  <c r="AG107" i="9" s="1"/>
  <c r="AF99" i="9" a="1"/>
  <c r="AF99" i="9" s="1"/>
  <c r="AG99" i="9" s="1"/>
  <c r="AF91" i="9" a="1"/>
  <c r="AF91" i="9" s="1"/>
  <c r="AG91" i="9" s="1"/>
  <c r="AF83" i="9" a="1"/>
  <c r="AF83" i="9" s="1"/>
  <c r="AG83" i="9" s="1"/>
  <c r="AH83" i="9" s="1"/>
  <c r="AF75" i="9" a="1"/>
  <c r="AF75" i="9" s="1"/>
  <c r="AG75" i="9" s="1"/>
  <c r="AH75" i="9" s="1"/>
  <c r="AF67" i="9" a="1"/>
  <c r="AF67" i="9" s="1"/>
  <c r="AG67" i="9" s="1"/>
  <c r="AH67" i="9" s="1"/>
  <c r="AF59" i="9" a="1"/>
  <c r="AF59" i="9" s="1"/>
  <c r="AF51" i="9" a="1"/>
  <c r="AF51" i="9" s="1"/>
  <c r="AG51" i="9" s="1"/>
  <c r="AH51" i="9" s="1"/>
  <c r="AF43" i="9" a="1"/>
  <c r="AF43" i="9" s="1"/>
  <c r="AG43" i="9" s="1"/>
  <c r="AF35" i="9" a="1"/>
  <c r="AF35" i="9" s="1"/>
  <c r="AG35" i="9" s="1"/>
  <c r="AF27" i="9" a="1"/>
  <c r="AF27" i="9" s="1"/>
  <c r="AG27" i="9" s="1"/>
  <c r="AH27" i="9" s="1"/>
  <c r="AF19" i="9" a="1"/>
  <c r="AF19" i="9" s="1"/>
  <c r="AG19" i="9" s="1"/>
  <c r="AH19" i="9" s="1"/>
  <c r="AF12" i="9" a="1"/>
  <c r="AF12" i="9" s="1"/>
  <c r="AG12" i="9" s="1"/>
  <c r="AH12" i="9" s="1"/>
  <c r="AF88" i="9" a="1"/>
  <c r="AF88" i="9" s="1"/>
  <c r="AG88" i="9" s="1"/>
  <c r="AH88" i="9" s="1"/>
  <c r="AF80" i="9" a="1"/>
  <c r="AF80" i="9" s="1"/>
  <c r="AF48" i="9" a="1"/>
  <c r="AF48" i="9" s="1"/>
  <c r="AG48" i="9" s="1"/>
  <c r="AH48" i="9" s="1"/>
  <c r="AF122" i="9" a="1"/>
  <c r="AF122" i="9" s="1"/>
  <c r="AG122" i="9" s="1"/>
  <c r="AF114" i="9" a="1"/>
  <c r="AF114" i="9" s="1"/>
  <c r="AG114" i="9" s="1"/>
  <c r="AF106" i="9" a="1"/>
  <c r="AF106" i="9" s="1"/>
  <c r="AG106" i="9" s="1"/>
  <c r="AF98" i="9" a="1"/>
  <c r="AF98" i="9" s="1"/>
  <c r="AG98" i="9" s="1"/>
  <c r="AH98" i="9" s="1"/>
  <c r="AF90" i="9" a="1"/>
  <c r="AF90" i="9" s="1"/>
  <c r="AG90" i="9" s="1"/>
  <c r="AH90" i="9" s="1"/>
  <c r="AF82" i="9" a="1"/>
  <c r="AF82" i="9" s="1"/>
  <c r="AG82" i="9" s="1"/>
  <c r="AH82" i="9" s="1"/>
  <c r="AF74" i="9" a="1"/>
  <c r="AF74" i="9" s="1"/>
  <c r="AF66" i="9" a="1"/>
  <c r="AF66" i="9" s="1"/>
  <c r="AG66" i="9" s="1"/>
  <c r="AH66" i="9" s="1"/>
  <c r="AF58" i="9" a="1"/>
  <c r="AF58" i="9" s="1"/>
  <c r="AG58" i="9" s="1"/>
  <c r="AF50" i="9" a="1"/>
  <c r="AF50" i="9" s="1"/>
  <c r="AG50" i="9" s="1"/>
  <c r="AF42" i="9" a="1"/>
  <c r="AF42" i="9" s="1"/>
  <c r="AG42" i="9" s="1"/>
  <c r="AF34" i="9" a="1"/>
  <c r="AF34" i="9" s="1"/>
  <c r="AG34" i="9" s="1"/>
  <c r="AH34" i="9" s="1"/>
  <c r="AF26" i="9" a="1"/>
  <c r="AF26" i="9" s="1"/>
  <c r="AG26" i="9" s="1"/>
  <c r="AH26" i="9" s="1"/>
  <c r="AF18" i="9" a="1"/>
  <c r="AF18" i="9" s="1"/>
  <c r="AG18" i="9" s="1"/>
  <c r="AH18" i="9" s="1"/>
  <c r="AF11" i="9" a="1"/>
  <c r="AF11" i="9" s="1"/>
  <c r="AF5" i="9" a="1"/>
  <c r="AF5" i="9" s="1"/>
  <c r="AG5" i="9" s="1"/>
  <c r="AH5" i="9" s="1"/>
  <c r="AF114" i="8" a="1"/>
  <c r="AF114" i="8" s="1"/>
  <c r="AG114" i="8" s="1"/>
  <c r="AF101" i="8" a="1"/>
  <c r="AF101" i="8" s="1"/>
  <c r="AG101" i="8" s="1"/>
  <c r="AF69" i="8" a="1"/>
  <c r="AF69" i="8" s="1"/>
  <c r="AG69" i="8" s="1"/>
  <c r="AF119" i="8" a="1"/>
  <c r="AF119" i="8" s="1"/>
  <c r="AG119" i="8" s="1"/>
  <c r="AF106" i="8" a="1"/>
  <c r="AF106" i="8" s="1"/>
  <c r="AG106" i="8" s="1"/>
  <c r="AF100" i="8" a="1"/>
  <c r="AF100" i="8" s="1"/>
  <c r="AG100" i="8" s="1"/>
  <c r="AF93" i="8" a="1"/>
  <c r="AF93" i="8" s="1"/>
  <c r="AG93" i="8" s="1"/>
  <c r="AF87" i="8" a="1"/>
  <c r="AF87" i="8" s="1"/>
  <c r="AG87" i="8" s="1"/>
  <c r="AF74" i="8" a="1"/>
  <c r="AF74" i="8" s="1"/>
  <c r="AG74" i="8" s="1"/>
  <c r="AF68" i="8" a="1"/>
  <c r="AF68" i="8" s="1"/>
  <c r="AG68" i="8" s="1"/>
  <c r="AF61" i="8" a="1"/>
  <c r="AF61" i="8" s="1"/>
  <c r="AG61" i="8" s="1"/>
  <c r="AF55" i="8" a="1"/>
  <c r="AF55" i="8" s="1"/>
  <c r="AG55" i="8" s="1"/>
  <c r="AF42" i="8" a="1"/>
  <c r="AF42" i="8" s="1"/>
  <c r="AG42" i="8" s="1"/>
  <c r="AF36" i="8" a="1"/>
  <c r="AF36" i="8" s="1"/>
  <c r="AG36" i="8" s="1"/>
  <c r="AF30" i="8" a="1"/>
  <c r="AF30" i="8" s="1"/>
  <c r="AG30" i="8" s="1"/>
  <c r="AF14" i="8" a="1"/>
  <c r="AF14" i="8" s="1"/>
  <c r="AG14" i="8" s="1"/>
  <c r="AF9" i="8" a="1"/>
  <c r="AF9" i="8" s="1"/>
  <c r="AG9" i="8" s="1"/>
  <c r="AF118" i="8" a="1"/>
  <c r="AF118" i="8" s="1"/>
  <c r="AG118" i="8" s="1"/>
  <c r="AF99" i="8" a="1"/>
  <c r="AF99" i="8" s="1"/>
  <c r="AG99" i="8" s="1"/>
  <c r="AF80" i="8" a="1"/>
  <c r="AF80" i="8" s="1"/>
  <c r="AG80" i="8" s="1"/>
  <c r="AF67" i="8" a="1"/>
  <c r="AF67" i="8" s="1"/>
  <c r="AG67" i="8" s="1"/>
  <c r="AF48" i="8" a="1"/>
  <c r="AF48" i="8" s="1"/>
  <c r="AG48" i="8" s="1"/>
  <c r="AF29" i="8" a="1"/>
  <c r="AF29" i="8" s="1"/>
  <c r="AG29" i="8" s="1"/>
  <c r="AF24" i="8" a="1"/>
  <c r="AF24" i="8" s="1"/>
  <c r="AG24" i="8" s="1"/>
  <c r="AF124" i="8" a="1"/>
  <c r="AF124" i="8" s="1"/>
  <c r="AG124" i="8" s="1"/>
  <c r="AF117" i="8" a="1"/>
  <c r="AF117" i="8" s="1"/>
  <c r="AG117" i="8" s="1"/>
  <c r="AF111" i="8" a="1"/>
  <c r="AF111" i="8" s="1"/>
  <c r="AG111" i="8" s="1"/>
  <c r="AF98" i="8" a="1"/>
  <c r="AF98" i="8" s="1"/>
  <c r="AG98" i="8" s="1"/>
  <c r="AF92" i="8" a="1"/>
  <c r="AF92" i="8" s="1"/>
  <c r="AG92" i="8" s="1"/>
  <c r="AF85" i="8" a="1"/>
  <c r="AF85" i="8" s="1"/>
  <c r="AG85" i="8" s="1"/>
  <c r="AF79" i="8" a="1"/>
  <c r="AF79" i="8" s="1"/>
  <c r="AG79" i="8" s="1"/>
  <c r="AF66" i="8" a="1"/>
  <c r="AF66" i="8" s="1"/>
  <c r="AG66" i="8" s="1"/>
  <c r="AF60" i="8" a="1"/>
  <c r="AF60" i="8" s="1"/>
  <c r="AG60" i="8" s="1"/>
  <c r="AF53" i="8" a="1"/>
  <c r="AF53" i="8" s="1"/>
  <c r="AG53" i="8" s="1"/>
  <c r="AF47" i="8" a="1"/>
  <c r="AF47" i="8" s="1"/>
  <c r="AG47" i="8" s="1"/>
  <c r="AF34" i="8" a="1"/>
  <c r="AF34" i="8" s="1"/>
  <c r="AG34" i="8" s="1"/>
  <c r="AF18" i="8" a="1"/>
  <c r="AF18" i="8" s="1"/>
  <c r="AG18" i="8" s="1"/>
  <c r="AF8" i="8" a="1"/>
  <c r="AF8" i="8" s="1"/>
  <c r="AG8" i="8" s="1"/>
  <c r="AF105" i="8" a="1"/>
  <c r="AF105" i="8" s="1"/>
  <c r="AG105" i="8" s="1"/>
  <c r="AF86" i="8" a="1"/>
  <c r="AF86" i="8" s="1"/>
  <c r="AG86" i="8" s="1"/>
  <c r="AF54" i="8" a="1"/>
  <c r="AF54" i="8" s="1"/>
  <c r="AG54" i="8" s="1"/>
  <c r="AF35" i="8" a="1"/>
  <c r="AF35" i="8" s="1"/>
  <c r="AG35" i="8" s="1"/>
  <c r="AF13" i="8" a="1"/>
  <c r="AF13" i="8" s="1"/>
  <c r="AG13" i="8" s="1"/>
  <c r="AF123" i="8" a="1"/>
  <c r="AF123" i="8" s="1"/>
  <c r="AG123" i="8" s="1"/>
  <c r="AF110" i="8" a="1"/>
  <c r="AF110" i="8" s="1"/>
  <c r="AG110" i="8" s="1"/>
  <c r="AF104" i="8" a="1"/>
  <c r="AF104" i="8" s="1"/>
  <c r="AG104" i="8" s="1"/>
  <c r="AF97" i="8" a="1"/>
  <c r="AF97" i="8" s="1"/>
  <c r="AG97" i="8" s="1"/>
  <c r="AF91" i="8" a="1"/>
  <c r="AF91" i="8" s="1"/>
  <c r="AG91" i="8" s="1"/>
  <c r="AF78" i="8" a="1"/>
  <c r="AF78" i="8" s="1"/>
  <c r="AG78" i="8" s="1"/>
  <c r="AF72" i="8" a="1"/>
  <c r="AF72" i="8" s="1"/>
  <c r="AG72" i="8" s="1"/>
  <c r="AF65" i="8" a="1"/>
  <c r="AF65" i="8" s="1"/>
  <c r="AG65" i="8" s="1"/>
  <c r="AF59" i="8" a="1"/>
  <c r="AF59" i="8" s="1"/>
  <c r="AG59" i="8" s="1"/>
  <c r="AF46" i="8" a="1"/>
  <c r="AF46" i="8" s="1"/>
  <c r="AG46" i="8" s="1"/>
  <c r="AF40" i="8" a="1"/>
  <c r="AF40" i="8" s="1"/>
  <c r="AG40" i="8" s="1"/>
  <c r="AF33" i="8" a="1"/>
  <c r="AF33" i="8" s="1"/>
  <c r="AG33" i="8" s="1"/>
  <c r="AF28" i="8" a="1"/>
  <c r="AF28" i="8" s="1"/>
  <c r="AG28" i="8" s="1"/>
  <c r="AF23" i="8" a="1"/>
  <c r="AF23" i="8" s="1"/>
  <c r="AG23" i="8" s="1"/>
  <c r="AF17" i="8" a="1"/>
  <c r="AF17" i="8" s="1"/>
  <c r="AG17" i="8" s="1"/>
  <c r="AF12" i="8" a="1"/>
  <c r="AF12" i="8" s="1"/>
  <c r="AG12" i="8" s="1"/>
  <c r="AF112" i="8" a="1"/>
  <c r="AF112" i="8" s="1"/>
  <c r="AG112" i="8" s="1"/>
  <c r="AF73" i="8" a="1"/>
  <c r="AF73" i="8" s="1"/>
  <c r="AG73" i="8" s="1"/>
  <c r="AF41" i="8" a="1"/>
  <c r="AF41" i="8" s="1"/>
  <c r="AG41" i="8" s="1"/>
  <c r="AD41" i="8" s="1"/>
  <c r="AF19" i="8" a="1"/>
  <c r="AF19" i="8" s="1"/>
  <c r="AG19" i="8" s="1"/>
  <c r="AF122" i="8" a="1"/>
  <c r="AF122" i="8" s="1"/>
  <c r="AG122" i="8" s="1"/>
  <c r="AF116" i="8" a="1"/>
  <c r="AF116" i="8" s="1"/>
  <c r="AG116" i="8" s="1"/>
  <c r="AF109" i="8" a="1"/>
  <c r="AF109" i="8" s="1"/>
  <c r="AG109" i="8" s="1"/>
  <c r="AF103" i="8" a="1"/>
  <c r="AF103" i="8" s="1"/>
  <c r="AG103" i="8" s="1"/>
  <c r="AF90" i="8" a="1"/>
  <c r="AF90" i="8" s="1"/>
  <c r="AG90" i="8" s="1"/>
  <c r="AF84" i="8" a="1"/>
  <c r="AF84" i="8" s="1"/>
  <c r="AG84" i="8" s="1"/>
  <c r="AF77" i="8" a="1"/>
  <c r="AF77" i="8" s="1"/>
  <c r="AG77" i="8" s="1"/>
  <c r="AF71" i="8" a="1"/>
  <c r="AF71" i="8" s="1"/>
  <c r="AG71" i="8" s="1"/>
  <c r="AF58" i="8" a="1"/>
  <c r="AF58" i="8" s="1"/>
  <c r="AG58" i="8" s="1"/>
  <c r="AF52" i="8" a="1"/>
  <c r="AF52" i="8" s="1"/>
  <c r="AG52" i="8" s="1"/>
  <c r="AF45" i="8" a="1"/>
  <c r="AF45" i="8" s="1"/>
  <c r="AG45" i="8" s="1"/>
  <c r="AF39" i="8" a="1"/>
  <c r="AF39" i="8" s="1"/>
  <c r="AG39" i="8" s="1"/>
  <c r="AF22" i="8" a="1"/>
  <c r="AF22" i="8" s="1"/>
  <c r="AG22" i="8" s="1"/>
  <c r="AF7" i="8" a="1"/>
  <c r="AF7" i="8" s="1"/>
  <c r="AG7" i="8" s="1"/>
  <c r="AF121" i="8" a="1"/>
  <c r="AF121" i="8" s="1"/>
  <c r="AG121" i="8" s="1"/>
  <c r="AF115" i="8" a="1"/>
  <c r="AF115" i="8" s="1"/>
  <c r="AG115" i="8" s="1"/>
  <c r="AF102" i="8" a="1"/>
  <c r="AF102" i="8" s="1"/>
  <c r="AG102" i="8" s="1"/>
  <c r="AF96" i="8" a="1"/>
  <c r="AF96" i="8" s="1"/>
  <c r="AG96" i="8" s="1"/>
  <c r="AF89" i="8" a="1"/>
  <c r="AF89" i="8" s="1"/>
  <c r="AG89" i="8" s="1"/>
  <c r="AF83" i="8" a="1"/>
  <c r="AF83" i="8" s="1"/>
  <c r="AG83" i="8" s="1"/>
  <c r="AF70" i="8" a="1"/>
  <c r="AF70" i="8" s="1"/>
  <c r="AG70" i="8" s="1"/>
  <c r="AF64" i="8" a="1"/>
  <c r="AF64" i="8" s="1"/>
  <c r="AG64" i="8" s="1"/>
  <c r="AF57" i="8" a="1"/>
  <c r="AF57" i="8" s="1"/>
  <c r="AG57" i="8" s="1"/>
  <c r="AF51" i="8" a="1"/>
  <c r="AF51" i="8" s="1"/>
  <c r="AG51" i="8" s="1"/>
  <c r="AF38" i="8" a="1"/>
  <c r="AF38" i="8" s="1"/>
  <c r="AG38" i="8" s="1"/>
  <c r="AF32" i="8" a="1"/>
  <c r="AF32" i="8" s="1"/>
  <c r="AG32" i="8" s="1"/>
  <c r="AF27" i="8" a="1"/>
  <c r="AF27" i="8" s="1"/>
  <c r="AG27" i="8" s="1"/>
  <c r="AF21" i="8" a="1"/>
  <c r="AF21" i="8" s="1"/>
  <c r="AG21" i="8" s="1"/>
  <c r="AF16" i="8" a="1"/>
  <c r="AF16" i="8" s="1"/>
  <c r="AG16" i="8" s="1"/>
  <c r="AF11" i="8" a="1"/>
  <c r="AF11" i="8" s="1"/>
  <c r="AG11" i="8" s="1"/>
  <c r="AF6" i="8" a="1"/>
  <c r="AF6" i="8" s="1"/>
  <c r="AG6" i="8" s="1"/>
  <c r="AF108" i="8" a="1"/>
  <c r="AF108" i="8" s="1"/>
  <c r="AG108" i="8" s="1"/>
  <c r="AF95" i="8" a="1"/>
  <c r="AF95" i="8" s="1"/>
  <c r="AG95" i="8" s="1"/>
  <c r="AF82" i="8" a="1"/>
  <c r="AF82" i="8" s="1"/>
  <c r="AG82" i="8" s="1"/>
  <c r="AF76" i="8" a="1"/>
  <c r="AF76" i="8" s="1"/>
  <c r="AG76" i="8" s="1"/>
  <c r="AF63" i="8" a="1"/>
  <c r="AF63" i="8" s="1"/>
  <c r="AG63" i="8" s="1"/>
  <c r="AF50" i="8" a="1"/>
  <c r="AF50" i="8" s="1"/>
  <c r="AG50" i="8" s="1"/>
  <c r="AF44" i="8" a="1"/>
  <c r="AF44" i="8" s="1"/>
  <c r="AG44" i="8" s="1"/>
  <c r="AF37" i="8" a="1"/>
  <c r="AF37" i="8" s="1"/>
  <c r="AG37" i="8" s="1"/>
  <c r="AF26" i="8" a="1"/>
  <c r="AF26" i="8" s="1"/>
  <c r="AG26" i="8" s="1"/>
  <c r="AF10" i="8" a="1"/>
  <c r="AF10" i="8" s="1"/>
  <c r="AG10" i="8" s="1"/>
  <c r="AF120" i="8" a="1"/>
  <c r="AF120" i="8" s="1"/>
  <c r="AG120" i="8" s="1"/>
  <c r="AF113" i="8" a="1"/>
  <c r="AF113" i="8" s="1"/>
  <c r="AG113" i="8" s="1"/>
  <c r="AF107" i="8" a="1"/>
  <c r="AF107" i="8" s="1"/>
  <c r="AG107" i="8" s="1"/>
  <c r="AF94" i="8" a="1"/>
  <c r="AF94" i="8" s="1"/>
  <c r="AG94" i="8" s="1"/>
  <c r="AF88" i="8" a="1"/>
  <c r="AF88" i="8" s="1"/>
  <c r="AG88" i="8" s="1"/>
  <c r="AF81" i="8" a="1"/>
  <c r="AF81" i="8" s="1"/>
  <c r="AG81" i="8" s="1"/>
  <c r="AF75" i="8" a="1"/>
  <c r="AF75" i="8" s="1"/>
  <c r="AG75" i="8" s="1"/>
  <c r="AF62" i="8" a="1"/>
  <c r="AF62" i="8" s="1"/>
  <c r="AG62" i="8" s="1"/>
  <c r="AF56" i="8" a="1"/>
  <c r="AF56" i="8" s="1"/>
  <c r="AG56" i="8" s="1"/>
  <c r="AF49" i="8" a="1"/>
  <c r="AF49" i="8" s="1"/>
  <c r="AG49" i="8" s="1"/>
  <c r="AF43" i="8" a="1"/>
  <c r="AF43" i="8" s="1"/>
  <c r="AG43" i="8" s="1"/>
  <c r="AF31" i="8" a="1"/>
  <c r="AF31" i="8" s="1"/>
  <c r="AG31" i="8" s="1"/>
  <c r="AF25" i="8" a="1"/>
  <c r="AF25" i="8" s="1"/>
  <c r="AG25" i="8" s="1"/>
  <c r="AF20" i="8" a="1"/>
  <c r="AF20" i="8" s="1"/>
  <c r="AG20" i="8" s="1"/>
  <c r="AF15" i="8" a="1"/>
  <c r="AF15" i="8" s="1"/>
  <c r="AG15" i="8" s="1"/>
  <c r="AH115" i="9"/>
  <c r="AH84" i="9"/>
  <c r="AH120" i="9"/>
  <c r="AH107" i="9"/>
  <c r="AH122" i="9"/>
  <c r="AH118" i="9"/>
  <c r="AH114" i="9"/>
  <c r="AI4" i="9"/>
  <c r="AM4" i="9" s="1"/>
  <c r="AH69" i="9"/>
  <c r="AH73" i="9"/>
  <c r="AH99" i="9"/>
  <c r="AH81" i="9"/>
  <c r="AH77" i="9"/>
  <c r="AH92" i="9"/>
  <c r="AH61" i="9"/>
  <c r="AH42" i="9"/>
  <c r="AH7" i="9"/>
  <c r="AH35" i="9"/>
  <c r="AH106" i="9"/>
  <c r="AH58" i="9"/>
  <c r="AH50" i="9"/>
  <c r="AH43" i="9"/>
  <c r="AH28" i="9"/>
  <c r="AH20" i="9"/>
  <c r="AH104" i="9"/>
  <c r="AH96" i="9"/>
  <c r="AH72" i="9"/>
  <c r="AH64" i="9"/>
  <c r="AH56" i="9"/>
  <c r="AH71" i="9"/>
  <c r="AH63" i="9"/>
  <c r="AH55" i="9"/>
  <c r="AH40" i="9"/>
  <c r="AH17" i="9"/>
  <c r="AH10" i="9"/>
  <c r="AH62" i="9"/>
  <c r="AH54" i="9"/>
  <c r="AH46" i="9"/>
  <c r="AH91" i="9"/>
  <c r="AG70" i="9" l="1"/>
  <c r="AH70" i="9" s="1"/>
  <c r="AG11" i="9"/>
  <c r="AH11" i="9" s="1"/>
  <c r="AG44" i="9"/>
  <c r="AH44" i="9" s="1"/>
  <c r="AG123" i="9"/>
  <c r="AH123" i="9" s="1"/>
  <c r="AG29" i="9"/>
  <c r="AH29" i="9" s="1"/>
  <c r="AG8" i="9"/>
  <c r="AH8" i="9" s="1"/>
  <c r="AG59" i="9"/>
  <c r="AH59" i="9" s="1"/>
  <c r="AG79" i="9"/>
  <c r="AH79" i="9" s="1"/>
  <c r="AG15" i="9"/>
  <c r="AH15" i="9" s="1"/>
  <c r="AG80" i="9"/>
  <c r="AH80" i="9" s="1"/>
  <c r="AG74" i="9"/>
  <c r="AH74" i="9" s="1"/>
  <c r="AG93" i="9"/>
  <c r="AH93" i="9" s="1"/>
  <c r="AG9" i="9"/>
  <c r="AH9" i="9" s="1"/>
  <c r="AG25" i="9"/>
  <c r="AH25" i="9" s="1"/>
  <c r="AG89" i="9"/>
  <c r="AH89" i="9" s="1"/>
  <c r="AH4" i="9"/>
  <c r="AI5" i="9" s="1"/>
  <c r="AM5" i="9" s="1"/>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H98" i="8"/>
  <c r="AH99" i="8"/>
  <c r="AH100" i="8"/>
  <c r="AH101" i="8"/>
  <c r="AH102" i="8"/>
  <c r="AH103" i="8"/>
  <c r="AH104" i="8"/>
  <c r="AH105" i="8"/>
  <c r="AH106" i="8"/>
  <c r="AH107" i="8"/>
  <c r="AH108" i="8"/>
  <c r="AH109" i="8"/>
  <c r="AH110" i="8"/>
  <c r="AH111" i="8"/>
  <c r="AH112" i="8"/>
  <c r="AH113" i="8"/>
  <c r="AH114" i="8"/>
  <c r="AH115" i="8"/>
  <c r="AH116" i="8"/>
  <c r="AH117" i="8"/>
  <c r="AH118" i="8"/>
  <c r="AH119" i="8"/>
  <c r="AH120" i="8"/>
  <c r="AH121" i="8"/>
  <c r="AH122" i="8"/>
  <c r="AH123" i="8"/>
  <c r="AH124" i="8"/>
  <c r="A1" i="36" a="1"/>
  <c r="A1" i="36" s="1"/>
  <c r="AJ87" i="9" l="1"/>
  <c r="AI49" i="9"/>
  <c r="AI98" i="9"/>
  <c r="AJ33" i="9"/>
  <c r="AI18" i="9"/>
  <c r="AJ9" i="9"/>
  <c r="AI7" i="9"/>
  <c r="AJ66" i="9"/>
  <c r="AI8" i="9"/>
  <c r="AI116" i="9"/>
  <c r="AJ109" i="9"/>
  <c r="AI34" i="9"/>
  <c r="AI105" i="9"/>
  <c r="AJ98" i="9"/>
  <c r="AJ27" i="9"/>
  <c r="AI110" i="9"/>
  <c r="AI91" i="9"/>
  <c r="AJ122" i="9"/>
  <c r="AJ42" i="9"/>
  <c r="AI55" i="9"/>
  <c r="AI103" i="9"/>
  <c r="AJ114" i="9"/>
  <c r="AJ54" i="9"/>
  <c r="AI118" i="9"/>
  <c r="AI21" i="9"/>
  <c r="AJ81" i="9"/>
  <c r="AI94" i="9"/>
  <c r="AI38" i="9"/>
  <c r="AI109" i="9"/>
  <c r="AI41" i="9"/>
  <c r="AJ89" i="9"/>
  <c r="AI27" i="9"/>
  <c r="AI95" i="9"/>
  <c r="AI26" i="9"/>
  <c r="AI62" i="9"/>
  <c r="AI59" i="9"/>
  <c r="AI58" i="9"/>
  <c r="AI17" i="9"/>
  <c r="AJ75" i="9"/>
  <c r="AJ91" i="9"/>
  <c r="AJ65" i="9"/>
  <c r="AJ96" i="9"/>
  <c r="AI6" i="9"/>
  <c r="AI72" i="9"/>
  <c r="AI75" i="9"/>
  <c r="AI39" i="9"/>
  <c r="AI108" i="9"/>
  <c r="AI73" i="9"/>
  <c r="AI74" i="9"/>
  <c r="AI65" i="9"/>
  <c r="AJ49" i="9"/>
  <c r="AJ5" i="9"/>
  <c r="AJ64" i="9"/>
  <c r="AI16" i="9"/>
  <c r="AI71" i="9"/>
  <c r="AI88" i="9"/>
  <c r="AI93" i="9"/>
  <c r="AI36" i="9"/>
  <c r="AI119" i="9"/>
  <c r="AI42" i="9"/>
  <c r="AJ99" i="9"/>
  <c r="AJ67" i="9"/>
  <c r="AJ45" i="9"/>
  <c r="AJ55" i="9"/>
  <c r="AI25" i="9"/>
  <c r="AI102" i="9"/>
  <c r="AI100" i="9"/>
  <c r="AI29" i="9"/>
  <c r="AI121" i="9"/>
  <c r="AI101" i="9"/>
  <c r="AJ82" i="9"/>
  <c r="AJ115" i="9"/>
  <c r="AJ43" i="9"/>
  <c r="AJ13" i="9"/>
  <c r="AJ23" i="9"/>
  <c r="AI19" i="9"/>
  <c r="AI46" i="9"/>
  <c r="AI23" i="9"/>
  <c r="AI43" i="9"/>
  <c r="AI63" i="9"/>
  <c r="AI20" i="9"/>
  <c r="AI85" i="9"/>
  <c r="AJ59" i="9"/>
  <c r="AJ97" i="9"/>
  <c r="AJ58" i="9"/>
  <c r="AJ36" i="9"/>
  <c r="AJ86" i="9"/>
  <c r="AI90" i="9"/>
  <c r="AI69" i="9"/>
  <c r="AI15" i="9"/>
  <c r="AI11" i="9"/>
  <c r="AI123" i="9"/>
  <c r="AI117" i="9"/>
  <c r="AI81" i="9"/>
  <c r="AI122" i="9"/>
  <c r="AI30" i="9"/>
  <c r="AI50" i="9"/>
  <c r="AJ121" i="9"/>
  <c r="AJ25" i="9"/>
  <c r="AJ73" i="9"/>
  <c r="AJ107" i="9"/>
  <c r="AJ77" i="9"/>
  <c r="AJ10" i="9"/>
  <c r="AJ118" i="9"/>
  <c r="AI113" i="9"/>
  <c r="AI87" i="9"/>
  <c r="AI120" i="9"/>
  <c r="AI99" i="9"/>
  <c r="AI28" i="9"/>
  <c r="AI24" i="9"/>
  <c r="AI68" i="9"/>
  <c r="AI106" i="9"/>
  <c r="AI54" i="9"/>
  <c r="AI13" i="9"/>
  <c r="AJ123" i="9"/>
  <c r="AJ57" i="9"/>
  <c r="AJ74" i="9"/>
  <c r="AJ113" i="9"/>
  <c r="AJ41" i="9"/>
  <c r="AJ100" i="9"/>
  <c r="AJ32" i="9"/>
  <c r="AJ22" i="9"/>
  <c r="AI96" i="9"/>
  <c r="AI37" i="9"/>
  <c r="AI70" i="9"/>
  <c r="AI40" i="9"/>
  <c r="AI77" i="9"/>
  <c r="AI31" i="9"/>
  <c r="AI80" i="9"/>
  <c r="AI64" i="9"/>
  <c r="AI61" i="9"/>
  <c r="AI35" i="9"/>
  <c r="AJ105" i="9"/>
  <c r="AJ17" i="9"/>
  <c r="AJ51" i="9"/>
  <c r="AJ90" i="9"/>
  <c r="AJ83" i="9"/>
  <c r="AJ68" i="9"/>
  <c r="AJ119" i="9"/>
  <c r="AI9" i="9"/>
  <c r="AI115" i="9"/>
  <c r="AJ101" i="9"/>
  <c r="AJ37" i="9"/>
  <c r="AJ92" i="9"/>
  <c r="AJ28" i="9"/>
  <c r="AJ34" i="9"/>
  <c r="AJ88" i="9"/>
  <c r="AJ24" i="9"/>
  <c r="AJ79" i="9"/>
  <c r="AJ15" i="9"/>
  <c r="AJ78" i="9"/>
  <c r="AJ14" i="9"/>
  <c r="AI22" i="9"/>
  <c r="AI51" i="9"/>
  <c r="AI66" i="9"/>
  <c r="AI52" i="9"/>
  <c r="AI86" i="9"/>
  <c r="AJ106" i="9"/>
  <c r="AJ93" i="9"/>
  <c r="AJ29" i="9"/>
  <c r="AJ84" i="9"/>
  <c r="AJ20" i="9"/>
  <c r="AJ26" i="9"/>
  <c r="AJ80" i="9"/>
  <c r="AJ16" i="9"/>
  <c r="AJ71" i="9"/>
  <c r="AJ7" i="9"/>
  <c r="AJ70" i="9"/>
  <c r="AJ6" i="9"/>
  <c r="AI78" i="9"/>
  <c r="AI114" i="9"/>
  <c r="AI111" i="9"/>
  <c r="AI104" i="9"/>
  <c r="AI57" i="9"/>
  <c r="AJ85" i="9"/>
  <c r="AJ21" i="9"/>
  <c r="AJ76" i="9"/>
  <c r="AJ12" i="9"/>
  <c r="AJ18" i="9"/>
  <c r="AJ72" i="9"/>
  <c r="AJ8" i="9"/>
  <c r="AJ63" i="9"/>
  <c r="AJ4" i="9"/>
  <c r="AJ62" i="9"/>
  <c r="AI33" i="9"/>
  <c r="AI14" i="9"/>
  <c r="AI124" i="9"/>
  <c r="AI48" i="9"/>
  <c r="AI44" i="9"/>
  <c r="AI12" i="9"/>
  <c r="AJ35" i="9"/>
  <c r="AJ69" i="9"/>
  <c r="AJ124" i="9"/>
  <c r="AJ60" i="9"/>
  <c r="AJ19" i="9"/>
  <c r="AJ120" i="9"/>
  <c r="AJ56" i="9"/>
  <c r="AJ111" i="9"/>
  <c r="AJ47" i="9"/>
  <c r="AJ110" i="9"/>
  <c r="AJ46" i="9"/>
  <c r="AI47" i="9"/>
  <c r="AI97" i="9"/>
  <c r="AI92" i="9"/>
  <c r="AI82" i="9"/>
  <c r="AI107" i="9"/>
  <c r="AI10" i="9"/>
  <c r="AJ61" i="9"/>
  <c r="AJ116" i="9"/>
  <c r="AJ52" i="9"/>
  <c r="AJ11" i="9"/>
  <c r="AJ112" i="9"/>
  <c r="AJ48" i="9"/>
  <c r="AJ103" i="9"/>
  <c r="AJ39" i="9"/>
  <c r="AJ102" i="9"/>
  <c r="AJ38" i="9"/>
  <c r="AI53" i="9"/>
  <c r="AI32" i="9"/>
  <c r="AI56" i="9"/>
  <c r="AI89" i="9"/>
  <c r="AI84" i="9"/>
  <c r="AI45" i="9"/>
  <c r="AJ117" i="9"/>
  <c r="AJ53" i="9"/>
  <c r="AJ108" i="9"/>
  <c r="AJ44" i="9"/>
  <c r="AJ50" i="9"/>
  <c r="AJ104" i="9"/>
  <c r="AJ40" i="9"/>
  <c r="AJ95" i="9"/>
  <c r="AJ31" i="9"/>
  <c r="AJ94" i="9"/>
  <c r="AJ30" i="9"/>
  <c r="AI79" i="9"/>
  <c r="AI60" i="9"/>
  <c r="AI83" i="9"/>
  <c r="AI112" i="9"/>
  <c r="AI76" i="9"/>
  <c r="AI67" i="9"/>
  <c r="AH26" i="8"/>
  <c r="AH18" i="8"/>
  <c r="AH11" i="8"/>
  <c r="AI4" i="8"/>
  <c r="AM4" i="8" s="1"/>
  <c r="AH4" i="8"/>
  <c r="AH33" i="8"/>
  <c r="AH25" i="8"/>
  <c r="AH17" i="8"/>
  <c r="AH32" i="8"/>
  <c r="AH24" i="8"/>
  <c r="AH16" i="8"/>
  <c r="AH10" i="8"/>
  <c r="AH31" i="8"/>
  <c r="AH23" i="8"/>
  <c r="AH15" i="8"/>
  <c r="AH9" i="8"/>
  <c r="AH30" i="8"/>
  <c r="AH29" i="8"/>
  <c r="AH21" i="8"/>
  <c r="AH14" i="8"/>
  <c r="AH7" i="8"/>
  <c r="AH22" i="8"/>
  <c r="AH8" i="8"/>
  <c r="AH28" i="8"/>
  <c r="AH20" i="8"/>
  <c r="AH13" i="8"/>
  <c r="AH6" i="8"/>
  <c r="AH27" i="8"/>
  <c r="AH19" i="8"/>
  <c r="AH12" i="8"/>
  <c r="AH5" i="8"/>
  <c r="AJ44" i="8" l="1"/>
  <c r="AJ43" i="8"/>
  <c r="AN5" i="9"/>
  <c r="AO7" i="9"/>
  <c r="AO15" i="9"/>
  <c r="AO23" i="9"/>
  <c r="AO31" i="9"/>
  <c r="AO39" i="9"/>
  <c r="AO47" i="9"/>
  <c r="AO55" i="9"/>
  <c r="AO63" i="9"/>
  <c r="AO71" i="9"/>
  <c r="AO79" i="9"/>
  <c r="AO87" i="9"/>
  <c r="AO95" i="9"/>
  <c r="AO103" i="9"/>
  <c r="AO111" i="9"/>
  <c r="AO119" i="9"/>
  <c r="AO8" i="9"/>
  <c r="AO16" i="9"/>
  <c r="AO32" i="9"/>
  <c r="AO40" i="9"/>
  <c r="AO56" i="9"/>
  <c r="AO72" i="9"/>
  <c r="AO96" i="9"/>
  <c r="AO24" i="9"/>
  <c r="AO48" i="9"/>
  <c r="AO64" i="9"/>
  <c r="AO88" i="9"/>
  <c r="AO11" i="9"/>
  <c r="AO19" i="9"/>
  <c r="AO27" i="9"/>
  <c r="AO35" i="9"/>
  <c r="AO43" i="9"/>
  <c r="AO51" i="9"/>
  <c r="AO59" i="9"/>
  <c r="AO67" i="9"/>
  <c r="AO75" i="9"/>
  <c r="AO83" i="9"/>
  <c r="AO91" i="9"/>
  <c r="AO99" i="9"/>
  <c r="AO107" i="9"/>
  <c r="AO115" i="9"/>
  <c r="AO123" i="9"/>
  <c r="AO112" i="9"/>
  <c r="AO12" i="9"/>
  <c r="AO20" i="9"/>
  <c r="AO28" i="9"/>
  <c r="AO36" i="9"/>
  <c r="AO44" i="9"/>
  <c r="AO52" i="9"/>
  <c r="AO60" i="9"/>
  <c r="AO68" i="9"/>
  <c r="AO76" i="9"/>
  <c r="AO84" i="9"/>
  <c r="AO92" i="9"/>
  <c r="AO100" i="9"/>
  <c r="AO108" i="9"/>
  <c r="AO116" i="9"/>
  <c r="AO124" i="9"/>
  <c r="AO104" i="9"/>
  <c r="AO5" i="9"/>
  <c r="AO13" i="9"/>
  <c r="AO21" i="9"/>
  <c r="AO29" i="9"/>
  <c r="AO37" i="9"/>
  <c r="AO45" i="9"/>
  <c r="AO53" i="9"/>
  <c r="AO61" i="9"/>
  <c r="AO69" i="9"/>
  <c r="AO77" i="9"/>
  <c r="AO85" i="9"/>
  <c r="AO93" i="9"/>
  <c r="AO101" i="9"/>
  <c r="AO109" i="9"/>
  <c r="AO117" i="9"/>
  <c r="AO4" i="9"/>
  <c r="AO80" i="9"/>
  <c r="AO6" i="9"/>
  <c r="AO14" i="9"/>
  <c r="AO22" i="9"/>
  <c r="AO30" i="9"/>
  <c r="AO38" i="9"/>
  <c r="AO46" i="9"/>
  <c r="AO54" i="9"/>
  <c r="AO62" i="9"/>
  <c r="AO70" i="9"/>
  <c r="AO78" i="9"/>
  <c r="AO86" i="9"/>
  <c r="AO94" i="9"/>
  <c r="AO102" i="9"/>
  <c r="AO110" i="9"/>
  <c r="AO118" i="9"/>
  <c r="AO120" i="9"/>
  <c r="AO9" i="9"/>
  <c r="AO41" i="9"/>
  <c r="AO73" i="9"/>
  <c r="AO105" i="9"/>
  <c r="AO122" i="9"/>
  <c r="AO34" i="9"/>
  <c r="AO10" i="9"/>
  <c r="AO42" i="9"/>
  <c r="AO74" i="9"/>
  <c r="AO106" i="9"/>
  <c r="AO90" i="9"/>
  <c r="AO98" i="9"/>
  <c r="AO17" i="9"/>
  <c r="AO49" i="9"/>
  <c r="AO81" i="9"/>
  <c r="AO113" i="9"/>
  <c r="AO97" i="9"/>
  <c r="AO18" i="9"/>
  <c r="AO50" i="9"/>
  <c r="AO82" i="9"/>
  <c r="AO114" i="9"/>
  <c r="AO65" i="9"/>
  <c r="AO25" i="9"/>
  <c r="AO57" i="9"/>
  <c r="AO89" i="9"/>
  <c r="AO121" i="9"/>
  <c r="AO26" i="9"/>
  <c r="AO58" i="9"/>
  <c r="AO33" i="9"/>
  <c r="AO66" i="9"/>
  <c r="AJ42" i="8"/>
  <c r="AJ26" i="8"/>
  <c r="AJ34" i="8"/>
  <c r="AJ22" i="8"/>
  <c r="AJ35" i="8"/>
  <c r="AJ27" i="8"/>
  <c r="AJ15" i="8"/>
  <c r="AJ23" i="8"/>
  <c r="AJ36" i="8"/>
  <c r="AJ28" i="8"/>
  <c r="AJ16" i="8"/>
  <c r="AJ24" i="8"/>
  <c r="AJ19" i="8"/>
  <c r="AJ37" i="8"/>
  <c r="AJ29" i="8"/>
  <c r="AJ17" i="8"/>
  <c r="AJ4" i="8"/>
  <c r="AJ31" i="8"/>
  <c r="AJ38" i="8"/>
  <c r="AJ30" i="8"/>
  <c r="AJ18" i="8"/>
  <c r="AJ39" i="8"/>
  <c r="AJ40" i="8"/>
  <c r="AJ32" i="8"/>
  <c r="AJ20" i="8"/>
  <c r="AJ25" i="8"/>
  <c r="AJ33" i="8"/>
  <c r="AJ21" i="8"/>
  <c r="AJ41" i="8"/>
  <c r="AM7" i="9"/>
  <c r="AM10" i="9"/>
  <c r="AM8" i="9"/>
  <c r="AM13" i="9"/>
  <c r="AM6" i="9"/>
  <c r="AM25" i="9"/>
  <c r="AM57" i="9"/>
  <c r="AM11" i="9"/>
  <c r="AM27" i="9"/>
  <c r="AM21" i="9"/>
  <c r="AM79" i="9"/>
  <c r="AM108" i="9"/>
  <c r="AM31" i="9"/>
  <c r="AM63" i="9"/>
  <c r="AM104" i="9"/>
  <c r="AM86" i="9"/>
  <c r="AM112" i="9"/>
  <c r="AM39" i="9"/>
  <c r="AM43" i="9"/>
  <c r="AM71" i="9"/>
  <c r="AM76" i="9"/>
  <c r="AM12" i="9"/>
  <c r="AM56" i="9"/>
  <c r="AM66" i="9"/>
  <c r="AM19" i="9"/>
  <c r="AM88" i="9"/>
  <c r="AM109" i="9"/>
  <c r="AM106" i="9"/>
  <c r="AM123" i="9"/>
  <c r="AM59" i="9"/>
  <c r="AM120" i="9"/>
  <c r="AM92" i="9"/>
  <c r="AM65" i="9"/>
  <c r="AM102" i="9"/>
  <c r="AM118" i="9"/>
  <c r="AM117" i="9"/>
  <c r="AM122" i="9"/>
  <c r="AM72" i="9"/>
  <c r="AM93" i="9"/>
  <c r="AM103" i="9"/>
  <c r="AM82" i="9"/>
  <c r="AM45" i="9"/>
  <c r="AM54" i="9"/>
  <c r="AM89" i="9"/>
  <c r="AM35" i="9"/>
  <c r="AM90" i="9"/>
  <c r="AM61" i="9"/>
  <c r="AM94" i="9"/>
  <c r="AM15" i="9"/>
  <c r="AM24" i="9"/>
  <c r="AM22" i="9"/>
  <c r="AM105" i="9"/>
  <c r="AM34" i="9"/>
  <c r="AM9" i="9"/>
  <c r="AM17" i="9"/>
  <c r="AM28" i="9"/>
  <c r="AM48" i="9"/>
  <c r="AM49" i="9"/>
  <c r="AK4" i="9"/>
  <c r="AM18" i="9"/>
  <c r="AM101" i="9"/>
  <c r="AM67" i="9"/>
  <c r="AM46" i="9"/>
  <c r="AM47" i="9"/>
  <c r="AM74" i="9"/>
  <c r="AM30" i="9"/>
  <c r="AM16" i="9"/>
  <c r="AM85" i="9"/>
  <c r="AM73" i="9"/>
  <c r="AM53" i="9"/>
  <c r="AM83" i="9"/>
  <c r="AM51" i="9"/>
  <c r="AM121" i="9"/>
  <c r="AM98" i="9"/>
  <c r="AM96" i="9"/>
  <c r="AM110" i="9"/>
  <c r="AM97" i="9"/>
  <c r="AM87" i="9"/>
  <c r="AM99" i="9"/>
  <c r="AM23" i="9"/>
  <c r="AM115" i="9"/>
  <c r="AM114" i="9"/>
  <c r="AM75" i="9"/>
  <c r="AM50" i="9"/>
  <c r="AM69" i="9"/>
  <c r="AM58" i="9"/>
  <c r="AM78" i="9"/>
  <c r="AM124" i="9"/>
  <c r="AM41" i="9"/>
  <c r="AM29" i="9"/>
  <c r="AM81" i="9"/>
  <c r="AM68" i="9"/>
  <c r="AM38" i="9"/>
  <c r="AM42" i="9"/>
  <c r="AM32" i="9"/>
  <c r="AM37" i="9"/>
  <c r="AM33" i="9"/>
  <c r="AM52" i="9"/>
  <c r="AM116" i="9"/>
  <c r="AM107" i="9"/>
  <c r="AM91" i="9"/>
  <c r="AM100" i="9"/>
  <c r="AM36" i="9"/>
  <c r="AM64" i="9"/>
  <c r="AM62" i="9"/>
  <c r="AM84" i="9"/>
  <c r="AM119" i="9"/>
  <c r="AM20" i="9"/>
  <c r="AM60" i="9"/>
  <c r="AM77" i="9"/>
  <c r="AM40" i="9"/>
  <c r="AM55" i="9"/>
  <c r="AM14" i="9"/>
  <c r="AM26" i="9"/>
  <c r="AM113" i="9"/>
  <c r="AM95" i="9"/>
  <c r="AM70" i="9"/>
  <c r="AM111" i="9"/>
  <c r="AM80" i="9"/>
  <c r="AM44" i="9"/>
  <c r="AN6" i="9"/>
  <c r="AJ5" i="8"/>
  <c r="AI5" i="8"/>
  <c r="AI8" i="8"/>
  <c r="AI16" i="8"/>
  <c r="AI24" i="8"/>
  <c r="AI32" i="8"/>
  <c r="AI40" i="8"/>
  <c r="AI48" i="8"/>
  <c r="AI56" i="8"/>
  <c r="AI64" i="8"/>
  <c r="AI72" i="8"/>
  <c r="AI80" i="8"/>
  <c r="AI88" i="8"/>
  <c r="AI96" i="8"/>
  <c r="AI104" i="8"/>
  <c r="AI112" i="8"/>
  <c r="AI120" i="8"/>
  <c r="AJ9" i="8"/>
  <c r="AJ49" i="8"/>
  <c r="AJ57" i="8"/>
  <c r="AJ65" i="8"/>
  <c r="AJ73" i="8"/>
  <c r="AJ81" i="8"/>
  <c r="AJ89" i="8"/>
  <c r="AJ97" i="8"/>
  <c r="AJ105" i="8"/>
  <c r="AJ113" i="8"/>
  <c r="AJ121" i="8"/>
  <c r="AI34" i="8"/>
  <c r="AI42" i="8"/>
  <c r="AI58" i="8"/>
  <c r="AI90" i="8"/>
  <c r="AI114" i="8"/>
  <c r="AJ11" i="8"/>
  <c r="AJ67" i="8"/>
  <c r="AJ91" i="8"/>
  <c r="AJ115" i="8"/>
  <c r="AI123" i="8"/>
  <c r="AJ52" i="8"/>
  <c r="AJ76" i="8"/>
  <c r="AJ92" i="8"/>
  <c r="AJ116" i="8"/>
  <c r="AJ61" i="8"/>
  <c r="AJ93" i="8"/>
  <c r="AJ117" i="8"/>
  <c r="AJ46" i="8"/>
  <c r="AJ70" i="8"/>
  <c r="AJ102" i="8"/>
  <c r="AI9" i="8"/>
  <c r="AI17" i="8"/>
  <c r="AI25" i="8"/>
  <c r="AI33" i="8"/>
  <c r="AI41" i="8"/>
  <c r="AI49" i="8"/>
  <c r="AI57" i="8"/>
  <c r="AI65" i="8"/>
  <c r="AI73" i="8"/>
  <c r="AI81" i="8"/>
  <c r="AI89" i="8"/>
  <c r="AI97" i="8"/>
  <c r="AI105" i="8"/>
  <c r="AI113" i="8"/>
  <c r="AI121" i="8"/>
  <c r="AJ10" i="8"/>
  <c r="AJ50" i="8"/>
  <c r="AJ58" i="8"/>
  <c r="AJ66" i="8"/>
  <c r="AJ74" i="8"/>
  <c r="AJ82" i="8"/>
  <c r="AJ90" i="8"/>
  <c r="AJ98" i="8"/>
  <c r="AJ106" i="8"/>
  <c r="AJ114" i="8"/>
  <c r="AJ122" i="8"/>
  <c r="AI18" i="8"/>
  <c r="AI74" i="8"/>
  <c r="AI98" i="8"/>
  <c r="AI122" i="8"/>
  <c r="AJ51" i="8"/>
  <c r="AJ75" i="8"/>
  <c r="AJ107" i="8"/>
  <c r="AJ68" i="8"/>
  <c r="AJ100" i="8"/>
  <c r="AJ124" i="8"/>
  <c r="AJ77" i="8"/>
  <c r="AJ101" i="8"/>
  <c r="AJ62" i="8"/>
  <c r="AJ86" i="8"/>
  <c r="AJ110" i="8"/>
  <c r="AI10" i="8"/>
  <c r="AI11" i="8"/>
  <c r="AI19" i="8"/>
  <c r="AI27" i="8"/>
  <c r="AI35" i="8"/>
  <c r="AI43" i="8"/>
  <c r="AI51" i="8"/>
  <c r="AI59" i="8"/>
  <c r="AI67" i="8"/>
  <c r="AI75" i="8"/>
  <c r="AI83" i="8"/>
  <c r="AI91" i="8"/>
  <c r="AI99" i="8"/>
  <c r="AI107" i="8"/>
  <c r="AI115" i="8"/>
  <c r="AI12" i="8"/>
  <c r="AI20" i="8"/>
  <c r="AI28" i="8"/>
  <c r="AI36" i="8"/>
  <c r="AI44" i="8"/>
  <c r="AI52" i="8"/>
  <c r="AI60" i="8"/>
  <c r="AI68" i="8"/>
  <c r="AI76" i="8"/>
  <c r="AI84" i="8"/>
  <c r="AI92" i="8"/>
  <c r="AI100" i="8"/>
  <c r="AI108" i="8"/>
  <c r="AI116" i="8"/>
  <c r="AI124" i="8"/>
  <c r="AJ13" i="8"/>
  <c r="AJ45" i="8"/>
  <c r="AJ53" i="8"/>
  <c r="AI13" i="8"/>
  <c r="AI21" i="8"/>
  <c r="AI29" i="8"/>
  <c r="AI37" i="8"/>
  <c r="AI45" i="8"/>
  <c r="AI53" i="8"/>
  <c r="AI61" i="8"/>
  <c r="AI69" i="8"/>
  <c r="AI77" i="8"/>
  <c r="AI85" i="8"/>
  <c r="AI93" i="8"/>
  <c r="AI101" i="8"/>
  <c r="AI109" i="8"/>
  <c r="AI117" i="8"/>
  <c r="AJ6" i="8"/>
  <c r="AJ14" i="8"/>
  <c r="AI6" i="8"/>
  <c r="AI14" i="8"/>
  <c r="AI22" i="8"/>
  <c r="AI30" i="8"/>
  <c r="AI38" i="8"/>
  <c r="AI46" i="8"/>
  <c r="AI54" i="8"/>
  <c r="AI62" i="8"/>
  <c r="AI70" i="8"/>
  <c r="AI78" i="8"/>
  <c r="AI86" i="8"/>
  <c r="AI94" i="8"/>
  <c r="AI102" i="8"/>
  <c r="AI110" i="8"/>
  <c r="AI118" i="8"/>
  <c r="AJ7" i="8"/>
  <c r="AJ47" i="8"/>
  <c r="AJ55" i="8"/>
  <c r="AJ63" i="8"/>
  <c r="AJ71" i="8"/>
  <c r="AJ79" i="8"/>
  <c r="AJ87" i="8"/>
  <c r="AJ95" i="8"/>
  <c r="AJ103" i="8"/>
  <c r="AJ111" i="8"/>
  <c r="AJ119" i="8"/>
  <c r="AI7" i="8"/>
  <c r="AI15" i="8"/>
  <c r="AI23" i="8"/>
  <c r="AI31" i="8"/>
  <c r="AI39" i="8"/>
  <c r="AI47" i="8"/>
  <c r="AI55" i="8"/>
  <c r="AI63" i="8"/>
  <c r="AI71" i="8"/>
  <c r="AI79" i="8"/>
  <c r="AI87" i="8"/>
  <c r="AI95" i="8"/>
  <c r="AI103" i="8"/>
  <c r="AI111" i="8"/>
  <c r="AI119" i="8"/>
  <c r="AJ8" i="8"/>
  <c r="AJ48" i="8"/>
  <c r="AJ56" i="8"/>
  <c r="AJ64" i="8"/>
  <c r="AJ72" i="8"/>
  <c r="AJ80" i="8"/>
  <c r="AJ88" i="8"/>
  <c r="AJ96" i="8"/>
  <c r="AJ104" i="8"/>
  <c r="AJ112" i="8"/>
  <c r="AJ120" i="8"/>
  <c r="AI26" i="8"/>
  <c r="AI50" i="8"/>
  <c r="AI66" i="8"/>
  <c r="AI82" i="8"/>
  <c r="AI106" i="8"/>
  <c r="AJ59" i="8"/>
  <c r="AJ83" i="8"/>
  <c r="AJ99" i="8"/>
  <c r="AJ123" i="8"/>
  <c r="AJ12" i="8"/>
  <c r="AJ60" i="8"/>
  <c r="AJ84" i="8"/>
  <c r="AJ108" i="8"/>
  <c r="AJ69" i="8"/>
  <c r="AJ85" i="8"/>
  <c r="AJ109" i="8"/>
  <c r="AJ54" i="8"/>
  <c r="AJ78" i="8"/>
  <c r="AJ94" i="8"/>
  <c r="AJ118" i="8"/>
  <c r="AO4" i="8" l="1"/>
  <c r="AO117" i="8"/>
  <c r="AO76" i="8"/>
  <c r="AO12" i="8"/>
  <c r="AO114" i="8"/>
  <c r="AO50" i="8"/>
  <c r="AO67" i="8"/>
  <c r="AO89" i="8"/>
  <c r="AO25" i="8"/>
  <c r="AO96" i="8"/>
  <c r="AO32" i="8"/>
  <c r="AO87" i="8"/>
  <c r="AO23" i="8"/>
  <c r="N17" i="23" s="1"/>
  <c r="AO86" i="8"/>
  <c r="AO22" i="8"/>
  <c r="AO69" i="8"/>
  <c r="AO29" i="8"/>
  <c r="AO66" i="8"/>
  <c r="AO39" i="8"/>
  <c r="AO21" i="8"/>
  <c r="AN5" i="8"/>
  <c r="AO68" i="8"/>
  <c r="AO123" i="8"/>
  <c r="AO106" i="8"/>
  <c r="AO42" i="8"/>
  <c r="AO43" i="8"/>
  <c r="AO81" i="8"/>
  <c r="AO17" i="8"/>
  <c r="AO88" i="8"/>
  <c r="AO24" i="8"/>
  <c r="AO79" i="8"/>
  <c r="AO15" i="8"/>
  <c r="AO78" i="8"/>
  <c r="AO61" i="8"/>
  <c r="AO11" i="8"/>
  <c r="AO41" i="8"/>
  <c r="AO103" i="8"/>
  <c r="AO124" i="8"/>
  <c r="AO60" i="8"/>
  <c r="AO91" i="8"/>
  <c r="AO98" i="8"/>
  <c r="AO34" i="8"/>
  <c r="AO27" i="8"/>
  <c r="AO73" i="8"/>
  <c r="AO9" i="8"/>
  <c r="AO80" i="8"/>
  <c r="AO16" i="8"/>
  <c r="AO71" i="8"/>
  <c r="AO7" i="8"/>
  <c r="AO70" i="8"/>
  <c r="AO6" i="8"/>
  <c r="AO53" i="8"/>
  <c r="AO115" i="8"/>
  <c r="AO45" i="8"/>
  <c r="AO37" i="8"/>
  <c r="AO92" i="8"/>
  <c r="AO102" i="8"/>
  <c r="AO116" i="8"/>
  <c r="AO52" i="8"/>
  <c r="AO75" i="8"/>
  <c r="AO90" i="8"/>
  <c r="AO26" i="8"/>
  <c r="AO19" i="8"/>
  <c r="AO65" i="8"/>
  <c r="AO107" i="8"/>
  <c r="AO72" i="8"/>
  <c r="AO8" i="8"/>
  <c r="N14" i="23" s="1"/>
  <c r="AO63" i="8"/>
  <c r="AO62" i="8"/>
  <c r="AO109" i="8"/>
  <c r="AO105" i="8"/>
  <c r="AO108" i="8"/>
  <c r="AO44" i="8"/>
  <c r="AO59" i="8"/>
  <c r="AO82" i="8"/>
  <c r="AO18" i="8"/>
  <c r="N16" i="23" s="1"/>
  <c r="AO121" i="8"/>
  <c r="AO57" i="8"/>
  <c r="AO51" i="8"/>
  <c r="AO64" i="8"/>
  <c r="AO119" i="8"/>
  <c r="AO55" i="8"/>
  <c r="AO118" i="8"/>
  <c r="AO54" i="8"/>
  <c r="AO101" i="8"/>
  <c r="AO93" i="8"/>
  <c r="AO48" i="8"/>
  <c r="AO85" i="8"/>
  <c r="AO100" i="8"/>
  <c r="AO36" i="8"/>
  <c r="AO35" i="8"/>
  <c r="AO74" i="8"/>
  <c r="AO10" i="8"/>
  <c r="AO113" i="8"/>
  <c r="AO49" i="8"/>
  <c r="AO120" i="8"/>
  <c r="AO56" i="8"/>
  <c r="AO111" i="8"/>
  <c r="AO47" i="8"/>
  <c r="AO110" i="8"/>
  <c r="AO28" i="8"/>
  <c r="AO112" i="8"/>
  <c r="AO84" i="8"/>
  <c r="AO20" i="8"/>
  <c r="AO122" i="8"/>
  <c r="AO58" i="8"/>
  <c r="AO83" i="8"/>
  <c r="AO97" i="8"/>
  <c r="AO33" i="8"/>
  <c r="AO104" i="8"/>
  <c r="AO40" i="8"/>
  <c r="AO95" i="8"/>
  <c r="AO31" i="8"/>
  <c r="AO94" i="8"/>
  <c r="AO30" i="8"/>
  <c r="AO77" i="8"/>
  <c r="AO13" i="8"/>
  <c r="N15" i="23" s="1"/>
  <c r="AO5" i="8"/>
  <c r="AO14" i="8"/>
  <c r="AO46" i="8"/>
  <c r="AO99" i="8"/>
  <c r="AO38" i="8"/>
  <c r="AK4" i="8"/>
  <c r="C7" i="23" s="1"/>
  <c r="AM6" i="8"/>
  <c r="AN7" i="9"/>
  <c r="AM7" i="8"/>
  <c r="AM28" i="8"/>
  <c r="AM9" i="8"/>
  <c r="AM89" i="8"/>
  <c r="AM119" i="8"/>
  <c r="AM92" i="8"/>
  <c r="AM118" i="8"/>
  <c r="AM33" i="8"/>
  <c r="AM97" i="8"/>
  <c r="AM17" i="8"/>
  <c r="AM16" i="8"/>
  <c r="AM38" i="8"/>
  <c r="AM36" i="8"/>
  <c r="AM91" i="8"/>
  <c r="AM73" i="8"/>
  <c r="AM112" i="8"/>
  <c r="AM103" i="8"/>
  <c r="AM110" i="8"/>
  <c r="AM101" i="8"/>
  <c r="AM83" i="8"/>
  <c r="AM120" i="8"/>
  <c r="AM65" i="8"/>
  <c r="AM80" i="8"/>
  <c r="AM71" i="8"/>
  <c r="AM102" i="8"/>
  <c r="AM45" i="8"/>
  <c r="AM19" i="8"/>
  <c r="AM109" i="8"/>
  <c r="AM57" i="8"/>
  <c r="AM64" i="8"/>
  <c r="AM55" i="8"/>
  <c r="AM70" i="8"/>
  <c r="AM37" i="8"/>
  <c r="AM74" i="8"/>
  <c r="AM81" i="8"/>
  <c r="AM47" i="8"/>
  <c r="AM54" i="8"/>
  <c r="AM100" i="8"/>
  <c r="AM10" i="8"/>
  <c r="AM66" i="8"/>
  <c r="AM111" i="8"/>
  <c r="AM56" i="8"/>
  <c r="AM121" i="8"/>
  <c r="AM25" i="8"/>
  <c r="AM48" i="8"/>
  <c r="AM39" i="8"/>
  <c r="AM46" i="8"/>
  <c r="AM105" i="8"/>
  <c r="AM41" i="8"/>
  <c r="AM96" i="8"/>
  <c r="AM32" i="8"/>
  <c r="AM87" i="8"/>
  <c r="AM23" i="8"/>
  <c r="AM86" i="8"/>
  <c r="AM22" i="8"/>
  <c r="AM85" i="8"/>
  <c r="AM21" i="8"/>
  <c r="AM76" i="8"/>
  <c r="AM12" i="8"/>
  <c r="AM67" i="8"/>
  <c r="AM122" i="8"/>
  <c r="AM58" i="8"/>
  <c r="AM88" i="8"/>
  <c r="AM24" i="8"/>
  <c r="AM79" i="8"/>
  <c r="AM15" i="8"/>
  <c r="AM78" i="8"/>
  <c r="AM14" i="8"/>
  <c r="AM77" i="8"/>
  <c r="AM13" i="8"/>
  <c r="AM68" i="8"/>
  <c r="AM123" i="8"/>
  <c r="AM59" i="8"/>
  <c r="AM114" i="8"/>
  <c r="AM50" i="8"/>
  <c r="AM69" i="8"/>
  <c r="AM124" i="8"/>
  <c r="AM60" i="8"/>
  <c r="AM115" i="8"/>
  <c r="AM51" i="8"/>
  <c r="AM106" i="8"/>
  <c r="AM42" i="8"/>
  <c r="AM72" i="8"/>
  <c r="AM8" i="8"/>
  <c r="F14" i="23" s="1"/>
  <c r="AM63" i="8"/>
  <c r="AM62" i="8"/>
  <c r="AM5" i="8"/>
  <c r="AM61" i="8"/>
  <c r="AM116" i="8"/>
  <c r="AM52" i="8"/>
  <c r="AM107" i="8"/>
  <c r="AM43" i="8"/>
  <c r="AM98" i="8"/>
  <c r="AM34" i="8"/>
  <c r="AM117" i="8"/>
  <c r="AM53" i="8"/>
  <c r="AM108" i="8"/>
  <c r="AM44" i="8"/>
  <c r="AM99" i="8"/>
  <c r="AM35" i="8"/>
  <c r="AM90" i="8"/>
  <c r="AM26" i="8"/>
  <c r="AM27" i="8"/>
  <c r="AM82" i="8"/>
  <c r="AM18" i="8"/>
  <c r="AM113" i="8"/>
  <c r="AM49" i="8"/>
  <c r="AM104" i="8"/>
  <c r="AM40" i="8"/>
  <c r="AM95" i="8"/>
  <c r="AM31" i="8"/>
  <c r="AM94" i="8"/>
  <c r="AM30" i="8"/>
  <c r="AM93" i="8"/>
  <c r="AM29" i="8"/>
  <c r="AM84" i="8"/>
  <c r="AM20" i="8"/>
  <c r="AM75" i="8"/>
  <c r="AM11" i="8"/>
  <c r="AN8" i="9" l="1"/>
  <c r="F11" i="23"/>
  <c r="F15" i="23"/>
  <c r="F17" i="23"/>
  <c r="F16" i="23"/>
  <c r="AN6" i="8"/>
  <c r="AN9" i="9" l="1"/>
  <c r="AN7" i="8"/>
  <c r="AN10" i="9" l="1"/>
  <c r="AN8" i="8"/>
  <c r="AN11" i="9" l="1"/>
  <c r="AN9" i="8"/>
  <c r="G14" i="23"/>
  <c r="AN12" i="9" l="1"/>
  <c r="AN10" i="8"/>
  <c r="AN13" i="9" l="1"/>
  <c r="AN11" i="8"/>
  <c r="K14" i="23"/>
  <c r="AN14" i="9" l="1"/>
  <c r="AN12" i="8"/>
  <c r="AN15" i="9" l="1"/>
  <c r="AN13" i="8"/>
  <c r="AN16" i="9" l="1"/>
  <c r="AN14" i="8"/>
  <c r="G15" i="23"/>
  <c r="F42" i="25"/>
  <c r="F41" i="25"/>
  <c r="F40" i="25"/>
  <c r="F39" i="25"/>
  <c r="F38" i="25"/>
  <c r="F37" i="25"/>
  <c r="F36" i="25"/>
  <c r="F35" i="25"/>
  <c r="F34" i="25"/>
  <c r="F33" i="25"/>
  <c r="F32" i="25"/>
  <c r="F31" i="25"/>
  <c r="F30" i="25"/>
  <c r="F29" i="25"/>
  <c r="F28" i="25"/>
  <c r="F27" i="25"/>
  <c r="F26" i="25"/>
  <c r="F25" i="25"/>
  <c r="F24" i="25"/>
  <c r="F23" i="25"/>
  <c r="F22" i="25"/>
  <c r="F21" i="25"/>
  <c r="F20" i="25"/>
  <c r="F19" i="25"/>
  <c r="F18" i="25"/>
  <c r="F17" i="25"/>
  <c r="F16" i="25"/>
  <c r="F15" i="25"/>
  <c r="F14" i="25"/>
  <c r="F13" i="25"/>
  <c r="F12" i="25"/>
  <c r="F11" i="25"/>
  <c r="F10" i="25"/>
  <c r="F9" i="25"/>
  <c r="F8" i="25"/>
  <c r="F7" i="25"/>
  <c r="F6" i="25"/>
  <c r="F5" i="25"/>
  <c r="K2" i="25"/>
  <c r="H42" i="25" s="1"/>
  <c r="J2" i="25"/>
  <c r="J3" i="25" s="1"/>
  <c r="AN17" i="9" l="1"/>
  <c r="AN15" i="8"/>
  <c r="J5" i="25"/>
  <c r="J7" i="25"/>
  <c r="J9" i="25"/>
  <c r="J11" i="25"/>
  <c r="J13" i="25"/>
  <c r="J16" i="25"/>
  <c r="J18" i="25"/>
  <c r="J20" i="25"/>
  <c r="J22" i="25"/>
  <c r="J25" i="25"/>
  <c r="J27" i="25"/>
  <c r="J29" i="25"/>
  <c r="J31" i="25"/>
  <c r="J33" i="25"/>
  <c r="J35" i="25"/>
  <c r="J37" i="25"/>
  <c r="J39" i="25"/>
  <c r="J41" i="25"/>
  <c r="K6" i="25"/>
  <c r="K8" i="25"/>
  <c r="K10" i="25"/>
  <c r="K12" i="25"/>
  <c r="K14" i="25"/>
  <c r="K16" i="25"/>
  <c r="K18" i="25"/>
  <c r="K21" i="25"/>
  <c r="K23" i="25"/>
  <c r="K25" i="25"/>
  <c r="K27" i="25"/>
  <c r="K29" i="25"/>
  <c r="K31" i="25"/>
  <c r="K33" i="25"/>
  <c r="K35" i="25"/>
  <c r="K37" i="25"/>
  <c r="K39" i="25"/>
  <c r="K41" i="25"/>
  <c r="I5" i="25"/>
  <c r="I6" i="25"/>
  <c r="I7" i="25"/>
  <c r="I8" i="25"/>
  <c r="I9" i="25"/>
  <c r="I10" i="25"/>
  <c r="I11" i="25"/>
  <c r="I12" i="25"/>
  <c r="I13" i="25"/>
  <c r="I14" i="25"/>
  <c r="I15" i="25"/>
  <c r="I16" i="25"/>
  <c r="I17" i="25"/>
  <c r="I18" i="25"/>
  <c r="I19" i="25"/>
  <c r="I20" i="25"/>
  <c r="I21" i="25"/>
  <c r="I22" i="25"/>
  <c r="I23" i="25"/>
  <c r="I24" i="25"/>
  <c r="I25" i="25"/>
  <c r="I26" i="25"/>
  <c r="I27" i="25"/>
  <c r="I28" i="25"/>
  <c r="I29" i="25"/>
  <c r="I30" i="25"/>
  <c r="I31" i="25"/>
  <c r="I32" i="25"/>
  <c r="I33" i="25"/>
  <c r="I34" i="25"/>
  <c r="I35" i="25"/>
  <c r="I36" i="25"/>
  <c r="I37" i="25"/>
  <c r="I38" i="25"/>
  <c r="I39" i="25"/>
  <c r="I40" i="25"/>
  <c r="I41" i="25"/>
  <c r="I42" i="25"/>
  <c r="J6" i="25"/>
  <c r="J8" i="25"/>
  <c r="J10" i="25"/>
  <c r="J12" i="25"/>
  <c r="J14" i="25"/>
  <c r="J15" i="25"/>
  <c r="J17" i="25"/>
  <c r="J19" i="25"/>
  <c r="J21" i="25"/>
  <c r="J23" i="25"/>
  <c r="J24" i="25"/>
  <c r="J26" i="25"/>
  <c r="J28" i="25"/>
  <c r="J30" i="25"/>
  <c r="J32" i="25"/>
  <c r="J34" i="25"/>
  <c r="J36" i="25"/>
  <c r="J38" i="25"/>
  <c r="J40" i="25"/>
  <c r="J42" i="25"/>
  <c r="F3" i="25"/>
  <c r="K5" i="25"/>
  <c r="K7" i="25"/>
  <c r="K9" i="25"/>
  <c r="K11" i="25"/>
  <c r="K13" i="25"/>
  <c r="K15" i="25"/>
  <c r="K17" i="25"/>
  <c r="K19" i="25"/>
  <c r="K20" i="25"/>
  <c r="K22" i="25"/>
  <c r="K24" i="25"/>
  <c r="K26" i="25"/>
  <c r="K28" i="25"/>
  <c r="K30" i="25"/>
  <c r="K32" i="25"/>
  <c r="K34" i="25"/>
  <c r="K36" i="25"/>
  <c r="K38" i="25"/>
  <c r="K40" i="25"/>
  <c r="K42" i="25"/>
  <c r="H5" i="25"/>
  <c r="H6" i="25"/>
  <c r="H7" i="25"/>
  <c r="H8" i="25"/>
  <c r="H9" i="25"/>
  <c r="H10" i="25"/>
  <c r="H11" i="25"/>
  <c r="H12" i="25"/>
  <c r="H13" i="25"/>
  <c r="H14" i="25"/>
  <c r="H15" i="25"/>
  <c r="H16" i="25"/>
  <c r="H17" i="25"/>
  <c r="H18" i="25"/>
  <c r="H19" i="25"/>
  <c r="H20" i="25"/>
  <c r="H21" i="25"/>
  <c r="H22" i="25"/>
  <c r="H23" i="25"/>
  <c r="H24" i="25"/>
  <c r="H25" i="25"/>
  <c r="H26" i="25"/>
  <c r="H27" i="25"/>
  <c r="H28" i="25"/>
  <c r="H29" i="25"/>
  <c r="H30" i="25"/>
  <c r="H31" i="25"/>
  <c r="H32" i="25"/>
  <c r="H33" i="25"/>
  <c r="H34" i="25"/>
  <c r="H35" i="25"/>
  <c r="H36" i="25"/>
  <c r="H37" i="25"/>
  <c r="H38" i="25"/>
  <c r="H39" i="25"/>
  <c r="H40" i="25"/>
  <c r="H41" i="25"/>
  <c r="K3" i="25"/>
  <c r="AN18" i="9" l="1"/>
  <c r="K15" i="23"/>
  <c r="AN16" i="8"/>
  <c r="L20" i="25"/>
  <c r="L8" i="25"/>
  <c r="L12" i="25"/>
  <c r="L41" i="25"/>
  <c r="L33" i="25"/>
  <c r="L25" i="25"/>
  <c r="L13" i="25"/>
  <c r="L5" i="25"/>
  <c r="L32" i="25"/>
  <c r="L24" i="25"/>
  <c r="L28" i="25"/>
  <c r="L40" i="25"/>
  <c r="L16" i="25"/>
  <c r="L36" i="25"/>
  <c r="L21" i="25"/>
  <c r="L39" i="25"/>
  <c r="L35" i="25"/>
  <c r="L31" i="25"/>
  <c r="L27" i="25"/>
  <c r="L23" i="25"/>
  <c r="L19" i="25"/>
  <c r="L15" i="25"/>
  <c r="L11" i="25"/>
  <c r="L7" i="25"/>
  <c r="L9" i="25"/>
  <c r="L17" i="25"/>
  <c r="L42" i="25"/>
  <c r="L38" i="25"/>
  <c r="L34" i="25"/>
  <c r="L30" i="25"/>
  <c r="L26" i="25"/>
  <c r="L22" i="25"/>
  <c r="L18" i="25"/>
  <c r="L14" i="25"/>
  <c r="L10" i="25"/>
  <c r="L6" i="25"/>
  <c r="L37" i="25"/>
  <c r="L29" i="25"/>
  <c r="AN19" i="9" l="1"/>
  <c r="AN17" i="8"/>
  <c r="L3" i="25"/>
  <c r="AN20" i="9" l="1"/>
  <c r="AN18" i="8"/>
  <c r="F4" i="1"/>
  <c r="AN21" i="9" l="1"/>
  <c r="G16" i="23"/>
  <c r="AN19" i="8"/>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F5" i="1"/>
  <c r="G5" i="1" s="1"/>
  <c r="F6" i="1"/>
  <c r="G6" i="1" s="1"/>
  <c r="F7" i="1"/>
  <c r="F8" i="1"/>
  <c r="F9" i="1"/>
  <c r="F10" i="1"/>
  <c r="F11" i="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3" i="1"/>
  <c r="G3" i="1" s="1"/>
  <c r="K11" i="1"/>
  <c r="K10" i="1"/>
  <c r="K9" i="1"/>
  <c r="K8" i="1"/>
  <c r="K7" i="1"/>
  <c r="K6" i="1"/>
  <c r="K5" i="1"/>
  <c r="K4" i="1"/>
  <c r="K3" i="1"/>
  <c r="AN22" i="9" l="1"/>
  <c r="AN20" i="8"/>
  <c r="H3" i="1"/>
  <c r="I3" i="1"/>
  <c r="H4" i="1"/>
  <c r="G11" i="1"/>
  <c r="G4" i="1"/>
  <c r="AN23" i="9" l="1"/>
  <c r="K16" i="23"/>
  <c r="AN21" i="8"/>
  <c r="H7" i="1"/>
  <c r="H5" i="1"/>
  <c r="I6" i="1"/>
  <c r="H6" i="1"/>
  <c r="I4" i="1"/>
  <c r="I5" i="1"/>
  <c r="G9" i="1"/>
  <c r="G7" i="1"/>
  <c r="H8" i="1" s="1"/>
  <c r="G8" i="1"/>
  <c r="AN24" i="9" l="1"/>
  <c r="AN22" i="8"/>
  <c r="H9" i="1"/>
  <c r="H10" i="1"/>
  <c r="I9" i="1"/>
  <c r="I8" i="1"/>
  <c r="I7" i="1"/>
  <c r="AN25" i="9" l="1"/>
  <c r="AN23" i="8"/>
  <c r="G10" i="1"/>
  <c r="AN26" i="9" l="1"/>
  <c r="G17" i="23"/>
  <c r="AN24" i="8"/>
  <c r="H52" i="1"/>
  <c r="I87" i="1"/>
  <c r="I68" i="1"/>
  <c r="H35" i="1"/>
  <c r="H99" i="1"/>
  <c r="I65" i="1"/>
  <c r="H11" i="1"/>
  <c r="I26" i="1"/>
  <c r="I90" i="1"/>
  <c r="H57" i="1"/>
  <c r="I27" i="1"/>
  <c r="I91" i="1"/>
  <c r="I72" i="1"/>
  <c r="H39" i="1"/>
  <c r="I69" i="1"/>
  <c r="H98" i="1"/>
  <c r="H64" i="1"/>
  <c r="I62" i="1"/>
  <c r="H29" i="1"/>
  <c r="H93" i="1"/>
  <c r="I63" i="1"/>
  <c r="I44" i="1"/>
  <c r="H27" i="1"/>
  <c r="H91" i="1"/>
  <c r="I22" i="1"/>
  <c r="I29" i="1"/>
  <c r="I51" i="1"/>
  <c r="H76" i="1"/>
  <c r="H40" i="1"/>
  <c r="I47" i="1"/>
  <c r="H84" i="1"/>
  <c r="H87" i="1"/>
  <c r="H16" i="1"/>
  <c r="I52" i="1"/>
  <c r="H36" i="1"/>
  <c r="I13" i="1"/>
  <c r="I35" i="1"/>
  <c r="H38" i="1"/>
  <c r="H18" i="1"/>
  <c r="I73" i="1"/>
  <c r="I57" i="1"/>
  <c r="I76" i="1"/>
  <c r="I94" i="1"/>
  <c r="I37" i="1"/>
  <c r="I59" i="1"/>
  <c r="H60" i="1"/>
  <c r="I36" i="1"/>
  <c r="I54" i="1"/>
  <c r="I61" i="1"/>
  <c r="I83" i="1"/>
  <c r="I18" i="1"/>
  <c r="H74" i="1"/>
  <c r="I79" i="1"/>
  <c r="I14" i="1"/>
  <c r="I21" i="1"/>
  <c r="I43" i="1"/>
  <c r="H92" i="1"/>
  <c r="I84" i="1"/>
  <c r="I38" i="1"/>
  <c r="H79" i="1"/>
  <c r="H97" i="1"/>
  <c r="H70" i="1"/>
  <c r="I23" i="1"/>
  <c r="I99" i="1"/>
  <c r="H63" i="1"/>
  <c r="H81" i="1"/>
  <c r="H54" i="1"/>
  <c r="H75" i="1"/>
  <c r="H77" i="1"/>
  <c r="H96" i="1"/>
  <c r="H23" i="1"/>
  <c r="H41" i="1"/>
  <c r="I49" i="1"/>
  <c r="I71" i="1"/>
  <c r="H48" i="1"/>
  <c r="H47" i="1"/>
  <c r="H65" i="1"/>
  <c r="H24" i="1"/>
  <c r="H90" i="1"/>
  <c r="I89" i="1"/>
  <c r="I12" i="1"/>
  <c r="I30" i="1"/>
  <c r="H71" i="1"/>
  <c r="H89" i="1"/>
  <c r="I97" i="1"/>
  <c r="I55" i="1"/>
  <c r="H68" i="1"/>
  <c r="H95" i="1"/>
  <c r="I19" i="1"/>
  <c r="H86" i="1"/>
  <c r="I25" i="1"/>
  <c r="I15" i="1"/>
  <c r="H32" i="1"/>
  <c r="H55" i="1"/>
  <c r="H73" i="1"/>
  <c r="I81" i="1"/>
  <c r="I20" i="1"/>
  <c r="H15" i="1"/>
  <c r="H33" i="1"/>
  <c r="H53" i="1"/>
  <c r="H50" i="1"/>
  <c r="I96" i="1"/>
  <c r="H17" i="1"/>
  <c r="H78" i="1"/>
  <c r="I92" i="1"/>
  <c r="H13" i="1"/>
  <c r="H20" i="1"/>
  <c r="I56" i="1"/>
  <c r="I74" i="1"/>
  <c r="H83" i="1"/>
  <c r="H37" i="1"/>
  <c r="H82" i="1"/>
  <c r="I80" i="1"/>
  <c r="I98" i="1"/>
  <c r="H58" i="1"/>
  <c r="H42" i="1"/>
  <c r="H22" i="1"/>
  <c r="I41" i="1"/>
  <c r="I31" i="1"/>
  <c r="I11" i="1"/>
  <c r="H25" i="1"/>
  <c r="I33" i="1"/>
  <c r="H85" i="1"/>
  <c r="H80" i="1"/>
  <c r="H31" i="1"/>
  <c r="H49" i="1"/>
  <c r="H14" i="1"/>
  <c r="H43" i="1"/>
  <c r="H45" i="1"/>
  <c r="H66" i="1"/>
  <c r="I88" i="1"/>
  <c r="I10" i="1"/>
  <c r="I17" i="1"/>
  <c r="I39" i="1"/>
  <c r="H12" i="1"/>
  <c r="I48" i="1"/>
  <c r="I66" i="1"/>
  <c r="H30" i="1"/>
  <c r="H62" i="1"/>
  <c r="I86" i="1"/>
  <c r="I93" i="1"/>
  <c r="I32" i="1"/>
  <c r="I50" i="1"/>
  <c r="I95" i="1"/>
  <c r="I28" i="1"/>
  <c r="I46" i="1"/>
  <c r="I53" i="1"/>
  <c r="I75" i="1"/>
  <c r="H26" i="1"/>
  <c r="H19" i="1"/>
  <c r="I70" i="1"/>
  <c r="I77" i="1"/>
  <c r="I16" i="1"/>
  <c r="I34" i="1"/>
  <c r="H88" i="1"/>
  <c r="H72" i="1"/>
  <c r="H56" i="1"/>
  <c r="H59" i="1"/>
  <c r="H61" i="1"/>
  <c r="H34" i="1"/>
  <c r="I40" i="1"/>
  <c r="I58" i="1"/>
  <c r="H67" i="1"/>
  <c r="H21" i="1"/>
  <c r="H28" i="1"/>
  <c r="I64" i="1"/>
  <c r="I82" i="1"/>
  <c r="H46" i="1"/>
  <c r="I60" i="1"/>
  <c r="I78" i="1"/>
  <c r="I85" i="1"/>
  <c r="I24" i="1"/>
  <c r="I42" i="1"/>
  <c r="H51" i="1"/>
  <c r="H69" i="1"/>
  <c r="I45" i="1"/>
  <c r="I67" i="1"/>
  <c r="H44" i="1"/>
  <c r="H94" i="1"/>
  <c r="AN27" i="9" l="1"/>
  <c r="AN25" i="8"/>
  <c r="J3" i="1"/>
  <c r="U2" i="1" s="1"/>
  <c r="L3" i="1"/>
  <c r="AN28" i="9" l="1"/>
  <c r="K17" i="23"/>
  <c r="AN26" i="8"/>
  <c r="M3" i="1"/>
  <c r="N3" i="1" s="1"/>
  <c r="AN29" i="9" l="1"/>
  <c r="AN27" i="8"/>
  <c r="AN30" i="9" l="1"/>
  <c r="AN28" i="8"/>
  <c r="AN31" i="9" l="1"/>
  <c r="AN29" i="8"/>
  <c r="AN32" i="9" l="1"/>
  <c r="AN30" i="8"/>
  <c r="AN33" i="9" l="1"/>
  <c r="AN31" i="8"/>
  <c r="AN34" i="9" l="1"/>
  <c r="AN32" i="8"/>
  <c r="AN35" i="9" l="1"/>
  <c r="AN33" i="8"/>
  <c r="AN36" i="9" l="1"/>
  <c r="AN34" i="8"/>
  <c r="AN37" i="9" l="1"/>
  <c r="AN35" i="8"/>
  <c r="AN38" i="9" l="1"/>
  <c r="AN36" i="8"/>
  <c r="AN39" i="9" l="1"/>
  <c r="AN37" i="8"/>
  <c r="AN40" i="9" l="1"/>
  <c r="AN38" i="8"/>
  <c r="AN41" i="9" l="1"/>
  <c r="AN39" i="8"/>
  <c r="AN42" i="9" l="1"/>
  <c r="AN40" i="8"/>
  <c r="AN43" i="9" l="1"/>
  <c r="AN41" i="8"/>
  <c r="AN44" i="9" l="1"/>
  <c r="AN42" i="8"/>
  <c r="AN45" i="9" l="1"/>
  <c r="AN43" i="8"/>
  <c r="AN46" i="9" l="1"/>
  <c r="AN44" i="8"/>
  <c r="AN47" i="9" l="1"/>
  <c r="AN45" i="8"/>
  <c r="AN48" i="9" l="1"/>
  <c r="AN46" i="8"/>
  <c r="AN49" i="9" l="1"/>
  <c r="AN47" i="8"/>
  <c r="AN50" i="9" l="1"/>
  <c r="AN48" i="8"/>
  <c r="AN51" i="9" l="1"/>
  <c r="AN49" i="8"/>
  <c r="AN52" i="9" l="1"/>
  <c r="AN50" i="8"/>
  <c r="AN53" i="9" l="1"/>
  <c r="AN51" i="8"/>
  <c r="AN54" i="9" l="1"/>
  <c r="AN52" i="8"/>
  <c r="AN55" i="9" l="1"/>
  <c r="AN53" i="8"/>
  <c r="AN56" i="9" l="1"/>
  <c r="AN54" i="8"/>
  <c r="AN57" i="9" l="1"/>
  <c r="AN55" i="8"/>
  <c r="AN58" i="9" l="1"/>
  <c r="AN56" i="8"/>
  <c r="AN59" i="9" l="1"/>
  <c r="AN57" i="8"/>
  <c r="AN60" i="9" l="1"/>
  <c r="AN58" i="8"/>
  <c r="AN61" i="9" l="1"/>
  <c r="AN59" i="8"/>
  <c r="AN62" i="9" l="1"/>
  <c r="AN60" i="8"/>
  <c r="AN63" i="9" l="1"/>
  <c r="AN61" i="8"/>
  <c r="AN64" i="9" l="1"/>
  <c r="AN62" i="8"/>
  <c r="AN65" i="9" l="1"/>
  <c r="AN63" i="8"/>
  <c r="AN66" i="9" l="1"/>
  <c r="AN64" i="8"/>
  <c r="AN67" i="9" l="1"/>
  <c r="AN65" i="8"/>
  <c r="AN68" i="9" l="1"/>
  <c r="AN66" i="8"/>
  <c r="AN69" i="9" l="1"/>
  <c r="AN67" i="8"/>
  <c r="AN70" i="9" l="1"/>
  <c r="AN68" i="8"/>
  <c r="AN71" i="9" l="1"/>
  <c r="AN69" i="8"/>
  <c r="AN72" i="9" l="1"/>
  <c r="AN70" i="8"/>
  <c r="AN73" i="9" l="1"/>
  <c r="AN71" i="8"/>
  <c r="AN74" i="9" l="1"/>
  <c r="AN72" i="8"/>
  <c r="AN75" i="9" l="1"/>
  <c r="AN73" i="8"/>
  <c r="AN76" i="9" l="1"/>
  <c r="AN74" i="8"/>
  <c r="AN77" i="9" l="1"/>
  <c r="AN75" i="8"/>
  <c r="AN78" i="9" l="1"/>
  <c r="AN76" i="8"/>
  <c r="AN79" i="9" l="1"/>
  <c r="AN77" i="8"/>
  <c r="AN80" i="9" l="1"/>
  <c r="AN78" i="8"/>
  <c r="AN81" i="9" l="1"/>
  <c r="AN79" i="8"/>
  <c r="AN82" i="9" l="1"/>
  <c r="AN80" i="8"/>
  <c r="AN83" i="9" l="1"/>
  <c r="AN81" i="8"/>
  <c r="AN84" i="9" l="1"/>
  <c r="AN82" i="8"/>
  <c r="AN85" i="9" l="1"/>
  <c r="AN83" i="8"/>
  <c r="AN86" i="9" l="1"/>
  <c r="AN84" i="8"/>
  <c r="AN87" i="9" l="1"/>
  <c r="AN85" i="8"/>
  <c r="AN88" i="9" l="1"/>
  <c r="AN86" i="8"/>
  <c r="AN89" i="9" l="1"/>
  <c r="AN87" i="8"/>
  <c r="AN90" i="9" l="1"/>
  <c r="AN88" i="8"/>
  <c r="AN91" i="9" l="1"/>
  <c r="AN89" i="8"/>
  <c r="AN92" i="9" l="1"/>
  <c r="AN90" i="8"/>
  <c r="AN93" i="9" l="1"/>
  <c r="AN91" i="8"/>
  <c r="AN94" i="9" l="1"/>
  <c r="AN92" i="8"/>
  <c r="AN95" i="9" l="1"/>
  <c r="AN93" i="8"/>
  <c r="AN96" i="9" l="1"/>
  <c r="AN94" i="8"/>
  <c r="AN97" i="9" l="1"/>
  <c r="AN95" i="8"/>
  <c r="AN98" i="9" l="1"/>
  <c r="AN96" i="8"/>
  <c r="AN99" i="9" l="1"/>
  <c r="AN97" i="8"/>
  <c r="AN100" i="9" l="1"/>
  <c r="AN98" i="8"/>
  <c r="AN101" i="9" l="1"/>
  <c r="AN99" i="8"/>
  <c r="AN102" i="9" l="1"/>
  <c r="AN100" i="8"/>
  <c r="AN103" i="9" l="1"/>
  <c r="AN101" i="8"/>
  <c r="AN104" i="9" l="1"/>
  <c r="AN102" i="8"/>
  <c r="AN105" i="9" l="1"/>
  <c r="AN103" i="8"/>
  <c r="AN106" i="9" l="1"/>
  <c r="AN104" i="8"/>
  <c r="AN107" i="9" l="1"/>
  <c r="AN105" i="8"/>
  <c r="AN108" i="9" l="1"/>
  <c r="AN106" i="8"/>
  <c r="AN109" i="9" l="1"/>
  <c r="AN107" i="8"/>
  <c r="AN110" i="9" l="1"/>
  <c r="AN108" i="8"/>
  <c r="AN111" i="9" l="1"/>
  <c r="AN109" i="8"/>
  <c r="AN112" i="9" l="1"/>
  <c r="AN110" i="8"/>
  <c r="AN113" i="9" l="1"/>
  <c r="AN111" i="8"/>
  <c r="AN114" i="9" l="1"/>
  <c r="AN112" i="8"/>
  <c r="AN115" i="9" l="1"/>
  <c r="AN113" i="8"/>
  <c r="AN116" i="9" l="1"/>
  <c r="AN114" i="8"/>
  <c r="AN117" i="9" l="1"/>
  <c r="AN115" i="8"/>
  <c r="AN118" i="9" l="1"/>
  <c r="AN116" i="8"/>
  <c r="AN119" i="9" l="1"/>
  <c r="AN117" i="8"/>
  <c r="AN120" i="9" l="1"/>
  <c r="AN118" i="8"/>
  <c r="AN121" i="9" l="1"/>
  <c r="AN119" i="8"/>
  <c r="AN122" i="9" l="1"/>
  <c r="AN120" i="8"/>
  <c r="AN123" i="9" l="1"/>
  <c r="AN121" i="8"/>
  <c r="AN124" i="9" l="1"/>
  <c r="AN122" i="8"/>
  <c r="AN123" i="8" l="1"/>
  <c r="AN124" i="8" l="1"/>
  <c r="G11" i="23" s="1"/>
  <c r="K11" i="23" l="1"/>
  <c r="N11" i="2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<sst xmlns="http://schemas.openxmlformats.org/spreadsheetml/2006/main" count="480" uniqueCount="324">
  <si>
    <t>1793 UK Northampton Aggregate</t>
  </si>
  <si>
    <t>Age</t>
  </si>
  <si>
    <r>
      <t>q</t>
    </r>
    <r>
      <rPr>
        <b/>
        <vertAlign val="subscript"/>
        <sz val="11"/>
        <color theme="1"/>
        <rFont val="Calibri"/>
        <family val="2"/>
        <scheme val="minor"/>
      </rPr>
      <t>x</t>
    </r>
  </si>
  <si>
    <t>Dur 1</t>
  </si>
  <si>
    <t>Dur 2</t>
  </si>
  <si>
    <t>Dur 3</t>
  </si>
  <si>
    <t>Dur 4</t>
  </si>
  <si>
    <t>Dur 5</t>
  </si>
  <si>
    <t>Dur 6</t>
  </si>
  <si>
    <t>Dur 7</t>
  </si>
  <si>
    <t>Dur 8</t>
  </si>
  <si>
    <t>Dur 9</t>
  </si>
  <si>
    <t>Dur 10</t>
  </si>
  <si>
    <t>Dur 11</t>
  </si>
  <si>
    <t>Dur 12</t>
  </si>
  <si>
    <t>Dur 13</t>
  </si>
  <si>
    <t>Dur 14</t>
  </si>
  <si>
    <t>Dur 15</t>
  </si>
  <si>
    <t>[x]</t>
  </si>
  <si>
    <t>Ult</t>
  </si>
  <si>
    <t>Att. Age</t>
  </si>
  <si>
    <t>k</t>
  </si>
  <si>
    <r>
      <t>k</t>
    </r>
    <r>
      <rPr>
        <b/>
        <vertAlign val="superscript"/>
        <sz val="11"/>
        <color theme="1"/>
        <rFont val="Calibri"/>
        <family val="2"/>
        <scheme val="minor"/>
      </rPr>
      <t>2</t>
    </r>
  </si>
  <si>
    <t>x</t>
  </si>
  <si>
    <r>
      <t>q</t>
    </r>
    <r>
      <rPr>
        <b/>
        <vertAlign val="subscript"/>
        <sz val="11"/>
        <color theme="1"/>
        <rFont val="Calibri"/>
        <family val="2"/>
        <scheme val="minor"/>
      </rPr>
      <t>x+k</t>
    </r>
  </si>
  <si>
    <r>
      <t>p</t>
    </r>
    <r>
      <rPr>
        <b/>
        <vertAlign val="subscript"/>
        <sz val="11"/>
        <color theme="1"/>
        <rFont val="Calibri"/>
        <family val="2"/>
        <scheme val="minor"/>
      </rPr>
      <t>x+k</t>
    </r>
  </si>
  <si>
    <r>
      <rPr>
        <b/>
        <vertAlign val="subscript"/>
        <sz val="11"/>
        <color theme="1"/>
        <rFont val="Calibri"/>
        <family val="2"/>
        <scheme val="minor"/>
      </rPr>
      <t>k|</t>
    </r>
    <r>
      <rPr>
        <b/>
        <sz val="11"/>
        <color theme="1"/>
        <rFont val="Calibri"/>
        <family val="2"/>
        <scheme val="minor"/>
      </rPr>
      <t>q</t>
    </r>
    <r>
      <rPr>
        <b/>
        <vertAlign val="subscript"/>
        <sz val="11"/>
        <color theme="1"/>
        <rFont val="Calibri"/>
        <family val="2"/>
        <scheme val="minor"/>
      </rPr>
      <t>x</t>
    </r>
  </si>
  <si>
    <r>
      <rPr>
        <b/>
        <vertAlign val="subscript"/>
        <sz val="11"/>
        <color theme="1"/>
        <rFont val="Calibri"/>
        <family val="2"/>
        <scheme val="minor"/>
      </rPr>
      <t>k+1</t>
    </r>
    <r>
      <rPr>
        <b/>
        <sz val="11"/>
        <color theme="1"/>
        <rFont val="Calibri"/>
        <family val="2"/>
        <scheme val="minor"/>
      </rPr>
      <t>p</t>
    </r>
    <r>
      <rPr>
        <b/>
        <vertAlign val="subscript"/>
        <sz val="11"/>
        <color theme="1"/>
        <rFont val="Calibri"/>
        <family val="2"/>
        <scheme val="minor"/>
      </rPr>
      <t>x</t>
    </r>
  </si>
  <si>
    <r>
      <t>e</t>
    </r>
    <r>
      <rPr>
        <b/>
        <vertAlign val="subscript"/>
        <sz val="11"/>
        <color theme="1"/>
        <rFont val="Calibri"/>
        <family val="2"/>
        <scheme val="minor"/>
      </rPr>
      <t>x</t>
    </r>
  </si>
  <si>
    <r>
      <t>E(K</t>
    </r>
    <r>
      <rPr>
        <b/>
        <vertAlign val="subscript"/>
        <sz val="11"/>
        <color theme="1"/>
        <rFont val="Calibri"/>
        <family val="2"/>
        <scheme val="minor"/>
      </rPr>
      <t>x</t>
    </r>
    <r>
      <rPr>
        <b/>
        <vertAlign val="superscript"/>
        <sz val="11"/>
        <color theme="1"/>
        <rFont val="Calibri"/>
        <family val="2"/>
        <scheme val="minor"/>
      </rPr>
      <t>2</t>
    </r>
    <r>
      <rPr>
        <b/>
        <sz val="11"/>
        <color theme="1"/>
        <rFont val="Calibri"/>
        <family val="2"/>
        <scheme val="minor"/>
      </rPr>
      <t>)</t>
    </r>
  </si>
  <si>
    <r>
      <t>Var(K</t>
    </r>
    <r>
      <rPr>
        <b/>
        <vertAlign val="subscript"/>
        <sz val="11"/>
        <color theme="1"/>
        <rFont val="Calibri"/>
        <family val="2"/>
        <scheme val="minor"/>
      </rPr>
      <t>x</t>
    </r>
    <r>
      <rPr>
        <b/>
        <sz val="11"/>
        <color theme="1"/>
        <rFont val="Calibri"/>
        <family val="2"/>
        <scheme val="minor"/>
      </rPr>
      <t>)</t>
    </r>
  </si>
  <si>
    <r>
      <rPr>
        <b/>
        <sz val="11"/>
        <color theme="1"/>
        <rFont val="Symbol"/>
        <family val="1"/>
        <charset val="2"/>
      </rPr>
      <t>s</t>
    </r>
    <r>
      <rPr>
        <b/>
        <vertAlign val="subscript"/>
        <sz val="11"/>
        <color theme="1"/>
        <rFont val="Calibri"/>
        <family val="2"/>
        <scheme val="minor"/>
      </rPr>
      <t>Kx</t>
    </r>
  </si>
  <si>
    <t>1982-88 Canada CIA Basic Male, Age Nearest</t>
  </si>
  <si>
    <t>1982-88 Canada CIA Basic Female, Age Nearest</t>
  </si>
  <si>
    <t>On the 'Interface' sheet, input parameters include …</t>
  </si>
  <si>
    <t>Issue Age</t>
  </si>
  <si>
    <t>Sex</t>
  </si>
  <si>
    <t>Interest Rate</t>
  </si>
  <si>
    <t>Death Benefit  (for Life Insurance premium calculation)</t>
  </si>
  <si>
    <r>
      <t xml:space="preserve">Single Benefit Premium (for Annuity </t>
    </r>
    <r>
      <rPr>
        <u/>
        <sz val="11"/>
        <color theme="1"/>
        <rFont val="Calibri"/>
        <family val="2"/>
        <scheme val="minor"/>
      </rPr>
      <t>benefit</t>
    </r>
    <r>
      <rPr>
        <sz val="11"/>
        <color theme="1"/>
        <rFont val="Calibri"/>
        <family val="2"/>
        <scheme val="minor"/>
      </rPr>
      <t xml:space="preserve"> calculation)</t>
    </r>
  </si>
  <si>
    <r>
      <t xml:space="preserve">Benefit Payment  (for Annuity </t>
    </r>
    <r>
      <rPr>
        <u/>
        <sz val="11"/>
        <color theme="1"/>
        <rFont val="Calibri"/>
        <family val="2"/>
        <scheme val="minor"/>
      </rPr>
      <t>premium</t>
    </r>
    <r>
      <rPr>
        <sz val="11"/>
        <color theme="1"/>
        <rFont val="Calibri"/>
        <family val="2"/>
        <scheme val="minor"/>
      </rPr>
      <t xml:space="preserve"> calculation)</t>
    </r>
  </si>
  <si>
    <t>Expectation of Life</t>
  </si>
  <si>
    <t>For Life Insurance</t>
  </si>
  <si>
    <t>Whole Life</t>
  </si>
  <si>
    <t>For Annuities</t>
  </si>
  <si>
    <t>Temporary (Term)</t>
  </si>
  <si>
    <t>"Tell me what you know about Excel."</t>
  </si>
  <si>
    <r>
      <t>q</t>
    </r>
    <r>
      <rPr>
        <b/>
        <vertAlign val="subscript"/>
        <sz val="11"/>
        <rFont val="Calibri"/>
        <family val="2"/>
        <scheme val="minor"/>
      </rPr>
      <t>[x]+k</t>
    </r>
  </si>
  <si>
    <r>
      <t>p</t>
    </r>
    <r>
      <rPr>
        <b/>
        <vertAlign val="subscript"/>
        <sz val="11"/>
        <rFont val="Calibri"/>
        <family val="2"/>
        <scheme val="minor"/>
      </rPr>
      <t>[x]+k</t>
    </r>
  </si>
  <si>
    <r>
      <rPr>
        <b/>
        <vertAlign val="subscript"/>
        <sz val="11"/>
        <rFont val="Calibri"/>
        <family val="2"/>
        <scheme val="minor"/>
      </rPr>
      <t>k|</t>
    </r>
    <r>
      <rPr>
        <b/>
        <sz val="11"/>
        <rFont val="Calibri"/>
        <family val="2"/>
        <scheme val="minor"/>
      </rPr>
      <t>q</t>
    </r>
    <r>
      <rPr>
        <b/>
        <vertAlign val="subscript"/>
        <sz val="11"/>
        <rFont val="Calibri"/>
        <family val="2"/>
        <scheme val="minor"/>
      </rPr>
      <t>[x]</t>
    </r>
  </si>
  <si>
    <r>
      <rPr>
        <b/>
        <vertAlign val="subscript"/>
        <sz val="11"/>
        <rFont val="Calibri"/>
        <family val="2"/>
        <scheme val="minor"/>
      </rPr>
      <t>k+1</t>
    </r>
    <r>
      <rPr>
        <b/>
        <sz val="11"/>
        <rFont val="Calibri"/>
        <family val="2"/>
        <scheme val="minor"/>
      </rPr>
      <t>p</t>
    </r>
    <r>
      <rPr>
        <b/>
        <vertAlign val="subscript"/>
        <sz val="11"/>
        <rFont val="Calibri"/>
        <family val="2"/>
        <scheme val="minor"/>
      </rPr>
      <t>[x]</t>
    </r>
  </si>
  <si>
    <r>
      <t>e</t>
    </r>
    <r>
      <rPr>
        <b/>
        <vertAlign val="subscript"/>
        <sz val="11"/>
        <rFont val="Calibri"/>
        <family val="2"/>
        <scheme val="minor"/>
      </rPr>
      <t>[x]</t>
    </r>
  </si>
  <si>
    <t>Life Insurance  (Payable at End-of-Year of Death)</t>
  </si>
  <si>
    <t>Annuity  (End-of-Year Payments)</t>
  </si>
  <si>
    <t>Death Benefit</t>
  </si>
  <si>
    <t>Single Benefit Premium</t>
  </si>
  <si>
    <t>Benefit Payment</t>
  </si>
  <si>
    <t>Annual Benefit Payment</t>
  </si>
  <si>
    <t>Term Benefit Premium</t>
  </si>
  <si>
    <t>Female</t>
  </si>
  <si>
    <r>
      <t>v</t>
    </r>
    <r>
      <rPr>
        <b/>
        <vertAlign val="superscript"/>
        <sz val="11"/>
        <color theme="1"/>
        <rFont val="Calibri"/>
        <family val="2"/>
        <scheme val="minor"/>
      </rPr>
      <t>k+1</t>
    </r>
  </si>
  <si>
    <r>
      <t xml:space="preserve">A </t>
    </r>
    <r>
      <rPr>
        <b/>
        <vertAlign val="superscript"/>
        <sz val="11"/>
        <color theme="1"/>
        <rFont val="Calibri"/>
        <family val="2"/>
        <scheme val="minor"/>
      </rPr>
      <t>1</t>
    </r>
    <r>
      <rPr>
        <b/>
        <vertAlign val="subscript"/>
        <sz val="11"/>
        <color theme="1"/>
        <rFont val="Calibri"/>
        <family val="2"/>
        <scheme val="minor"/>
      </rPr>
      <t>[x]:k+1</t>
    </r>
  </si>
  <si>
    <r>
      <rPr>
        <b/>
        <sz val="11"/>
        <color theme="1"/>
        <rFont val="Calibri"/>
        <family val="2"/>
      </rPr>
      <t>ä</t>
    </r>
    <r>
      <rPr>
        <b/>
        <vertAlign val="subscript"/>
        <sz val="11"/>
        <color theme="1"/>
        <rFont val="Calibri"/>
        <family val="2"/>
        <scheme val="minor"/>
      </rPr>
      <t>[x]:k+1</t>
    </r>
  </si>
  <si>
    <r>
      <rPr>
        <b/>
        <sz val="11"/>
        <color theme="1"/>
        <rFont val="Calibri"/>
        <family val="2"/>
        <scheme val="minor"/>
      </rPr>
      <t>a</t>
    </r>
    <r>
      <rPr>
        <b/>
        <vertAlign val="subscript"/>
        <sz val="11"/>
        <color theme="1"/>
        <rFont val="Calibri"/>
        <family val="2"/>
        <scheme val="minor"/>
      </rPr>
      <t>[x]:k+1</t>
    </r>
  </si>
  <si>
    <t>Input</t>
  </si>
  <si>
    <t>C3</t>
  </si>
  <si>
    <t>C4</t>
  </si>
  <si>
    <t>F8</t>
  </si>
  <si>
    <t>K8</t>
  </si>
  <si>
    <t>N8</t>
  </si>
  <si>
    <t>Be sure that you …</t>
  </si>
  <si>
    <t>Do not reposition any of the input or output cells on the Interface sheet.</t>
  </si>
  <si>
    <t>Do not change any sheet names.</t>
  </si>
  <si>
    <t>Do not modify the mortality tables on the mortality sheets.</t>
  </si>
  <si>
    <t>Ask any questions that you have.</t>
  </si>
  <si>
    <t>Column1</t>
  </si>
  <si>
    <t>Times New Roman Cells</t>
  </si>
  <si>
    <t>#1</t>
  </si>
  <si>
    <t>#2</t>
  </si>
  <si>
    <t>#3</t>
  </si>
  <si>
    <t>#4</t>
  </si>
  <si>
    <t>Excel_Project_Anderson_Colin.xlsx</t>
  </si>
  <si>
    <t>Excel_Project_Bare_Eric.xlsx</t>
  </si>
  <si>
    <t>Excel_Project_Barnaby_Danielle.xlsx .xlsx</t>
  </si>
  <si>
    <t>Excel_Project_Breitkreutz_Max.xlsx</t>
  </si>
  <si>
    <t>Excel_Project_Spiker_Christopher.xlsx</t>
  </si>
  <si>
    <t>Excel_Project_Ciccone_Kevin.xlsx</t>
  </si>
  <si>
    <t>Excel_Project_Detweiler_Shanna.xlsx</t>
  </si>
  <si>
    <t>Excel_Project_Doidge_Andrew.xlsx</t>
  </si>
  <si>
    <t>Excel_Project_Dung_Hsiao-Cheng.xlsx</t>
  </si>
  <si>
    <t>Excel_Project_Ge_Yingya.xlsx</t>
  </si>
  <si>
    <t>Excel_Project_Huh_Jin.xlsx</t>
  </si>
  <si>
    <t>Excel_Project_Karavitchev_Alexey.xlsx</t>
  </si>
  <si>
    <t>Excel_Project_Li_Keshan.xlsx</t>
  </si>
  <si>
    <t>Excel_Project_Kilroy_Stephanie.xlsx</t>
  </si>
  <si>
    <t>Excel_Project_Kuzmenkova_Yelena.xlsx</t>
  </si>
  <si>
    <t>Excel_Project_Liu_Meiting.xlsx</t>
  </si>
  <si>
    <t>Excel_Project_MAY_ROBERT.xlsx</t>
  </si>
  <si>
    <t>Excel_Project_MohdZan_NurulAmalina.xlsx</t>
  </si>
  <si>
    <t>Excel_Project_Nguyen_Khanh.xlsx</t>
  </si>
  <si>
    <t>Excel_Project_Nooraslan_NurSabrina.xlsx</t>
  </si>
  <si>
    <t>Excel_Project_Oganyan_Gayane.xlsx</t>
  </si>
  <si>
    <t>Excel_Project_Patel_Kaval.xlsx</t>
  </si>
  <si>
    <t>Excel_Project_Phillips_Cynarra.xlsx</t>
  </si>
  <si>
    <t>Excel_Project_Pirritano_Alec.xlsx</t>
  </si>
  <si>
    <t>Excel_Project_Prince_Adam.xlsx</t>
  </si>
  <si>
    <t>Excel_Project_Ramirez_John.xlsx</t>
  </si>
  <si>
    <t>Excel_Project_Roth_Suzanne.xlsx</t>
  </si>
  <si>
    <t>Excel_Project_Samuel_Katier.xlsx</t>
  </si>
  <si>
    <t>Excel_Project_Sands_Hillary.xlsx</t>
  </si>
  <si>
    <t>Excel_Project_Sarachilli_Noel.xlsx</t>
  </si>
  <si>
    <t>Excel_Project_Sun_Yin.xlsx</t>
  </si>
  <si>
    <t>Excel_Project_He_Xianglan.xlsx</t>
  </si>
  <si>
    <t>Excel_Project_Xu_Chang.xlsx</t>
  </si>
  <si>
    <t>Excel_Project_Yu_Ting.xlsx</t>
  </si>
  <si>
    <t>Excel_Project_Zhang_Haochen.xlsx</t>
  </si>
  <si>
    <t>Excel_Project_Zhang_Song.xlsx</t>
  </si>
  <si>
    <t>Excel_Project_Huang_Shih-Ting.xlsx</t>
  </si>
  <si>
    <t>Code</t>
  </si>
  <si>
    <t>Char</t>
  </si>
  <si>
    <t>B</t>
  </si>
  <si>
    <t>Q</t>
  </si>
  <si>
    <t>Rows</t>
  </si>
  <si>
    <t>Columns</t>
  </si>
  <si>
    <t>Duplicates</t>
  </si>
  <si>
    <t>P73</t>
  </si>
  <si>
    <t>M12</t>
  </si>
  <si>
    <t>N16</t>
  </si>
  <si>
    <t>H56</t>
  </si>
  <si>
    <t>B77</t>
  </si>
  <si>
    <t>C10</t>
  </si>
  <si>
    <t>L87</t>
  </si>
  <si>
    <t>N80</t>
  </si>
  <si>
    <t>F9</t>
  </si>
  <si>
    <t>C26</t>
  </si>
  <si>
    <t>D27</t>
  </si>
  <si>
    <t>G16</t>
  </si>
  <si>
    <t>P93</t>
  </si>
  <si>
    <t>E4</t>
  </si>
  <si>
    <t>D26</t>
  </si>
  <si>
    <t>P7</t>
  </si>
  <si>
    <t>D66</t>
  </si>
  <si>
    <t>J78</t>
  </si>
  <si>
    <t>I79</t>
  </si>
  <si>
    <t>H5</t>
  </si>
  <si>
    <t>G70</t>
  </si>
  <si>
    <t>J73</t>
  </si>
  <si>
    <t>I76</t>
  </si>
  <si>
    <t>J87</t>
  </si>
  <si>
    <t>P47</t>
  </si>
  <si>
    <t>D25</t>
  </si>
  <si>
    <t>B56</t>
  </si>
  <si>
    <t>L3</t>
  </si>
  <si>
    <t>M14</t>
  </si>
  <si>
    <t>G42</t>
  </si>
  <si>
    <t>C51</t>
  </si>
  <si>
    <t>O82</t>
  </si>
  <si>
    <t>B86</t>
  </si>
  <si>
    <t>P88</t>
  </si>
  <si>
    <t>D16</t>
  </si>
  <si>
    <t>H52</t>
  </si>
  <si>
    <t>Q35</t>
  </si>
  <si>
    <t>O7</t>
  </si>
  <si>
    <t>F84</t>
  </si>
  <si>
    <t>M30</t>
  </si>
  <si>
    <t>C50</t>
  </si>
  <si>
    <t>E25</t>
  </si>
  <si>
    <t>Q87</t>
  </si>
  <si>
    <t>G50</t>
  </si>
  <si>
    <t>M75</t>
  </si>
  <si>
    <t>Q19</t>
  </si>
  <si>
    <t>H30</t>
  </si>
  <si>
    <t>I87</t>
  </si>
  <si>
    <t>I81</t>
  </si>
  <si>
    <t>P6</t>
  </si>
  <si>
    <t>M81</t>
  </si>
  <si>
    <t>M32</t>
  </si>
  <si>
    <t>I30</t>
  </si>
  <si>
    <t>N73</t>
  </si>
  <si>
    <t>E68</t>
  </si>
  <si>
    <t>P79</t>
  </si>
  <si>
    <t>G17</t>
  </si>
  <si>
    <t>B73</t>
  </si>
  <si>
    <t>C85</t>
  </si>
  <si>
    <t>K81</t>
  </si>
  <si>
    <t>C54</t>
  </si>
  <si>
    <t>L69</t>
  </si>
  <si>
    <t>J80</t>
  </si>
  <si>
    <t>F29</t>
  </si>
  <si>
    <t>O89</t>
  </si>
  <si>
    <t>I55</t>
  </si>
  <si>
    <t>K27</t>
  </si>
  <si>
    <t>E59</t>
  </si>
  <si>
    <t>Q25</t>
  </si>
  <si>
    <t>M78</t>
  </si>
  <si>
    <t>B62</t>
  </si>
  <si>
    <t>L23</t>
  </si>
  <si>
    <t>M27</t>
  </si>
  <si>
    <t>I52</t>
  </si>
  <si>
    <t>M25</t>
  </si>
  <si>
    <t>O59</t>
  </si>
  <si>
    <t>N9</t>
  </si>
  <si>
    <t>L11</t>
  </si>
  <si>
    <t>B19</t>
  </si>
  <si>
    <t>L27</t>
  </si>
  <si>
    <t>F20</t>
  </si>
  <si>
    <t>N13</t>
  </si>
  <si>
    <t>G72</t>
  </si>
  <si>
    <t>E87</t>
  </si>
  <si>
    <t>M68</t>
  </si>
  <si>
    <t>I24</t>
  </si>
  <si>
    <t>B78</t>
  </si>
  <si>
    <t>D83</t>
  </si>
  <si>
    <t>J58</t>
  </si>
  <si>
    <t>J62</t>
  </si>
  <si>
    <t>Q48</t>
  </si>
  <si>
    <t>Q32</t>
  </si>
  <si>
    <t>I84</t>
  </si>
  <si>
    <t>M85</t>
  </si>
  <si>
    <t>O6</t>
  </si>
  <si>
    <t>G92</t>
  </si>
  <si>
    <t>N64</t>
  </si>
  <si>
    <t>C91</t>
  </si>
  <si>
    <t>M44</t>
  </si>
  <si>
    <t>Q21</t>
  </si>
  <si>
    <t>G82</t>
  </si>
  <si>
    <t>D7</t>
  </si>
  <si>
    <t>D35</t>
  </si>
  <si>
    <t>I70</t>
  </si>
  <si>
    <t>I83</t>
  </si>
  <si>
    <t>K93</t>
  </si>
  <si>
    <t>M21</t>
  </si>
  <si>
    <t>Q53</t>
  </si>
  <si>
    <t>J18</t>
  </si>
  <si>
    <t>L54</t>
  </si>
  <si>
    <t>C58</t>
  </si>
  <si>
    <t>K11</t>
  </si>
  <si>
    <t>J16</t>
  </si>
  <si>
    <t>L59</t>
  </si>
  <si>
    <t>L32</t>
  </si>
  <si>
    <t>B88</t>
  </si>
  <si>
    <t>K34</t>
  </si>
  <si>
    <t>K86</t>
  </si>
  <si>
    <t>K9</t>
  </si>
  <si>
    <t>I16</t>
  </si>
  <si>
    <t>P55</t>
  </si>
  <si>
    <t>L93</t>
  </si>
  <si>
    <t>Q63</t>
  </si>
  <si>
    <t>M58</t>
  </si>
  <si>
    <t>O49</t>
  </si>
  <si>
    <t>L9</t>
  </si>
  <si>
    <t>E5</t>
  </si>
  <si>
    <t>Q78</t>
  </si>
  <si>
    <t>J39</t>
  </si>
  <si>
    <t>E7</t>
  </si>
  <si>
    <t>Q38</t>
  </si>
  <si>
    <t>O15</t>
  </si>
  <si>
    <t>H18</t>
  </si>
  <si>
    <t>P85</t>
  </si>
  <si>
    <t>H50</t>
  </si>
  <si>
    <t>G8</t>
  </si>
  <si>
    <t>M74</t>
  </si>
  <si>
    <t>O4</t>
  </si>
  <si>
    <t>F44</t>
  </si>
  <si>
    <t>H58</t>
  </si>
  <si>
    <t>Excel_Project_Abbott_Christopher.xlsx</t>
  </si>
  <si>
    <t>Male</t>
  </si>
  <si>
    <r>
      <t xml:space="preserve">Results must update </t>
    </r>
    <r>
      <rPr>
        <u/>
        <sz val="11"/>
        <color theme="1"/>
        <rFont val="Calibri"/>
        <family val="2"/>
        <scheme val="minor"/>
      </rPr>
      <t>dynamically</t>
    </r>
    <r>
      <rPr>
        <sz val="11"/>
        <color theme="1"/>
        <rFont val="Calibri"/>
        <family val="2"/>
        <scheme val="minor"/>
      </rPr>
      <t>* with changes in input parameters.</t>
    </r>
  </si>
  <si>
    <t>*As an input is changed, other values must update accordingly.</t>
  </si>
  <si>
    <t>Cell</t>
  </si>
  <si>
    <r>
      <rPr>
        <b/>
        <u/>
        <sz val="11"/>
        <color theme="1"/>
        <rFont val="Calibri"/>
        <family val="2"/>
        <scheme val="minor"/>
      </rPr>
      <t>Formulas</t>
    </r>
    <r>
      <rPr>
        <sz val="11"/>
        <color theme="1"/>
        <rFont val="Calibri"/>
        <family val="2"/>
        <scheme val="minor"/>
      </rPr>
      <t xml:space="preserve"> must be used to calculate the following, shown in the specified ranges of the </t>
    </r>
    <r>
      <rPr>
        <b/>
        <u/>
        <sz val="11"/>
        <color theme="1"/>
        <rFont val="Calibri"/>
        <family val="2"/>
        <scheme val="minor"/>
      </rPr>
      <t>Interface sheet</t>
    </r>
    <r>
      <rPr>
        <sz val="11"/>
        <color theme="1"/>
        <rFont val="Calibri"/>
        <family val="2"/>
        <scheme val="minor"/>
      </rPr>
      <t>:</t>
    </r>
  </si>
  <si>
    <t>For Expectation of Life</t>
  </si>
  <si>
    <t>Also, …</t>
  </si>
  <si>
    <t>Life Annual Benefit Premium</t>
  </si>
  <si>
    <t>Interviewer:</t>
  </si>
  <si>
    <t>Tell me what you know about Excel.</t>
  </si>
  <si>
    <t>You:</t>
  </si>
  <si>
    <r>
      <t xml:space="preserve">1)  Expectation of Life
</t>
    </r>
    <r>
      <rPr>
        <sz val="11"/>
        <color theme="1"/>
        <rFont val="Calibri"/>
        <family val="2"/>
        <scheme val="minor"/>
      </rPr>
      <t>(C7; 5% of score)</t>
    </r>
  </si>
  <si>
    <t>F3</t>
  </si>
  <si>
    <t>MAT 4020  Excel Project</t>
  </si>
  <si>
    <t>MAT 4020  Basic Illustration System</t>
  </si>
  <si>
    <t>** Term lengths are 5, 10, 15, 20</t>
  </si>
  <si>
    <r>
      <t>Calculate q</t>
    </r>
    <r>
      <rPr>
        <vertAlign val="subscript"/>
        <sz val="11"/>
        <color theme="1"/>
        <rFont val="Calibri"/>
        <family val="2"/>
        <scheme val="minor"/>
      </rPr>
      <t>x</t>
    </r>
    <r>
      <rPr>
        <sz val="11"/>
        <color theme="1"/>
        <rFont val="Calibri"/>
        <family val="2"/>
        <scheme val="minor"/>
      </rPr>
      <t>'s in column V of each respective mortality sheet.</t>
    </r>
  </si>
  <si>
    <r>
      <rPr>
        <b/>
        <sz val="11"/>
        <color theme="1"/>
        <rFont val="Calibri"/>
        <family val="2"/>
        <scheme val="minor"/>
      </rPr>
      <t xml:space="preserve">10)  </t>
    </r>
    <r>
      <rPr>
        <sz val="11"/>
        <color theme="1"/>
        <rFont val="Calibri"/>
        <family val="2"/>
        <scheme val="minor"/>
      </rPr>
      <t xml:space="preserve">On the last sheet, </t>
    </r>
    <r>
      <rPr>
        <b/>
        <u/>
        <sz val="11"/>
        <color theme="1"/>
        <rFont val="Calibri"/>
        <family val="2"/>
        <scheme val="minor"/>
      </rPr>
      <t>Type out an answer</t>
    </r>
    <r>
      <rPr>
        <b/>
        <sz val="11"/>
        <color theme="1"/>
        <rFont val="Calibri"/>
        <family val="2"/>
        <scheme val="minor"/>
      </rPr>
      <t xml:space="preserve"> </t>
    </r>
    <r>
      <rPr>
        <sz val="11"/>
        <color theme="1"/>
        <rFont val="Calibri"/>
        <family val="2"/>
        <scheme val="minor"/>
      </rPr>
      <t>to the possible interview query …</t>
    </r>
  </si>
  <si>
    <t>Whole Life --&gt;</t>
  </si>
  <si>
    <t>Term Life** --&gt;</t>
  </si>
  <si>
    <t>Term Life</t>
  </si>
  <si>
    <t>Temporary (Term**) --&gt;</t>
  </si>
  <si>
    <r>
      <rPr>
        <b/>
        <sz val="11"/>
        <color theme="1"/>
        <rFont val="Calibri"/>
        <family val="2"/>
        <scheme val="minor"/>
      </rPr>
      <t>2)  Single Benefit Premium</t>
    </r>
    <r>
      <rPr>
        <sz val="11"/>
        <color theme="1"/>
        <rFont val="Calibri"/>
        <family val="2"/>
        <scheme val="minor"/>
      </rPr>
      <t xml:space="preserve">
(F11; 10% of score)</t>
    </r>
  </si>
  <si>
    <r>
      <rPr>
        <b/>
        <sz val="11"/>
        <color theme="1"/>
        <rFont val="Calibri"/>
        <family val="2"/>
        <scheme val="minor"/>
      </rPr>
      <t>3)  Single Benefit Premium</t>
    </r>
    <r>
      <rPr>
        <sz val="11"/>
        <color theme="1"/>
        <rFont val="Calibri"/>
        <family val="2"/>
        <scheme val="minor"/>
      </rPr>
      <t xml:space="preserve">
(F14:F17; 20% of score)</t>
    </r>
  </si>
  <si>
    <r>
      <rPr>
        <b/>
        <sz val="11"/>
        <color theme="1"/>
        <rFont val="Calibri"/>
        <family val="2"/>
        <scheme val="minor"/>
      </rPr>
      <t xml:space="preserve">4) </t>
    </r>
    <r>
      <rPr>
        <sz val="11"/>
        <color theme="1"/>
        <rFont val="Calibri"/>
        <family val="2"/>
        <scheme val="minor"/>
      </rPr>
      <t xml:space="preserve"> </t>
    </r>
    <r>
      <rPr>
        <b/>
        <sz val="11"/>
        <color theme="1"/>
        <rFont val="Calibri"/>
        <family val="2"/>
        <scheme val="minor"/>
      </rPr>
      <t>Life Annual Benefit Premium</t>
    </r>
    <r>
      <rPr>
        <sz val="11"/>
        <color theme="1"/>
        <rFont val="Calibri"/>
        <family val="2"/>
        <scheme val="minor"/>
      </rPr>
      <t xml:space="preserve">
(G11; 10% of score)</t>
    </r>
  </si>
  <si>
    <r>
      <rPr>
        <b/>
        <sz val="11"/>
        <color theme="1"/>
        <rFont val="Calibri"/>
        <family val="2"/>
        <scheme val="minor"/>
      </rPr>
      <t>6)  Annual Benefit Payment</t>
    </r>
    <r>
      <rPr>
        <sz val="11"/>
        <color theme="1"/>
        <rFont val="Calibri"/>
        <family val="2"/>
        <scheme val="minor"/>
      </rPr>
      <t xml:space="preserve">
(K11; 5% of score)</t>
    </r>
  </si>
  <si>
    <r>
      <rPr>
        <b/>
        <sz val="11"/>
        <color theme="1"/>
        <rFont val="Calibri"/>
        <family val="2"/>
        <scheme val="minor"/>
      </rPr>
      <t>8)  Single Benefit Premium</t>
    </r>
    <r>
      <rPr>
        <sz val="11"/>
        <color theme="1"/>
        <rFont val="Calibri"/>
        <family val="2"/>
        <scheme val="minor"/>
      </rPr>
      <t xml:space="preserve">
(N11; 5% of score)</t>
    </r>
  </si>
  <si>
    <r>
      <rPr>
        <b/>
        <sz val="11"/>
        <color theme="1"/>
        <rFont val="Calibri"/>
        <family val="2"/>
        <scheme val="minor"/>
      </rPr>
      <t>9)  Single Benefit Premium</t>
    </r>
    <r>
      <rPr>
        <sz val="11"/>
        <color theme="1"/>
        <rFont val="Calibri"/>
        <family val="2"/>
        <scheme val="minor"/>
      </rPr>
      <t xml:space="preserve">
(N14:N17; 10% of score)</t>
    </r>
  </si>
  <si>
    <r>
      <rPr>
        <b/>
        <sz val="11"/>
        <color theme="1"/>
        <rFont val="Calibri"/>
        <family val="2"/>
        <scheme val="minor"/>
      </rPr>
      <t>7)  Annual Benefit Payment</t>
    </r>
    <r>
      <rPr>
        <sz val="11"/>
        <color theme="1"/>
        <rFont val="Calibri"/>
        <family val="2"/>
        <scheme val="minor"/>
      </rPr>
      <t xml:space="preserve">
(K14:K17; 10% of score)</t>
    </r>
  </si>
  <si>
    <r>
      <rPr>
        <b/>
        <sz val="11"/>
        <color theme="1"/>
        <rFont val="Calibri"/>
        <family val="2"/>
        <scheme val="minor"/>
      </rPr>
      <t>5)  Term Benefit Premium</t>
    </r>
    <r>
      <rPr>
        <sz val="11"/>
        <color theme="1"/>
        <rFont val="Calibri"/>
        <family val="2"/>
        <scheme val="minor"/>
      </rPr>
      <t xml:space="preserve">
(F14:F17; 20% of score)</t>
    </r>
  </si>
  <si>
    <r>
      <t>Save/name your file as "MAT 4020 Excel Project 2021 Fall (</t>
    </r>
    <r>
      <rPr>
        <i/>
        <sz val="11"/>
        <color theme="1"/>
        <rFont val="Calibri"/>
        <family val="2"/>
        <scheme val="minor"/>
      </rPr>
      <t>lastname</t>
    </r>
    <r>
      <rPr>
        <sz val="11"/>
        <color theme="1"/>
        <rFont val="Calibri"/>
        <family val="2"/>
        <scheme val="minor"/>
      </rPr>
      <t>_</t>
    </r>
    <r>
      <rPr>
        <i/>
        <sz val="11"/>
        <color theme="1"/>
        <rFont val="Calibri"/>
        <family val="2"/>
        <scheme val="minor"/>
      </rPr>
      <t>firstname)</t>
    </r>
    <r>
      <rPr>
        <sz val="11"/>
        <color theme="1"/>
        <rFont val="Calibri"/>
        <family val="2"/>
        <scheme val="minor"/>
      </rPr>
      <t>.xlsx", and submit to Moodle by the due date.</t>
    </r>
  </si>
  <si>
    <t>(5% of score)</t>
  </si>
  <si>
    <r>
      <t>e</t>
    </r>
    <r>
      <rPr>
        <b/>
        <vertAlign val="subscript"/>
        <sz val="9"/>
        <rFont val="Calibri"/>
        <family val="2"/>
        <scheme val="minor"/>
      </rPr>
      <t>[x]</t>
    </r>
  </si>
  <si>
    <r>
      <t>p</t>
    </r>
    <r>
      <rPr>
        <b/>
        <vertAlign val="subscript"/>
        <sz val="9"/>
        <rFont val="Calibri"/>
        <family val="2"/>
        <scheme val="minor"/>
      </rPr>
      <t>[x]+k</t>
    </r>
  </si>
  <si>
    <r>
      <rPr>
        <b/>
        <vertAlign val="subscript"/>
        <sz val="9"/>
        <rFont val="Calibri"/>
        <family val="2"/>
        <scheme val="minor"/>
      </rPr>
      <t>k|</t>
    </r>
    <r>
      <rPr>
        <b/>
        <sz val="9"/>
        <rFont val="Calibri"/>
        <family val="2"/>
        <scheme val="minor"/>
      </rPr>
      <t>q</t>
    </r>
    <r>
      <rPr>
        <b/>
        <vertAlign val="subscript"/>
        <sz val="9"/>
        <rFont val="Calibri"/>
        <family val="2"/>
        <scheme val="minor"/>
      </rPr>
      <t>[x]</t>
    </r>
  </si>
  <si>
    <r>
      <rPr>
        <b/>
        <vertAlign val="subscript"/>
        <sz val="9"/>
        <rFont val="Calibri"/>
        <family val="2"/>
        <scheme val="minor"/>
      </rPr>
      <t>k+1</t>
    </r>
    <r>
      <rPr>
        <b/>
        <sz val="9"/>
        <rFont val="Calibri"/>
        <family val="2"/>
        <scheme val="minor"/>
      </rPr>
      <t>p</t>
    </r>
    <r>
      <rPr>
        <b/>
        <vertAlign val="subscript"/>
        <sz val="9"/>
        <rFont val="Calibri"/>
        <family val="2"/>
        <scheme val="minor"/>
      </rPr>
      <t>[x]</t>
    </r>
  </si>
  <si>
    <r>
      <t>v</t>
    </r>
    <r>
      <rPr>
        <b/>
        <vertAlign val="superscript"/>
        <sz val="9"/>
        <color theme="1"/>
        <rFont val="Calibri"/>
        <family val="2"/>
        <scheme val="minor"/>
      </rPr>
      <t>k+1</t>
    </r>
  </si>
  <si>
    <r>
      <t xml:space="preserve">A </t>
    </r>
    <r>
      <rPr>
        <b/>
        <vertAlign val="superscript"/>
        <sz val="9"/>
        <color theme="1"/>
        <rFont val="Calibri"/>
        <family val="2"/>
        <scheme val="minor"/>
      </rPr>
      <t>1</t>
    </r>
    <r>
      <rPr>
        <b/>
        <vertAlign val="subscript"/>
        <sz val="9"/>
        <color theme="1"/>
        <rFont val="Calibri"/>
        <family val="2"/>
        <scheme val="minor"/>
      </rPr>
      <t>[x]:k+1</t>
    </r>
  </si>
  <si>
    <r>
      <rPr>
        <b/>
        <sz val="9"/>
        <color theme="1"/>
        <rFont val="Calibri"/>
        <family val="2"/>
      </rPr>
      <t>ä</t>
    </r>
    <r>
      <rPr>
        <b/>
        <vertAlign val="subscript"/>
        <sz val="9"/>
        <color theme="1"/>
        <rFont val="Calibri"/>
        <family val="2"/>
        <scheme val="minor"/>
      </rPr>
      <t>[x]:k+1</t>
    </r>
  </si>
  <si>
    <r>
      <rPr>
        <b/>
        <sz val="9"/>
        <color theme="1"/>
        <rFont val="Calibri"/>
        <family val="2"/>
        <scheme val="minor"/>
      </rPr>
      <t>a</t>
    </r>
    <r>
      <rPr>
        <b/>
        <vertAlign val="subscript"/>
        <sz val="9"/>
        <color theme="1"/>
        <rFont val="Calibri"/>
        <family val="2"/>
        <scheme val="minor"/>
      </rPr>
      <t>[x]:k+1</t>
    </r>
  </si>
  <si>
    <t>Adjustment</t>
  </si>
  <si>
    <t>Factor</t>
  </si>
  <si>
    <t>Atttained</t>
  </si>
  <si>
    <t>Adjusted</t>
  </si>
  <si>
    <t>Table</t>
  </si>
  <si>
    <r>
      <t>q</t>
    </r>
    <r>
      <rPr>
        <b/>
        <vertAlign val="subscript"/>
        <sz val="9"/>
        <rFont val="Calibri"/>
        <family val="2"/>
        <scheme val="minor"/>
      </rPr>
      <t>[x]+k</t>
    </r>
    <r>
      <rPr>
        <b/>
        <sz val="9"/>
        <rFont val="Calibri"/>
        <family val="2"/>
        <scheme val="minor"/>
      </rPr>
      <t xml:space="preserve"> (Adj)</t>
    </r>
  </si>
  <si>
    <r>
      <t>q</t>
    </r>
    <r>
      <rPr>
        <b/>
        <vertAlign val="subscript"/>
        <sz val="9"/>
        <rFont val="Calibri"/>
        <family val="2"/>
        <scheme val="minor"/>
      </rPr>
      <t>[x]+k</t>
    </r>
    <r>
      <rPr>
        <b/>
        <sz val="9"/>
        <rFont val="Calibri"/>
        <family val="2"/>
        <scheme val="minor"/>
      </rPr>
      <t xml:space="preserve"> (Tbl)</t>
    </r>
  </si>
  <si>
    <t>Dur 16</t>
  </si>
  <si>
    <t>Dur 17</t>
  </si>
  <si>
    <t>Dur 18</t>
  </si>
  <si>
    <t>Dur 19</t>
  </si>
  <si>
    <t>Dur 20</t>
  </si>
  <si>
    <t>Dur 21</t>
  </si>
  <si>
    <t>Dur 22</t>
  </si>
  <si>
    <t>Dur 23</t>
  </si>
  <si>
    <t>Dur 24</t>
  </si>
  <si>
    <t>Dur 25</t>
  </si>
  <si>
    <t xml:space="preserve">Excel is an extremely versatile tool that I used in multiple classes in college and throughout different jobs. In Physics and Statistics I used Excel for linear regression and different distributions. In Business Spreadsheets created a personal budget using important functions such as v/h lookup, sumif, and nested ifs. I also included macros in my budget that performed tasks such as moving to different sheets in the workbook with the click of a button. A classmate of mine and I built an insurance and annuity pricing interface with Excel in my Senior Seminar class. This application pulled data from select and ultimate mortality tables to calculate Life Insurance and Annuity pricing. I built many complex functions using xlookup, index, match, and if statements. I also utilized zoom to selection, data validation, and freeze panes to create a more palatable interface.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</si>
</sst>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
    <numFmt numFmtId="165" formatCode="0.0000"/>
    <numFmt numFmtId="166" formatCode="_(* #,##0_);_(* \(#,##0\);_(* &quot;-&quot;??_);_(@_)"/>
  </numFmts>
  <fonts count="24" x14ac:knownFonts="1">
    <font>
      <sz val="11"/>
      <color theme="1"/>
      <name val="Calibri"/>
      <family val="2"/>
      <scheme val="minor"/>
    </font>
    <font>
      <b/>
      <sz val="11"/>
      <color theme="1"/>
      <name val="Calibri"/>
      <family val="2"/>
      <scheme val="minor"/>
    </font>
    <font>
      <b/>
      <vertAlign val="subscript"/>
      <sz val="11"/>
      <color theme="1"/>
      <name val="Calibri"/>
      <family val="2"/>
      <scheme val="minor"/>
    </font>
    <font>
      <b/>
      <vertAlign val="superscript"/>
      <sz val="11"/>
      <color theme="1"/>
      <name val="Calibri"/>
      <family val="2"/>
      <scheme val="minor"/>
    </font>
    <font>
      <b/>
      <sz val="11"/>
      <color theme="1"/>
      <name val="Symbol"/>
      <family val="1"/>
      <charset val="2"/>
    </font>
    <font>
      <u/>
      <sz val="11"/>
      <color theme="1"/>
      <name val="Calibri"/>
      <family val="2"/>
      <scheme val="minor"/>
    </font>
    <font>
      <sz val="11"/>
      <color theme="1"/>
      <name val="Calibri"/>
      <family val="2"/>
      <scheme val="minor"/>
    </font>
    <font>
      <b/>
      <sz val="11"/>
      <color theme="0"/>
      <name val="Calibri"/>
      <family val="2"/>
      <scheme val="minor"/>
    </font>
    <font>
      <sz val="11"/>
      <color rgb="FF0070C0"/>
      <name val="Calibri"/>
      <family val="2"/>
      <scheme val="minor"/>
    </font>
    <font>
      <b/>
      <sz val="11"/>
      <name val="Calibri"/>
      <family val="2"/>
      <scheme val="minor"/>
    </font>
    <font>
      <sz val="11"/>
      <name val="Calibri"/>
      <family val="2"/>
      <scheme val="minor"/>
    </font>
    <font>
      <b/>
      <vertAlign val="subscript"/>
      <sz val="11"/>
      <name val="Calibri"/>
      <family val="2"/>
      <scheme val="minor"/>
    </font>
    <font>
      <b/>
      <sz val="11"/>
      <color theme="1"/>
      <name val="Calibri"/>
      <family val="2"/>
    </font>
    <font>
      <vertAlign val="subscript"/>
      <sz val="11"/>
      <color theme="1"/>
      <name val="Calibri"/>
      <family val="2"/>
      <scheme val="minor"/>
    </font>
    <font>
      <b/>
      <sz val="8"/>
      <color theme="0" tint="-0.34998626667073579"/>
      <name val="Calibri"/>
      <family val="2"/>
      <scheme val="minor"/>
    </font>
    <font>
      <i/>
      <sz val="11"/>
      <color theme="1"/>
      <name val="Calibri"/>
      <family val="2"/>
      <scheme val="minor"/>
    </font>
    <font>
      <b/>
      <u/>
      <sz val="11"/>
      <color theme="1"/>
      <name val="Calibri"/>
      <family val="2"/>
      <scheme val="minor"/>
    </font>
    <font>
      <sz val="8"/>
      <color theme="0" tint="-0.34998626667073579"/>
      <name val="Calibri"/>
      <family val="2"/>
      <scheme val="minor"/>
    </font>
    <font>
      <b/>
      <sz val="9"/>
      <name val="Calibri"/>
      <family val="2"/>
      <scheme val="minor"/>
    </font>
    <font>
      <b/>
      <vertAlign val="subscript"/>
      <sz val="9"/>
      <name val="Calibri"/>
      <family val="2"/>
      <scheme val="minor"/>
    </font>
    <font>
      <b/>
      <sz val="9"/>
      <color theme="1"/>
      <name val="Calibri"/>
      <family val="2"/>
      <scheme val="minor"/>
    </font>
    <font>
      <b/>
      <vertAlign val="superscript"/>
      <sz val="9"/>
      <color theme="1"/>
      <name val="Calibri"/>
      <family val="2"/>
      <scheme val="minor"/>
    </font>
    <font>
      <b/>
      <vertAlign val="subscript"/>
      <sz val="9"/>
      <color theme="1"/>
      <name val="Calibri"/>
      <family val="2"/>
      <scheme val="minor"/>
    </font>
    <font>
      <b/>
      <sz val="9"/>
      <color theme="1"/>
      <name val="Calibri"/>
      <family val="2"/>
    </font>
  </fonts>
  <fills count="11">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4" tint="0.79998168889431442"/>
        <bgColor indexed="64"/>
      </patternFill>
    </fill>
    <fill>
      <patternFill patternType="solid">
        <fgColor rgb="FF92D050"/>
        <bgColor indexed="64"/>
      </patternFill>
    </fill>
  </fills>
  <borders count="10">
    <border>
      <left/>
      <right/>
      <top/>
      <bottom/>
      <diagonal/>
    </border>
    <border>
      <left/>
      <right/>
      <top/>
      <bottom style="thin">
        <color indexed="64"/>
      </bottom>
      <diagonal/>
    </border>
    <border>
      <left/>
      <right/>
      <top style="thick">
        <color theme="0"/>
      </top>
      <bottom/>
      <diagonal/>
    </border>
    <border>
      <left/>
      <right/>
      <top style="thin">
        <color theme="0"/>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6" fillId="0" borderId="0" applyFont="0" applyFill="0" applyBorder="0" applyAlignment="0" applyProtection="0"/>
  </cellStyleXfs>
  <cellXfs count="6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horizontal="center"/>
    </xf>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0" xfId="0" applyAlignment="1">
      <alignment vertical="center"/>
    </xf>
    <xf numFmtId="0" fontId="0" fillId="0" borderId="0" xfId="0" applyAlignment="1">
      <alignment horizontal="center" vertical="center" wrapText="1"/>
    </xf>
    <xf numFmtId="9" fontId="8" fillId="0" borderId="0" xfId="0" applyNumberFormat="1" applyFont="1"/>
    <xf numFmtId="0" fontId="8" fillId="0" borderId="0" xfId="0" applyFont="1"/>
    <xf numFmtId="9" fontId="0" fillId="0" borderId="0" xfId="0" applyNumberFormat="1"/>
    <xf numFmtId="164" fontId="10" fillId="0" borderId="0" xfId="0" applyNumberFormat="1" applyFont="1" applyAlignment="1">
      <alignment vertical="center" wrapText="1"/>
    </xf>
    <xf numFmtId="0" fontId="10" fillId="0" borderId="0" xfId="0" applyFont="1" applyAlignment="1">
      <alignment vertical="center" wrapText="1"/>
    </xf>
    <xf numFmtId="0" fontId="9" fillId="0" borderId="0" xfId="0" applyFont="1" applyAlignment="1">
      <alignment horizontal="center" vertical="center" wrapText="1"/>
    </xf>
    <xf numFmtId="0" fontId="9" fillId="0" borderId="0" xfId="0" applyFont="1"/>
    <xf numFmtId="0" fontId="10" fillId="0" borderId="0" xfId="0" applyFont="1"/>
    <xf numFmtId="0" fontId="9" fillId="0" borderId="0" xfId="0" applyFont="1" applyAlignment="1">
      <alignment horizontal="center"/>
    </xf>
    <xf numFmtId="0" fontId="9" fillId="2" borderId="0" xfId="0" applyFont="1" applyFill="1" applyAlignment="1">
      <alignment horizontal="center"/>
    </xf>
    <xf numFmtId="9" fontId="0" fillId="0" borderId="0" xfId="0" applyNumberFormat="1" applyAlignment="1">
      <alignment horizontal="center"/>
    </xf>
    <xf numFmtId="0" fontId="0" fillId="4" borderId="0" xfId="0" applyFill="1" applyAlignment="1">
      <alignment horizontal="center"/>
    </xf>
    <xf numFmtId="165" fontId="0" fillId="0" borderId="0" xfId="0" applyNumberFormat="1" applyAlignment="1">
      <alignment horizontal="center"/>
    </xf>
    <xf numFmtId="10" fontId="0" fillId="4" borderId="0" xfId="0" applyNumberFormat="1" applyFill="1" applyAlignment="1">
      <alignment horizontal="center"/>
    </xf>
    <xf numFmtId="0" fontId="1" fillId="0" borderId="1" xfId="0" applyFont="1" applyBorder="1"/>
    <xf numFmtId="0" fontId="0" fillId="0" borderId="1" xfId="0" applyBorder="1" applyAlignment="1">
      <alignment horizontal="center"/>
    </xf>
    <xf numFmtId="0" fontId="1" fillId="0" borderId="1" xfId="0" applyFont="1" applyBorder="1" applyAlignment="1">
      <alignment horizontal="center"/>
    </xf>
    <xf numFmtId="0" fontId="0" fillId="0" borderId="1" xfId="0" applyBorder="1"/>
    <xf numFmtId="166" fontId="6" fillId="4" borderId="0" xfId="1" applyNumberFormat="1" applyFont="1" applyFill="1" applyAlignment="1">
      <alignment horizontal="center"/>
    </xf>
    <xf numFmtId="0" fontId="1" fillId="0" borderId="0" xfId="0" applyFont="1" applyAlignment="1">
      <alignment horizontal="right"/>
    </xf>
    <xf numFmtId="43" fontId="6" fillId="4" borderId="0" xfId="1" applyFont="1" applyFill="1" applyAlignment="1">
      <alignment horizontal="center"/>
    </xf>
    <xf numFmtId="0" fontId="1" fillId="0" borderId="0" xfId="0" applyFont="1" applyAlignment="1">
      <alignment horizontal="center" wrapText="1"/>
    </xf>
    <xf numFmtId="43" fontId="0" fillId="0" borderId="0" xfId="1" applyFont="1" applyAlignment="1">
      <alignment horizontal="center"/>
    </xf>
    <xf numFmtId="43" fontId="0" fillId="0" borderId="0" xfId="0" applyNumberFormat="1"/>
    <xf numFmtId="43" fontId="0" fillId="0" borderId="0" xfId="0" applyNumberFormat="1" applyAlignment="1">
      <alignment horizontal="center"/>
    </xf>
    <xf numFmtId="0" fontId="2" fillId="0" borderId="0" xfId="0" applyFont="1" applyAlignment="1">
      <alignment horizontal="center"/>
    </xf>
    <xf numFmtId="43" fontId="0" fillId="0" borderId="0" xfId="1" applyFont="1" applyFill="1" applyAlignment="1">
      <alignment horizontal="center"/>
    </xf>
    <xf numFmtId="0" fontId="14" fillId="0" borderId="0" xfId="0" applyFont="1" applyAlignment="1">
      <alignment horizontal="center"/>
    </xf>
    <xf numFmtId="0" fontId="7" fillId="5" borderId="0" xfId="0" applyFont="1" applyFill="1"/>
    <xf numFmtId="0" fontId="0" fillId="6" borderId="2" xfId="0" applyFill="1" applyBorder="1"/>
    <xf numFmtId="0" fontId="0" fillId="7" borderId="3" xfId="0" applyFill="1" applyBorder="1"/>
    <xf numFmtId="0" fontId="0" fillId="6" borderId="3" xfId="0" applyFill="1" applyBorder="1"/>
    <xf numFmtId="0" fontId="1" fillId="3" borderId="0" xfId="0" applyFont="1" applyFill="1"/>
    <xf numFmtId="0" fontId="0" fillId="0" borderId="4" xfId="0" applyBorder="1" applyAlignment="1">
      <alignment horizontal="center"/>
    </xf>
    <xf numFmtId="0" fontId="0" fillId="0" borderId="5" xfId="0" applyBorder="1" applyAlignment="1">
      <alignment horizontal="center"/>
    </xf>
    <xf numFmtId="0" fontId="15" fillId="0" borderId="0" xfId="0" applyFont="1"/>
    <xf numFmtId="0" fontId="15" fillId="0" borderId="0" xfId="0" applyFont="1" applyAlignment="1">
      <alignment vertical="center"/>
    </xf>
    <xf numFmtId="0" fontId="0" fillId="0" borderId="6" xfId="0" applyBorder="1" applyAlignment="1">
      <alignment vertical="top" wrapText="1"/>
    </xf>
    <xf numFmtId="0" fontId="1" fillId="0" borderId="0" xfId="0" applyFont="1" applyAlignment="1">
      <alignment vertical="top"/>
    </xf>
    <xf numFmtId="0" fontId="0" fillId="9" borderId="0" xfId="0" applyFill="1"/>
    <xf numFmtId="0" fontId="10" fillId="0" borderId="0" xfId="0" applyFont="1" applyAlignment="1">
      <alignment horizontal="center"/>
    </xf>
    <xf numFmtId="0" fontId="17" fillId="0" borderId="0" xfId="0" applyFont="1"/>
    <xf numFmtId="0" fontId="18" fillId="8" borderId="0" xfId="0" applyFont="1" applyFill="1" applyAlignment="1">
      <alignment horizontal="center"/>
    </xf>
    <xf numFmtId="0" fontId="20" fillId="8" borderId="0" xfId="0" applyFont="1" applyFill="1" applyAlignment="1">
      <alignment horizontal="center"/>
    </xf>
    <xf numFmtId="0" fontId="22" fillId="8" borderId="0" xfId="0" applyFont="1" applyFill="1" applyAlignment="1">
      <alignment horizontal="center"/>
    </xf>
    <xf numFmtId="0" fontId="10" fillId="9" borderId="0" xfId="0" applyFont="1" applyFill="1"/>
    <xf numFmtId="0" fontId="9" fillId="0" borderId="7" xfId="0" applyFont="1" applyBorder="1" applyAlignment="1">
      <alignment horizontal="center"/>
    </xf>
    <xf numFmtId="0" fontId="9" fillId="0" borderId="8" xfId="0" applyFont="1" applyBorder="1" applyAlignment="1">
      <alignment horizontal="center"/>
    </xf>
    <xf numFmtId="0" fontId="10" fillId="10" borderId="7" xfId="0" applyFont="1" applyFill="1" applyBorder="1" applyAlignment="1">
      <alignment horizontal="center"/>
    </xf>
    <xf numFmtId="0" fontId="10" fillId="10" borderId="9" xfId="0" applyFont="1" applyFill="1" applyBorder="1" applyAlignment="1">
      <alignment horizontal="center"/>
    </xf>
    <xf numFmtId="0" fontId="10" fillId="10" borderId="8" xfId="0" applyFont="1" applyFill="1" applyBorder="1" applyAlignment="1">
      <alignment horizontal="center"/>
    </xf>
    <xf numFmtId="9" fontId="10" fillId="10" borderId="7" xfId="0" applyNumberFormat="1" applyFont="1" applyFill="1" applyBorder="1" applyAlignment="1">
      <alignment horizontal="center"/>
    </xf>
    <xf numFmtId="9" fontId="10" fillId="10" borderId="9" xfId="0" applyNumberFormat="1" applyFont="1" applyFill="1" applyBorder="1" applyAlignment="1">
      <alignment horizontal="center"/>
    </xf>
    <xf numFmtId="9" fontId="10" fillId="10" borderId="8" xfId="0" applyNumberFormat="1" applyFont="1" applyFill="1" applyBorder="1" applyAlignment="1">
      <alignment horizontal="center"/>
    </xf>
  </cellXfs>
  <cellStyles count="2">
    <cellStyle name="Comma" xfId="1" builtinId="3"/>
    <cellStyle name="Normal" xfId="0" builtinId="0"/>
  </cellStyles>
  <dxfs count="1">
    <dxf>
      <fill>
        <patternFill>
          <fgColor indexed="64"/>
          <bgColor rgb="FFFFC000"/>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25000"/>
              <a:t>k|</a:t>
            </a:r>
            <a:r>
              <a:rPr lang="en-US"/>
              <a:t>q</a:t>
            </a:r>
            <a:r>
              <a:rPr lang="en-US" baseline="-25000"/>
              <a:t>x</a:t>
            </a:r>
          </a:p>
        </c:rich>
      </c:tx>
      <c:overlay val="0"/>
    </c:title>
    <c:autoTitleDeleted val="0"/>
    <c:plotArea>
      <c:layout/>
      <c:scatterChart>
        <c:scatterStyle val="lineMarker"/>
        <c:varyColors val="0"/>
        <c:ser>
          <c:idx val="2"/>
          <c:order val="0"/>
          <c:tx>
            <c:strRef>
              <c:f>'1793_UK'!$H$2</c:f>
              <c:strCache>
                <c:ptCount val="1"/>
                <c:pt idx="0">
                  <c:v>k|qx</c:v>
                </c:pt>
              </c:strCache>
            </c:strRef>
          </c:tx>
          <c:spPr>
            <a:ln w="28575">
              <a:noFill/>
            </a:ln>
          </c:spPr>
          <c:xVal>
            <c:numRef>
              <c:f>'1793_UK'!$E$3:$E$99</c:f>
              <c:numCache>
                <c:formatCode>General</c:formatCode>
                <c:ptCount val="9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numCache>
            </c:numRef>
          </c:xVal>
          <c:yVal>
            <c:numRef>
              <c:f>'1793_UK'!$H$3:$H$99</c:f>
              <c:numCache>
                <c:formatCode>General</c:formatCode>
                <c:ptCount val="97"/>
                <c:pt idx="0">
                  <c:v>1.289E-2</c:v>
                </c:pt>
                <c:pt idx="1">
                  <c:v>1.3849153300000002E-2</c:v>
                </c:pt>
                <c:pt idx="2">
                  <c:v>1.4423725748094E-2</c:v>
                </c:pt>
                <c:pt idx="3">
                  <c:v>1.4430498670326185E-2</c:v>
                </c:pt>
                <c:pt idx="4">
                  <c:v>1.4421089122239723E-2</c:v>
                </c:pt>
                <c:pt idx="5">
                  <c:v>1.4424075619301363E-2</c:v>
                </c:pt>
                <c:pt idx="6">
                  <c:v>1.442924857083101E-2</c:v>
                </c:pt>
                <c:pt idx="7">
                  <c:v>1.4427126665597015E-2</c:v>
                </c:pt>
                <c:pt idx="8">
                  <c:v>1.4426691689079745E-2</c:v>
                </c:pt>
                <c:pt idx="9">
                  <c:v>1.442748458076434E-2</c:v>
                </c:pt>
                <c:pt idx="10">
                  <c:v>1.4429052239487955E-2</c:v>
                </c:pt>
                <c:pt idx="11">
                  <c:v>1.4422513699882164E-2</c:v>
                </c:pt>
                <c:pt idx="12">
                  <c:v>1.4424588517642497E-2</c:v>
                </c:pt>
                <c:pt idx="13">
                  <c:v>1.4426118850424312E-2</c:v>
                </c:pt>
                <c:pt idx="14">
                  <c:v>1.4426679848055724E-2</c:v>
                </c:pt>
                <c:pt idx="15">
                  <c:v>1.4425855054845111E-2</c:v>
                </c:pt>
                <c:pt idx="16">
                  <c:v>1.442323702929812E-2</c:v>
                </c:pt>
                <c:pt idx="17">
                  <c:v>1.442599672673613E-2</c:v>
                </c:pt>
                <c:pt idx="18">
                  <c:v>1.4425742568829477E-2</c:v>
                </c:pt>
                <c:pt idx="19">
                  <c:v>1.4429378628101562E-2</c:v>
                </c:pt>
                <c:pt idx="20">
                  <c:v>1.4428825040840773E-2</c:v>
                </c:pt>
                <c:pt idx="21">
                  <c:v>1.4619496611817414E-2</c:v>
                </c:pt>
                <c:pt idx="22">
                  <c:v>1.4813519635153309E-2</c:v>
                </c:pt>
                <c:pt idx="23">
                  <c:v>1.5001949795451407E-2</c:v>
                </c:pt>
                <c:pt idx="24">
                  <c:v>1.4999817375444768E-2</c:v>
                </c:pt>
                <c:pt idx="25">
                  <c:v>1.5001624751955675E-2</c:v>
                </c:pt>
                <c:pt idx="26">
                  <c:v>1.4999683496931804E-2</c:v>
                </c:pt>
                <c:pt idx="27">
                  <c:v>1.5005377191868192E-2</c:v>
                </c:pt>
                <c:pt idx="28">
                  <c:v>1.5004822157538334E-2</c:v>
                </c:pt>
                <c:pt idx="29">
                  <c:v>1.5003066301932395E-2</c:v>
                </c:pt>
                <c:pt idx="30">
                  <c:v>1.519644191336526E-2</c:v>
                </c:pt>
                <c:pt idx="31">
                  <c:v>1.5578810312257959E-2</c:v>
                </c:pt>
                <c:pt idx="32">
                  <c:v>1.5772537626765674E-2</c:v>
                </c:pt>
                <c:pt idx="33">
                  <c:v>1.5772966058864243E-2</c:v>
                </c:pt>
                <c:pt idx="34">
                  <c:v>1.5770110136402678E-2</c:v>
                </c:pt>
                <c:pt idx="35">
                  <c:v>1.5771441527574152E-2</c:v>
                </c:pt>
                <c:pt idx="36">
                  <c:v>1.5773516973366038E-2</c:v>
                </c:pt>
                <c:pt idx="37">
                  <c:v>1.5745689664317501E-2</c:v>
                </c:pt>
                <c:pt idx="38">
                  <c:v>1.5772020462120319E-2</c:v>
                </c:pt>
                <c:pt idx="39">
                  <c:v>1.5773375362151103E-2</c:v>
                </c:pt>
                <c:pt idx="40">
                  <c:v>1.5773187640347651E-2</c:v>
                </c:pt>
                <c:pt idx="41">
                  <c:v>1.5774621744440036E-2</c:v>
                </c:pt>
                <c:pt idx="42">
                  <c:v>1.5771932218474224E-2</c:v>
                </c:pt>
                <c:pt idx="43">
                  <c:v>1.5579379801408194E-2</c:v>
                </c:pt>
                <c:pt idx="44">
                  <c:v>1.5582018563367892E-2</c:v>
                </c:pt>
                <c:pt idx="45">
                  <c:v>1.5388446505959706E-2</c:v>
                </c:pt>
                <c:pt idx="46">
                  <c:v>1.5388214477297003E-2</c:v>
                </c:pt>
                <c:pt idx="47">
                  <c:v>1.538916219291322E-2</c:v>
                </c:pt>
                <c:pt idx="48">
                  <c:v>1.5388642006392929E-2</c:v>
                </c:pt>
                <c:pt idx="49">
                  <c:v>1.5387652574755552E-2</c:v>
                </c:pt>
                <c:pt idx="50">
                  <c:v>1.5389119689833298E-2</c:v>
                </c:pt>
                <c:pt idx="51">
                  <c:v>1.5389109292461517E-2</c:v>
                </c:pt>
                <c:pt idx="52">
                  <c:v>1.5386873771959186E-2</c:v>
                </c:pt>
                <c:pt idx="53">
                  <c:v>1.5388578382307011E-2</c:v>
                </c:pt>
                <c:pt idx="54">
                  <c:v>1.5388803241542251E-2</c:v>
                </c:pt>
                <c:pt idx="55">
                  <c:v>1.5387922082294026E-2</c:v>
                </c:pt>
                <c:pt idx="56">
                  <c:v>1.5387171631648013E-2</c:v>
                </c:pt>
                <c:pt idx="57">
                  <c:v>1.4810284962724379E-2</c:v>
                </c:pt>
                <c:pt idx="58">
                  <c:v>1.404171253642973E-2</c:v>
                </c:pt>
                <c:pt idx="59">
                  <c:v>1.3080069586143819E-2</c:v>
                </c:pt>
                <c:pt idx="60">
                  <c:v>1.2502317354420622E-2</c:v>
                </c:pt>
                <c:pt idx="61">
                  <c:v>1.2118101421079743E-2</c:v>
                </c:pt>
                <c:pt idx="62">
                  <c:v>1.1540632129494244E-2</c:v>
                </c:pt>
                <c:pt idx="63">
                  <c:v>1.0963891248863974E-2</c:v>
                </c:pt>
                <c:pt idx="64">
                  <c:v>1.0579105559058921E-2</c:v>
                </c:pt>
                <c:pt idx="65">
                  <c:v>9.2328397320207579E-3</c:v>
                </c:pt>
                <c:pt idx="66">
                  <c:v>7.8880821207362884E-3</c:v>
                </c:pt>
                <c:pt idx="67">
                  <c:v>6.5393606668399358E-3</c:v>
                </c:pt>
                <c:pt idx="68">
                  <c:v>5.3853905237956547E-3</c:v>
                </c:pt>
                <c:pt idx="69">
                  <c:v>4.039058424547856E-3</c:v>
                </c:pt>
                <c:pt idx="70">
                  <c:v>3.0773573429264769E-3</c:v>
                </c:pt>
                <c:pt idx="71">
                  <c:v>2.3080762940553582E-3</c:v>
                </c:pt>
                <c:pt idx="72">
                  <c:v>1.9234079617891568E-3</c:v>
                </c:pt>
                <c:pt idx="73">
                  <c:v>1.5386935435826757E-3</c:v>
                </c:pt>
                <c:pt idx="74">
                  <c:v>1.346377046189556E-3</c:v>
                </c:pt>
                <c:pt idx="75">
                  <c:v>9.6170558371851838E-4</c:v>
                </c:pt>
                <c:pt idx="76">
                  <c:v>5.7701296389389744E-4</c:v>
                </c:pt>
                <c:pt idx="77">
                  <c:v>1.9233765463129915E-4</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numCache>
            </c:numRef>
          </c:yVal>
          <c:smooth val="0"/>
          <c:extLst>
            <c:ext xmlns:c16="http://schemas.microsoft.com/office/drawing/2014/chart" uri="{C3380CC4-5D6E-409C-BE32-E72D297353CC}">
              <c16:uniqueId val="{00000000-D0BE-49AD-A9F7-5EF0D80A2CEA}"/>
            </c:ext>
          </c:extLst>
        </c:ser>
        <c:dLbls>
          <c:showLegendKey val="0"/>
          <c:showVal val="0"/>
          <c:showCatName val="0"/>
          <c:showSerName val="0"/>
          <c:showPercent val="0"/>
          <c:showBubbleSize val="0"/>
        </c:dLbls>
        <c:axId val="465119760"/>
        <c:axId val="465118584"/>
      </c:scatterChart>
      <c:valAx>
        <c:axId val="465119760"/>
        <c:scaling>
          <c:orientation val="minMax"/>
        </c:scaling>
        <c:delete val="0"/>
        <c:axPos val="b"/>
        <c:numFmt formatCode="General" sourceLinked="1"/>
        <c:majorTickMark val="out"/>
        <c:minorTickMark val="none"/>
        <c:tickLblPos val="nextTo"/>
        <c:crossAx val="465118584"/>
        <c:crosses val="autoZero"/>
        <c:crossBetween val="midCat"/>
      </c:valAx>
      <c:valAx>
        <c:axId val="465118584"/>
        <c:scaling>
          <c:orientation val="minMax"/>
        </c:scaling>
        <c:delete val="0"/>
        <c:axPos val="l"/>
        <c:majorGridlines/>
        <c:numFmt formatCode="General" sourceLinked="1"/>
        <c:majorTickMark val="out"/>
        <c:minorTickMark val="none"/>
        <c:tickLblPos val="nextTo"/>
        <c:crossAx val="465119760"/>
        <c:crosses val="autoZero"/>
        <c:crossBetween val="midCat"/>
      </c:valAx>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25000"/>
              <a:t>k|</a:t>
            </a:r>
            <a:r>
              <a:rPr lang="en-US"/>
              <a:t>q</a:t>
            </a:r>
            <a:r>
              <a:rPr lang="en-US" baseline="-25000"/>
              <a:t>x</a:t>
            </a:r>
          </a:p>
        </c:rich>
      </c:tx>
      <c:overlay val="0"/>
    </c:title>
    <c:autoTitleDeleted val="0"/>
    <c:plotArea>
      <c:layout/>
      <c:scatterChart>
        <c:scatterStyle val="lineMarker"/>
        <c:varyColors val="0"/>
        <c:ser>
          <c:idx val="2"/>
          <c:order val="0"/>
          <c:tx>
            <c:strRef>
              <c:f>'Sample 65'!$H$2</c:f>
              <c:strCache>
                <c:ptCount val="1"/>
                <c:pt idx="0">
                  <c:v>k|qx</c:v>
                </c:pt>
              </c:strCache>
            </c:strRef>
          </c:tx>
          <c:spPr>
            <a:ln w="28575">
              <a:noFill/>
            </a:ln>
          </c:spPr>
          <c:xVal>
            <c:numRef>
              <c:f>'Sample 65'!$E$3:$E$99</c:f>
              <c:numCache>
                <c:formatCode>General</c:formatCode>
                <c:ptCount val="9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numCache>
            </c:numRef>
          </c:xVal>
          <c:yVal>
            <c:numRef>
              <c:f>'Sample 65'!$H$3:$H$99</c:f>
              <c:numCache>
                <c:formatCode>General</c:formatCode>
                <c:ptCount val="97"/>
                <c:pt idx="0">
                  <c:v>4.9020000000000001E-2</c:v>
                </c:pt>
                <c:pt idx="1">
                  <c:v>4.9023019000000001E-2</c:v>
                </c:pt>
                <c:pt idx="2">
                  <c:v>4.9021361917350008E-2</c:v>
                </c:pt>
                <c:pt idx="3">
                  <c:v>4.9018210028679905E-2</c:v>
                </c:pt>
                <c:pt idx="4">
                  <c:v>4.9022883604111105E-2</c:v>
                </c:pt>
                <c:pt idx="5">
                  <c:v>4.9022850482713848E-2</c:v>
                </c:pt>
                <c:pt idx="6">
                  <c:v>4.9015729109718569E-2</c:v>
                </c:pt>
                <c:pt idx="7">
                  <c:v>4.9021159239339765E-2</c:v>
                </c:pt>
                <c:pt idx="8">
                  <c:v>4.9021875540748723E-2</c:v>
                </c:pt>
                <c:pt idx="9">
                  <c:v>4.9019068559704122E-2</c:v>
                </c:pt>
                <c:pt idx="10">
                  <c:v>4.901667795807052E-2</c:v>
                </c:pt>
                <c:pt idx="11">
                  <c:v>4.7178973879253717E-2</c:v>
                </c:pt>
                <c:pt idx="12">
                  <c:v>4.4730644322075512E-2</c:v>
                </c:pt>
                <c:pt idx="13">
                  <c:v>4.1667278036626156E-2</c:v>
                </c:pt>
                <c:pt idx="14">
                  <c:v>3.9826816660106158E-2</c:v>
                </c:pt>
                <c:pt idx="15">
                  <c:v>3.8602875761689574E-2</c:v>
                </c:pt>
                <c:pt idx="16">
                  <c:v>3.6763315706474287E-2</c:v>
                </c:pt>
                <c:pt idx="17">
                  <c:v>3.4926076044250534E-2</c:v>
                </c:pt>
                <c:pt idx="18">
                  <c:v>3.3700320155412876E-2</c:v>
                </c:pt>
                <c:pt idx="19">
                  <c:v>2.9411716631022509E-2</c:v>
                </c:pt>
                <c:pt idx="20">
                  <c:v>2.512791761051757E-2</c:v>
                </c:pt>
                <c:pt idx="21">
                  <c:v>2.0831491552280541E-2</c:v>
                </c:pt>
                <c:pt idx="22">
                  <c:v>1.7155456460913206E-2</c:v>
                </c:pt>
                <c:pt idx="23">
                  <c:v>1.2866641822769448E-2</c:v>
                </c:pt>
                <c:pt idx="24">
                  <c:v>9.8030903567672169E-3</c:v>
                </c:pt>
                <c:pt idx="25">
                  <c:v>7.3525034435617947E-3</c:v>
                </c:pt>
                <c:pt idx="26">
                  <c:v>6.1271214035915926E-3</c:v>
                </c:pt>
                <c:pt idx="27">
                  <c:v>4.9015925543345919E-3</c:v>
                </c:pt>
                <c:pt idx="28">
                  <c:v>4.2889578190883834E-3</c:v>
                </c:pt>
                <c:pt idx="29">
                  <c:v>3.0635658076792402E-3</c:v>
                </c:pt>
                <c:pt idx="30">
                  <c:v>1.8381063983615108E-3</c:v>
                </c:pt>
                <c:pt idx="31">
                  <c:v>6.1270213278717027E-4</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numCache>
            </c:numRef>
          </c:yVal>
          <c:smooth val="0"/>
          <c:extLst>
            <c:ext xmlns:c16="http://schemas.microsoft.com/office/drawing/2014/chart" uri="{C3380CC4-5D6E-409C-BE32-E72D297353CC}">
              <c16:uniqueId val="{00000000-B206-4CBF-9C7D-23C43CC4FEA8}"/>
            </c:ext>
          </c:extLst>
        </c:ser>
        <c:dLbls>
          <c:showLegendKey val="0"/>
          <c:showVal val="0"/>
          <c:showCatName val="0"/>
          <c:showSerName val="0"/>
          <c:showPercent val="0"/>
          <c:showBubbleSize val="0"/>
        </c:dLbls>
        <c:axId val="465119368"/>
        <c:axId val="465120544"/>
      </c:scatterChart>
      <c:valAx>
        <c:axId val="465119368"/>
        <c:scaling>
          <c:orientation val="minMax"/>
        </c:scaling>
        <c:delete val="0"/>
        <c:axPos val="b"/>
        <c:numFmt formatCode="General" sourceLinked="1"/>
        <c:majorTickMark val="out"/>
        <c:minorTickMark val="none"/>
        <c:tickLblPos val="nextTo"/>
        <c:crossAx val="465120544"/>
        <c:crosses val="autoZero"/>
        <c:crossBetween val="midCat"/>
      </c:valAx>
      <c:valAx>
        <c:axId val="465120544"/>
        <c:scaling>
          <c:orientation val="minMax"/>
        </c:scaling>
        <c:delete val="0"/>
        <c:axPos val="l"/>
        <c:majorGridlines/>
        <c:numFmt formatCode="General" sourceLinked="1"/>
        <c:majorTickMark val="out"/>
        <c:minorTickMark val="none"/>
        <c:tickLblPos val="nextTo"/>
        <c:crossAx val="465119368"/>
        <c:crosses val="autoZero"/>
        <c:crossBetween val="midCat"/>
      </c:valAx>
    </c:plotArea>
    <c:legend>
      <c:legendPos val="b"/>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25000"/>
              <a:t>k|</a:t>
            </a:r>
            <a:r>
              <a:rPr lang="en-US"/>
              <a:t>q</a:t>
            </a:r>
            <a:r>
              <a:rPr lang="en-US" baseline="-25000"/>
              <a:t>[x]</a:t>
            </a:r>
          </a:p>
        </c:rich>
      </c:tx>
      <c:overlay val="0"/>
    </c:title>
    <c:autoTitleDeleted val="0"/>
    <c:plotArea>
      <c:layout/>
      <c:scatterChart>
        <c:scatterStyle val="lineMarker"/>
        <c:varyColors val="0"/>
        <c:ser>
          <c:idx val="2"/>
          <c:order val="0"/>
          <c:tx>
            <c:strRef>
              <c:f>'2008 VBT Ltd MNS ANB'!$AI$3</c:f>
              <c:strCache>
                <c:ptCount val="1"/>
                <c:pt idx="0">
                  <c:v>k|q[x]</c:v>
                </c:pt>
              </c:strCache>
            </c:strRef>
          </c:tx>
          <c:spPr>
            <a:ln w="28575">
              <a:noFill/>
            </a:ln>
          </c:spPr>
          <c:xVal>
            <c:numRef>
              <c:f>'2008 VBT Ltd MNS ANB'!$AE$4:$AE$124</c:f>
              <c:numCache>
                <c:formatCode>General</c:formatCode>
                <c:ptCount val="1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numCache>
            </c:numRef>
          </c:xVal>
          <c:yVal>
            <c:numRef>
              <c:f>'2008 VBT Ltd MNS ANB'!$AI$4:$AI$124</c:f>
              <c:numCache>
                <c:formatCode>General</c:formatCode>
                <c:ptCount val="121"/>
                <c:pt idx="0">
                  <c:v>5.04E-4</c:v>
                </c:pt>
                <c:pt idx="1">
                  <c:v>5.1074245600000003E-4</c:v>
                </c:pt>
                <c:pt idx="2">
                  <c:v>5.174743634077919E-4</c:v>
                </c:pt>
                <c:pt idx="3">
                  <c:v>5.3118486065207508E-4</c:v>
                </c:pt>
                <c:pt idx="4">
                  <c:v>5.3788782649444777E-4</c:v>
                </c:pt>
                <c:pt idx="5">
                  <c:v>5.445796959294213E-4</c:v>
                </c:pt>
                <c:pt idx="6">
                  <c:v>5.5126033433102654E-4</c:v>
                </c:pt>
                <c:pt idx="7">
                  <c:v>5.5095548736614148E-4</c:v>
                </c:pt>
                <c:pt idx="8">
                  <c:v>5.7853186260095081E-4</c:v>
                </c:pt>
                <c:pt idx="9">
                  <c:v>6.4785787240670488E-4</c:v>
                </c:pt>
                <c:pt idx="10">
                  <c:v>7.2401458237531056E-4</c:v>
                </c:pt>
                <c:pt idx="11">
                  <c:v>8.0001021608004099E-4</c:v>
                </c:pt>
                <c:pt idx="12">
                  <c:v>8.6192530238396513E-4</c:v>
                </c:pt>
                <c:pt idx="13">
                  <c:v>9.2368194445531407E-4</c:v>
                </c:pt>
                <c:pt idx="14">
                  <c:v>9.7139157533160652E-4</c:v>
                </c:pt>
                <c:pt idx="15">
                  <c:v>1.0917445630362543E-3</c:v>
                </c:pt>
                <c:pt idx="16">
                  <c:v>1.1424714344010071E-3</c:v>
                </c:pt>
                <c:pt idx="17">
                  <c:v>1.2152526513159799E-3</c:v>
                </c:pt>
                <c:pt idx="18">
                  <c:v>1.280366555280433E-3</c:v>
                </c:pt>
                <c:pt idx="19">
                  <c:v>1.3600102396542893E-3</c:v>
                </c:pt>
                <c:pt idx="20">
                  <c:v>1.4688508243434219E-3</c:v>
                </c:pt>
                <c:pt idx="21">
                  <c:v>1.5993211482106303E-3</c:v>
                </c:pt>
                <c:pt idx="22">
                  <c:v>1.743881225672509E-3</c:v>
                </c:pt>
                <c:pt idx="23">
                  <c:v>1.917063145329965E-3</c:v>
                </c:pt>
                <c:pt idx="24">
                  <c:v>2.1185698575878994E-3</c:v>
                </c:pt>
                <c:pt idx="25">
                  <c:v>2.3699959370401076E-3</c:v>
                </c:pt>
                <c:pt idx="26">
                  <c:v>2.5393655022399961E-3</c:v>
                </c:pt>
                <c:pt idx="27">
                  <c:v>2.7292432740077047E-3</c:v>
                </c:pt>
                <c:pt idx="28">
                  <c:v>2.9465501722229881E-3</c:v>
                </c:pt>
                <c:pt idx="29">
                  <c:v>3.1691111625701315E-3</c:v>
                </c:pt>
                <c:pt idx="30">
                  <c:v>3.4327431530203614E-3</c:v>
                </c:pt>
                <c:pt idx="31">
                  <c:v>3.7151101479021608E-3</c:v>
                </c:pt>
                <c:pt idx="32">
                  <c:v>4.0299744817697608E-3</c:v>
                </c:pt>
                <c:pt idx="33">
                  <c:v>4.3764763046457893E-3</c:v>
                </c:pt>
                <c:pt idx="34">
                  <c:v>4.7465469711968676E-3</c:v>
                </c:pt>
                <c:pt idx="35">
                  <c:v>5.1745320611458817E-3</c:v>
                </c:pt>
                <c:pt idx="36">
                  <c:v>5.6445462444697746E-3</c:v>
                </c:pt>
                <c:pt idx="37">
                  <c:v>6.1687692953534953E-3</c:v>
                </c:pt>
                <c:pt idx="38">
                  <c:v>6.7378845984020271E-3</c:v>
                </c:pt>
                <c:pt idx="39">
                  <c:v>7.3769100101817014E-3</c:v>
                </c:pt>
                <c:pt idx="40">
                  <c:v>8.6063709359932451E-3</c:v>
                </c:pt>
                <c:pt idx="41">
                  <c:v>9.4121072467101136E-3</c:v>
                </c:pt>
                <c:pt idx="42">
                  <c:v>1.0305894221568305E-2</c:v>
                </c:pt>
                <c:pt idx="43">
                  <c:v>1.1273248732250801E-2</c:v>
                </c:pt>
                <c:pt idx="44">
                  <c:v>1.2320046094924708E-2</c:v>
                </c:pt>
                <c:pt idx="45">
                  <c:v>1.3450204748599492E-2</c:v>
                </c:pt>
                <c:pt idx="46">
                  <c:v>1.4665404039469823E-2</c:v>
                </c:pt>
                <c:pt idx="47">
                  <c:v>1.5964789654990083E-2</c:v>
                </c:pt>
                <c:pt idx="48">
                  <c:v>1.7331649574433811E-2</c:v>
                </c:pt>
                <c:pt idx="49">
                  <c:v>1.8785816423791901E-2</c:v>
                </c:pt>
                <c:pt idx="50">
                  <c:v>2.1559313244714568E-2</c:v>
                </c:pt>
                <c:pt idx="51">
                  <c:v>2.3186695784349981E-2</c:v>
                </c:pt>
                <c:pt idx="52">
                  <c:v>2.484451954582623E-2</c:v>
                </c:pt>
                <c:pt idx="53">
                  <c:v>2.6489752058613876E-2</c:v>
                </c:pt>
                <c:pt idx="54">
                  <c:v>2.8113528847100232E-2</c:v>
                </c:pt>
                <c:pt idx="55">
                  <c:v>3.31692965800316E-2</c:v>
                </c:pt>
                <c:pt idx="56">
                  <c:v>3.4765000130720758E-2</c:v>
                </c:pt>
                <c:pt idx="57">
                  <c:v>3.6140706399506208E-2</c:v>
                </c:pt>
                <c:pt idx="58">
                  <c:v>3.7269659822689725E-2</c:v>
                </c:pt>
                <c:pt idx="59">
                  <c:v>3.8083006305225521E-2</c:v>
                </c:pt>
                <c:pt idx="60">
                  <c:v>4.1008190591137667E-2</c:v>
                </c:pt>
                <c:pt idx="61">
                  <c:v>4.1342408483044719E-2</c:v>
                </c:pt>
                <c:pt idx="62">
                  <c:v>4.1197833053412014E-2</c:v>
                </c:pt>
                <c:pt idx="63">
                  <c:v>4.0633532988302516E-2</c:v>
                </c:pt>
                <c:pt idx="64">
                  <c:v>3.9557457284202992E-2</c:v>
                </c:pt>
                <c:pt idx="65">
                  <c:v>3.771283814028898E-2</c:v>
                </c:pt>
                <c:pt idx="66">
                  <c:v>3.6420956976963619E-2</c:v>
                </c:pt>
                <c:pt idx="67">
                  <c:v>3.4252813913725873E-2</c:v>
                </c:pt>
                <c:pt idx="68">
                  <c:v>3.1337459202346443E-2</c:v>
                </c:pt>
                <c:pt idx="69">
                  <c:v>2.7690414139258143E-2</c:v>
                </c:pt>
                <c:pt idx="70">
                  <c:v>2.3508816135344408E-2</c:v>
                </c:pt>
                <c:pt idx="71">
                  <c:v>1.9576902193205837E-2</c:v>
                </c:pt>
                <c:pt idx="72">
                  <c:v>1.5822379165915373E-2</c:v>
                </c:pt>
                <c:pt idx="73">
                  <c:v>1.2579933662848783E-2</c:v>
                </c:pt>
                <c:pt idx="74">
                  <c:v>9.7531534490230779E-3</c:v>
                </c:pt>
                <c:pt idx="75">
                  <c:v>7.2689491598886798E-3</c:v>
                </c:pt>
                <c:pt idx="76">
                  <c:v>5.1931227079323773E-3</c:v>
                </c:pt>
                <c:pt idx="77">
                  <c:v>3.5561944227731107E-3</c:v>
                </c:pt>
                <c:pt idx="78">
                  <c:v>2.3351102482402535E-3</c:v>
                </c:pt>
                <c:pt idx="79">
                  <c:v>1.4779504367166826E-3</c:v>
                </c:pt>
                <c:pt idx="80">
                  <c:v>9.0895824026328742E-4</c:v>
                </c:pt>
                <c:pt idx="81">
                  <c:v>5.4507687973466231E-4</c:v>
                </c:pt>
                <c:pt idx="82">
                  <c:v>3.1989130239317809E-4</c:v>
                </c:pt>
                <c:pt idx="83">
                  <c:v>1.8230048111316245E-4</c:v>
                </c:pt>
                <c:pt idx="84">
                  <c:v>1.0259361872921566E-4</c:v>
                </c:pt>
                <c:pt idx="85">
                  <c:v>5.7133525890628242E-5</c:v>
                </c:pt>
                <c:pt idx="86">
                  <c:v>3.1423439239845539E-5</c:v>
                </c:pt>
                <c:pt idx="87">
                  <c:v>1.7282891581915049E-5</c:v>
                </c:pt>
                <c:pt idx="88">
                  <c:v>9.5055903700532772E-6</c:v>
                </c:pt>
                <c:pt idx="89">
                  <c:v>5.2280747035293026E-6</c:v>
                </c:pt>
                <c:pt idx="90">
                  <c:v>2.8754410869411165E-6</c:v>
                </c:pt>
                <c:pt idx="91">
                  <c:v>1.5814925978176142E-6</c:v>
                </c:pt>
                <c:pt idx="92">
                  <c:v>8.6982092879968785E-7</c:v>
                </c:pt>
                <c:pt idx="93">
                  <c:v>4.7840151083982832E-7</c:v>
                </c:pt>
                <c:pt idx="94">
                  <c:v>2.6312083096190558E-7</c:v>
                </c:pt>
                <c:pt idx="95">
                  <c:v>3.2159212673121797E-7</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0"/>
          <c:extLst>
            <c:ext xmlns:c16="http://schemas.microsoft.com/office/drawing/2014/chart" uri="{C3380CC4-5D6E-409C-BE32-E72D297353CC}">
              <c16:uniqueId val="{00000000-7F32-4A3F-A038-5546597D0E1E}"/>
            </c:ext>
          </c:extLst>
        </c:ser>
        <c:dLbls>
          <c:showLegendKey val="0"/>
          <c:showVal val="0"/>
          <c:showCatName val="0"/>
          <c:showSerName val="0"/>
          <c:showPercent val="0"/>
          <c:showBubbleSize val="0"/>
        </c:dLbls>
        <c:axId val="465113488"/>
        <c:axId val="465115840"/>
      </c:scatterChart>
      <c:valAx>
        <c:axId val="465113488"/>
        <c:scaling>
          <c:orientation val="minMax"/>
        </c:scaling>
        <c:delete val="0"/>
        <c:axPos val="b"/>
        <c:numFmt formatCode="General" sourceLinked="1"/>
        <c:majorTickMark val="out"/>
        <c:minorTickMark val="none"/>
        <c:tickLblPos val="nextTo"/>
        <c:crossAx val="465115840"/>
        <c:crosses val="autoZero"/>
        <c:crossBetween val="midCat"/>
      </c:valAx>
      <c:valAx>
        <c:axId val="465115840"/>
        <c:scaling>
          <c:orientation val="minMax"/>
        </c:scaling>
        <c:delete val="0"/>
        <c:axPos val="l"/>
        <c:majorGridlines/>
        <c:numFmt formatCode="General" sourceLinked="1"/>
        <c:majorTickMark val="out"/>
        <c:minorTickMark val="none"/>
        <c:tickLblPos val="nextTo"/>
        <c:crossAx val="465113488"/>
        <c:crosses val="autoZero"/>
        <c:crossBetween val="midCat"/>
      </c:valAx>
    </c:plotArea>
    <c:legend>
      <c:legendPos val="b"/>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25000"/>
              <a:t>k|</a:t>
            </a:r>
            <a:r>
              <a:rPr lang="en-US"/>
              <a:t>q</a:t>
            </a:r>
            <a:r>
              <a:rPr lang="en-US" baseline="-25000"/>
              <a:t>[x]</a:t>
            </a:r>
          </a:p>
        </c:rich>
      </c:tx>
      <c:overlay val="0"/>
    </c:title>
    <c:autoTitleDeleted val="0"/>
    <c:plotArea>
      <c:layout/>
      <c:scatterChart>
        <c:scatterStyle val="lineMarker"/>
        <c:varyColors val="0"/>
        <c:ser>
          <c:idx val="2"/>
          <c:order val="0"/>
          <c:tx>
            <c:strRef>
              <c:f>'2008 VBT Ltd FNS ANB'!$AI$3</c:f>
              <c:strCache>
                <c:ptCount val="1"/>
                <c:pt idx="0">
                  <c:v>k|q[x]</c:v>
                </c:pt>
              </c:strCache>
            </c:strRef>
          </c:tx>
          <c:spPr>
            <a:ln w="28575">
              <a:noFill/>
            </a:ln>
          </c:spPr>
          <c:xVal>
            <c:numRef>
              <c:f>'2008 VBT Ltd FNS ANB'!$AE$4:$AE$124</c:f>
              <c:numCache>
                <c:formatCode>General</c:formatCode>
                <c:ptCount val="1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numCache>
            </c:numRef>
          </c:xVal>
          <c:yVal>
            <c:numRef>
              <c:f>'2008 VBT Ltd FNS ANB'!$AI$4:$AI$124</c:f>
              <c:numCache>
                <c:formatCode>General</c:formatCode>
                <c:ptCount val="121"/>
                <c:pt idx="0">
                  <c:v>2.03E-4</c:v>
                </c:pt>
                <c:pt idx="1">
                  <c:v>2.6594600200000002E-4</c:v>
                </c:pt>
                <c:pt idx="2">
                  <c:v>3.0085884725339801E-4</c:v>
                </c:pt>
                <c:pt idx="3">
                  <c:v>3.2175212283854036E-4</c:v>
                </c:pt>
                <c:pt idx="4">
                  <c:v>3.286408777561817E-4</c:v>
                </c:pt>
                <c:pt idx="5">
                  <c:v>3.35522813522451E-4</c:v>
                </c:pt>
                <c:pt idx="6">
                  <c:v>3.7034862763388947E-4</c:v>
                </c:pt>
                <c:pt idx="7">
                  <c:v>3.9815169835288915E-4</c:v>
                </c:pt>
                <c:pt idx="8">
                  <c:v>4.6083380990291688E-4</c:v>
                </c:pt>
                <c:pt idx="9">
                  <c:v>4.9551642776476761E-4</c:v>
                </c:pt>
                <c:pt idx="10">
                  <c:v>5.1619706410440096E-4</c:v>
                </c:pt>
                <c:pt idx="11">
                  <c:v>5.2987371926911924E-4</c:v>
                </c:pt>
                <c:pt idx="12">
                  <c:v>5.8533833449788569E-4</c:v>
                </c:pt>
                <c:pt idx="13">
                  <c:v>6.0588680396995802E-4</c:v>
                </c:pt>
                <c:pt idx="14">
                  <c:v>6.6119761834600394E-4</c:v>
                </c:pt>
                <c:pt idx="15">
                  <c:v>8.1228511455280403E-4</c:v>
                </c:pt>
                <c:pt idx="16">
                  <c:v>9.0841991485818502E-4</c:v>
                </c:pt>
                <c:pt idx="17">
                  <c:v>1.0042989830809188E-3</c:v>
                </c:pt>
                <c:pt idx="18">
                  <c:v>1.0924627641703761E-3</c:v>
                </c:pt>
                <c:pt idx="19">
                  <c:v>1.1803406361339296E-3</c:v>
                </c:pt>
                <c:pt idx="20">
                  <c:v>1.2456651410531893E-3</c:v>
                </c:pt>
                <c:pt idx="21">
                  <c:v>1.3551755675268429E-3</c:v>
                </c:pt>
                <c:pt idx="22">
                  <c:v>1.5086140992804596E-3</c:v>
                </c:pt>
                <c:pt idx="23">
                  <c:v>1.6909022333983349E-3</c:v>
                </c:pt>
                <c:pt idx="24">
                  <c:v>1.8870197198951669E-3</c:v>
                </c:pt>
                <c:pt idx="25">
                  <c:v>2.0746791134894412E-3</c:v>
                </c:pt>
                <c:pt idx="26">
                  <c:v>2.2611690761937535E-3</c:v>
                </c:pt>
                <c:pt idx="27">
                  <c:v>2.4463827566872311E-3</c:v>
                </c:pt>
                <c:pt idx="28">
                  <c:v>2.6448268071053477E-3</c:v>
                </c:pt>
                <c:pt idx="29">
                  <c:v>2.8270902975186026E-3</c:v>
                </c:pt>
                <c:pt idx="30">
                  <c:v>3.0222866013844699E-3</c:v>
                </c:pt>
                <c:pt idx="31">
                  <c:v>3.2228879685065556E-3</c:v>
                </c:pt>
                <c:pt idx="32">
                  <c:v>3.4358980495234888E-3</c:v>
                </c:pt>
                <c:pt idx="33">
                  <c:v>3.6681770287357394E-3</c:v>
                </c:pt>
                <c:pt idx="34">
                  <c:v>3.9120859870079416E-3</c:v>
                </c:pt>
                <c:pt idx="35">
                  <c:v>4.1886277271082455E-3</c:v>
                </c:pt>
                <c:pt idx="36">
                  <c:v>4.4898779719200338E-3</c:v>
                </c:pt>
                <c:pt idx="37">
                  <c:v>4.8291946741733068E-3</c:v>
                </c:pt>
                <c:pt idx="38">
                  <c:v>5.2124490910996288E-3</c:v>
                </c:pt>
                <c:pt idx="39">
                  <c:v>5.6451674636404927E-3</c:v>
                </c:pt>
                <c:pt idx="40">
                  <c:v>6.5487161699416653E-3</c:v>
                </c:pt>
                <c:pt idx="41">
                  <c:v>7.1504924278466588E-3</c:v>
                </c:pt>
                <c:pt idx="42">
                  <c:v>7.8183251502099323E-3</c:v>
                </c:pt>
                <c:pt idx="43">
                  <c:v>8.5700061116179924E-3</c:v>
                </c:pt>
                <c:pt idx="44">
                  <c:v>9.4145699415014907E-3</c:v>
                </c:pt>
                <c:pt idx="45">
                  <c:v>1.0359516755992396E-2</c:v>
                </c:pt>
                <c:pt idx="46">
                  <c:v>1.1389478117357027E-2</c:v>
                </c:pt>
                <c:pt idx="47">
                  <c:v>1.2522986825221268E-2</c:v>
                </c:pt>
                <c:pt idx="48">
                  <c:v>1.375488744619428E-2</c:v>
                </c:pt>
                <c:pt idx="49">
                  <c:v>1.5077886448119528E-2</c:v>
                </c:pt>
                <c:pt idx="50">
                  <c:v>1.7519521807328239E-2</c:v>
                </c:pt>
                <c:pt idx="51">
                  <c:v>1.9074580842229405E-2</c:v>
                </c:pt>
                <c:pt idx="52">
                  <c:v>2.0692984847767073E-2</c:v>
                </c:pt>
                <c:pt idx="53">
                  <c:v>2.234701627823223E-2</c:v>
                </c:pt>
                <c:pt idx="54">
                  <c:v>2.4025837000984235E-2</c:v>
                </c:pt>
                <c:pt idx="55">
                  <c:v>2.8732057007058134E-2</c:v>
                </c:pt>
                <c:pt idx="56">
                  <c:v>3.0492683261077513E-2</c:v>
                </c:pt>
                <c:pt idx="57">
                  <c:v>3.2153304561502713E-2</c:v>
                </c:pt>
                <c:pt idx="58">
                  <c:v>3.3681937356626515E-2</c:v>
                </c:pt>
                <c:pt idx="59">
                  <c:v>3.5026135154041155E-2</c:v>
                </c:pt>
                <c:pt idx="60">
                  <c:v>3.8066060608542021E-2</c:v>
                </c:pt>
                <c:pt idx="61">
                  <c:v>3.882662593831035E-2</c:v>
                </c:pt>
                <c:pt idx="62">
                  <c:v>3.925145178560064E-2</c:v>
                </c:pt>
                <c:pt idx="63">
                  <c:v>3.9312254089025375E-2</c:v>
                </c:pt>
                <c:pt idx="64">
                  <c:v>3.8992734952784575E-2</c:v>
                </c:pt>
                <c:pt idx="65">
                  <c:v>3.8178202250095883E-2</c:v>
                </c:pt>
                <c:pt idx="66">
                  <c:v>3.7374269517502182E-2</c:v>
                </c:pt>
                <c:pt idx="67">
                  <c:v>3.6122435157437946E-2</c:v>
                </c:pt>
                <c:pt idx="68">
                  <c:v>3.4441856623534287E-2</c:v>
                </c:pt>
                <c:pt idx="69">
                  <c:v>3.2364414716346067E-2</c:v>
                </c:pt>
                <c:pt idx="70">
                  <c:v>2.9945834112081005E-2</c:v>
                </c:pt>
                <c:pt idx="71">
                  <c:v>2.7256530716440731E-2</c:v>
                </c:pt>
                <c:pt idx="72">
                  <c:v>2.4375993158673451E-2</c:v>
                </c:pt>
                <c:pt idx="73">
                  <c:v>2.2632991521731503E-2</c:v>
                </c:pt>
                <c:pt idx="74">
                  <c:v>2.0067023284356843E-2</c:v>
                </c:pt>
                <c:pt idx="75">
                  <c:v>1.6981296056707604E-2</c:v>
                </c:pt>
                <c:pt idx="76">
                  <c:v>1.3704776252837621E-2</c:v>
                </c:pt>
                <c:pt idx="77">
                  <c:v>1.0542618204262354E-2</c:v>
                </c:pt>
                <c:pt idx="78">
                  <c:v>7.7276174943441854E-3</c:v>
                </c:pt>
                <c:pt idx="79">
                  <c:v>5.3827753538512732E-3</c:v>
                </c:pt>
                <c:pt idx="80">
                  <c:v>3.6020202470619426E-3</c:v>
                </c:pt>
                <c:pt idx="81">
                  <c:v>2.2550442630342813E-3</c:v>
                </c:pt>
                <c:pt idx="82">
                  <c:v>1.3789222751926433E-3</c:v>
                </c:pt>
                <c:pt idx="83">
                  <c:v>8.2405401537088453E-4</c:v>
                </c:pt>
                <c:pt idx="84">
                  <c:v>4.816884961689613E-4</c:v>
                </c:pt>
                <c:pt idx="85">
                  <c:v>2.7564112916946519E-4</c:v>
                </c:pt>
                <c:pt idx="86">
                  <c:v>1.5160262104320588E-4</c:v>
                </c:pt>
                <c:pt idx="87">
                  <c:v>8.3381441573763239E-5</c:v>
                </c:pt>
                <c:pt idx="88">
                  <c:v>4.5859792865569785E-5</c:v>
                </c:pt>
                <c:pt idx="89">
                  <c:v>2.5222886076063383E-5</c:v>
                </c:pt>
                <c:pt idx="90">
                  <c:v>1.3872587341834862E-5</c:v>
                </c:pt>
                <c:pt idx="91">
                  <c:v>7.6299230380091746E-6</c:v>
                </c:pt>
                <c:pt idx="92">
                  <c:v>4.1964576709050466E-6</c:v>
                </c:pt>
                <c:pt idx="93">
                  <c:v>2.3080517189977755E-6</c:v>
                </c:pt>
                <c:pt idx="94">
                  <c:v>1.2694284454487767E-6</c:v>
                </c:pt>
                <c:pt idx="95">
                  <c:v>1.5515236555485049E-6</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0"/>
          <c:extLst>
            <c:ext xmlns:c16="http://schemas.microsoft.com/office/drawing/2014/chart" uri="{C3380CC4-5D6E-409C-BE32-E72D297353CC}">
              <c16:uniqueId val="{00000000-2273-4382-8B40-A3B2A454DAD2}"/>
            </c:ext>
          </c:extLst>
        </c:ser>
        <c:dLbls>
          <c:showLegendKey val="0"/>
          <c:showVal val="0"/>
          <c:showCatName val="0"/>
          <c:showSerName val="0"/>
          <c:showPercent val="0"/>
          <c:showBubbleSize val="0"/>
        </c:dLbls>
        <c:axId val="465116624"/>
        <c:axId val="454504176"/>
      </c:scatterChart>
      <c:valAx>
        <c:axId val="465116624"/>
        <c:scaling>
          <c:orientation val="minMax"/>
        </c:scaling>
        <c:delete val="0"/>
        <c:axPos val="b"/>
        <c:numFmt formatCode="General" sourceLinked="1"/>
        <c:majorTickMark val="out"/>
        <c:minorTickMark val="none"/>
        <c:tickLblPos val="nextTo"/>
        <c:crossAx val="454504176"/>
        <c:crosses val="autoZero"/>
        <c:crossBetween val="midCat"/>
      </c:valAx>
      <c:valAx>
        <c:axId val="454504176"/>
        <c:scaling>
          <c:orientation val="minMax"/>
        </c:scaling>
        <c:delete val="0"/>
        <c:axPos val="l"/>
        <c:majorGridlines/>
        <c:numFmt formatCode="General" sourceLinked="1"/>
        <c:majorTickMark val="out"/>
        <c:minorTickMark val="none"/>
        <c:tickLblPos val="nextTo"/>
        <c:crossAx val="465116624"/>
        <c:crosses val="autoZero"/>
        <c:crossBetween val="midCat"/>
      </c:valAx>
    </c:plotArea>
    <c:legend>
      <c:legendPos val="b"/>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371475</xdr:colOff>
      <xdr:row>3</xdr:row>
      <xdr:rowOff>142881</xdr:rowOff>
    </xdr:from>
    <xdr:to>
      <xdr:col>19</xdr:col>
      <xdr:colOff>66675</xdr:colOff>
      <xdr:row>18</xdr:row>
      <xdr:rowOff>28581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371475</xdr:colOff>
      <xdr:row>3</xdr:row>
      <xdr:rowOff>142881</xdr:rowOff>
    </xdr:from>
    <xdr:to>
      <xdr:col>19</xdr:col>
      <xdr:colOff>66675</xdr:colOff>
      <xdr:row>18</xdr:row>
      <xdr:rowOff>28581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41</xdr:col>
      <xdr:colOff>95250</xdr:colOff>
      <xdr:row>3</xdr:row>
      <xdr:rowOff>61912</xdr:rowOff>
    </xdr:from>
    <xdr:to>
      <xdr:col>48</xdr:col>
      <xdr:colOff>44824</xdr:colOff>
      <xdr:row>15</xdr:row>
      <xdr:rowOff>22411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41</xdr:col>
      <xdr:colOff>76200</xdr:colOff>
      <xdr:row>3</xdr:row>
      <xdr:rowOff>85731</xdr:rowOff>
    </xdr:from>
    <xdr:to>
      <xdr:col>47</xdr:col>
      <xdr:colOff>476250</xdr:colOff>
      <xdr:row>15</xdr:row>
      <xdr:rowOff>28575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ue90554\AppData\Local\Microsoft\Windows\Temporary%20Internet%20Files\Content.Outlook\C1MCZJJW\AS%203501%20-%20Excel%20Project%20(Ke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hris%20Moore\Documents\2015%20Fall\2015%20Spring%20Act%20Sci%203501_5102\Project\AS3501-AS5102%20Excel%20Project%20(Ke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Colin\Downloads\AS3501-AS5102%20Excel%20Project%20(templat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Chris%20Moore\Documents\2015%20Fall\2015%20Spring%20Act%20Sci%203501_5102\Project\AS3501-AS5102%20Excel%20Project%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ives"/>
      <sheetName val="Interface"/>
      <sheetName val="1990-95_US_SOA_M_AL"/>
      <sheetName val="1990-95_US_SOA_F_AL"/>
      <sheetName val="Tell me what you know ..."/>
    </sheetNames>
    <sheetDataSet>
      <sheetData sheetId="0" refreshError="1"/>
      <sheetData sheetId="1">
        <row r="3">
          <cell r="C3">
            <v>1</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ives"/>
      <sheetName val="Interface"/>
      <sheetName val="1990-95_US_SOA_M_AL"/>
      <sheetName val="1990-95_US_SOA_F_AL"/>
      <sheetName val="Tell me what you know ..."/>
      <sheetName val="05M 0.025 150_250_12.5"/>
      <sheetName val="25F 0.025 150_250_12.5"/>
      <sheetName val="45M 0.03 500_300_15.0"/>
      <sheetName val="80F 0.03 500_300_15.0"/>
    </sheetNames>
    <sheetDataSet>
      <sheetData sheetId="0"/>
      <sheetData sheetId="1">
        <row r="3">
          <cell r="C3">
            <v>28</v>
          </cell>
        </row>
      </sheetData>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ives (2)"/>
      <sheetName val="Interface"/>
      <sheetName val="Objectives"/>
      <sheetName val="1793_UK"/>
      <sheetName val="1990-95_US_SOA_M_AL"/>
      <sheetName val="1990-95_US_SOA_F_AL"/>
    </sheetNames>
    <sheetDataSet>
      <sheetData sheetId="0" refreshError="1"/>
      <sheetData sheetId="1">
        <row r="4">
          <cell r="F4">
            <v>2.5000000000000001E-2</v>
          </cell>
        </row>
      </sheetData>
      <sheetData sheetId="2" refreshError="1"/>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ives"/>
      <sheetName val="Interface"/>
      <sheetName val="1990-95_US_SOA_M_AL"/>
      <sheetName val="1990-95_US_SOA_F_AL"/>
      <sheetName val="Tell me what you know ..."/>
    </sheetNames>
    <sheetDataSet>
      <sheetData sheetId="0" refreshError="1"/>
      <sheetData sheetId="1">
        <row r="4">
          <cell r="F4">
            <v>2.5000000000000001E-2</v>
          </cell>
        </row>
      </sheetData>
      <sheetData sheetId="2" refreshError="1"/>
      <sheetData sheetId="3" refreshError="1"/>
      <sheetData sheetId="4"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9"/>
  <sheetViews>
    <sheetView topLeftCell="A24" workbookViewId="0">
      <selection activeCell="F25" sqref="F25"/>
    </sheetView>
  </sheetViews>
  <sheetFormatPr defaultRowHeight="14.4" x14ac:dyDescent="0.3"/>
  <cols>
    <col min="1" max="1" width="9.109375"/>
    <col min="2" max="2" width="23.44140625" customWidth="1"/>
    <col min="3" max="3" width="27.6640625" customWidth="1"/>
    <col min="4" max="4" width="31.109375" bestFit="1" customWidth="1"/>
    <col min="5" max="5" width="29.88671875" bestFit="1" customWidth="1"/>
    <col min="6" max="6" width="31" customWidth="1"/>
  </cols>
  <sheetData>
    <row r="1" spans="1:5" x14ac:dyDescent="0.3">
      <c r="A1" s="42" t="s">
        <v>279</v>
      </c>
      <c r="B1" s="7"/>
      <c r="C1" s="7"/>
      <c r="D1" s="7"/>
    </row>
    <row r="3" spans="1:5" x14ac:dyDescent="0.3">
      <c r="A3" s="7" t="s">
        <v>267</v>
      </c>
      <c r="B3" s="7"/>
      <c r="C3" s="7"/>
      <c r="D3" s="7"/>
      <c r="E3" t="s">
        <v>268</v>
      </c>
    </row>
    <row r="5" spans="1:5" x14ac:dyDescent="0.3">
      <c r="A5" t="s">
        <v>34</v>
      </c>
    </row>
    <row r="6" spans="1:5" x14ac:dyDescent="0.3">
      <c r="B6" s="43" t="s">
        <v>269</v>
      </c>
      <c r="C6" s="27" t="s">
        <v>64</v>
      </c>
    </row>
    <row r="7" spans="1:5" x14ac:dyDescent="0.3">
      <c r="B7" s="44" t="s">
        <v>65</v>
      </c>
      <c r="C7" t="s">
        <v>35</v>
      </c>
    </row>
    <row r="8" spans="1:5" x14ac:dyDescent="0.3">
      <c r="B8" s="44" t="s">
        <v>66</v>
      </c>
      <c r="C8" t="s">
        <v>36</v>
      </c>
    </row>
    <row r="9" spans="1:5" x14ac:dyDescent="0.3">
      <c r="B9" s="44" t="s">
        <v>278</v>
      </c>
      <c r="C9" t="s">
        <v>37</v>
      </c>
    </row>
    <row r="10" spans="1:5" x14ac:dyDescent="0.3">
      <c r="B10" s="44" t="s">
        <v>67</v>
      </c>
      <c r="C10" t="s">
        <v>38</v>
      </c>
    </row>
    <row r="11" spans="1:5" x14ac:dyDescent="0.3">
      <c r="B11" s="44" t="s">
        <v>68</v>
      </c>
      <c r="C11" t="s">
        <v>39</v>
      </c>
    </row>
    <row r="12" spans="1:5" x14ac:dyDescent="0.3">
      <c r="B12" s="44" t="s">
        <v>69</v>
      </c>
      <c r="C12" t="s">
        <v>40</v>
      </c>
    </row>
    <row r="14" spans="1:5" x14ac:dyDescent="0.3">
      <c r="A14" s="7" t="s">
        <v>270</v>
      </c>
      <c r="B14" s="7"/>
      <c r="C14" s="7"/>
      <c r="D14" s="7"/>
    </row>
    <row r="16" spans="1:5" x14ac:dyDescent="0.3">
      <c r="A16" s="45" t="s">
        <v>271</v>
      </c>
    </row>
    <row r="17" spans="1:8" ht="28.8" x14ac:dyDescent="0.3">
      <c r="B17" s="1" t="s">
        <v>277</v>
      </c>
      <c r="C17" s="8"/>
      <c r="D17" s="9"/>
    </row>
    <row r="18" spans="1:8" x14ac:dyDescent="0.3">
      <c r="A18" s="3"/>
      <c r="B18" s="8"/>
      <c r="C18" s="8"/>
      <c r="D18" s="8"/>
      <c r="H18" s="10"/>
    </row>
    <row r="19" spans="1:8" x14ac:dyDescent="0.3">
      <c r="A19" s="46" t="s">
        <v>42</v>
      </c>
      <c r="B19" s="8"/>
      <c r="C19" s="8"/>
      <c r="D19" s="8"/>
      <c r="H19" s="11"/>
    </row>
    <row r="20" spans="1:8" ht="28.8" x14ac:dyDescent="0.3">
      <c r="A20" s="3"/>
      <c r="B20" s="1" t="s">
        <v>284</v>
      </c>
      <c r="C20" s="9" t="s">
        <v>288</v>
      </c>
      <c r="D20" s="9" t="s">
        <v>290</v>
      </c>
      <c r="H20" s="10"/>
    </row>
    <row r="21" spans="1:8" ht="28.8" x14ac:dyDescent="0.3">
      <c r="A21" s="3"/>
      <c r="B21" s="1" t="s">
        <v>285</v>
      </c>
      <c r="C21" s="9" t="s">
        <v>289</v>
      </c>
      <c r="D21" s="9" t="s">
        <v>295</v>
      </c>
      <c r="E21" t="s">
        <v>281</v>
      </c>
      <c r="H21" s="10"/>
    </row>
    <row r="22" spans="1:8" x14ac:dyDescent="0.3">
      <c r="A22" s="3"/>
      <c r="B22" s="8"/>
      <c r="C22" s="8"/>
      <c r="D22" s="8"/>
    </row>
    <row r="23" spans="1:8" x14ac:dyDescent="0.3">
      <c r="A23" s="46" t="s">
        <v>44</v>
      </c>
      <c r="B23" s="8"/>
      <c r="C23" s="8"/>
      <c r="D23" s="8"/>
    </row>
    <row r="24" spans="1:8" ht="28.8" x14ac:dyDescent="0.3">
      <c r="A24" s="3"/>
      <c r="B24" s="1" t="s">
        <v>284</v>
      </c>
      <c r="C24" s="9" t="s">
        <v>291</v>
      </c>
      <c r="D24" s="9" t="s">
        <v>292</v>
      </c>
      <c r="H24" s="12"/>
    </row>
    <row r="25" spans="1:8" ht="28.8" x14ac:dyDescent="0.3">
      <c r="A25" s="3"/>
      <c r="B25" s="1" t="s">
        <v>287</v>
      </c>
      <c r="C25" s="9" t="s">
        <v>294</v>
      </c>
      <c r="D25" s="9" t="s">
        <v>293</v>
      </c>
      <c r="E25" t="s">
        <v>281</v>
      </c>
      <c r="H25" s="12"/>
    </row>
    <row r="27" spans="1:8" x14ac:dyDescent="0.3">
      <c r="A27" s="7" t="s">
        <v>70</v>
      </c>
      <c r="B27" s="7"/>
    </row>
    <row r="28" spans="1:8" x14ac:dyDescent="0.3">
      <c r="B28" s="7" t="s">
        <v>71</v>
      </c>
    </row>
    <row r="29" spans="1:8" x14ac:dyDescent="0.3">
      <c r="B29" s="7" t="s">
        <v>72</v>
      </c>
    </row>
    <row r="30" spans="1:8" x14ac:dyDescent="0.3">
      <c r="B30" s="7" t="s">
        <v>73</v>
      </c>
    </row>
    <row r="31" spans="1:8" ht="15.6" x14ac:dyDescent="0.35">
      <c r="B31" s="7" t="s">
        <v>282</v>
      </c>
    </row>
    <row r="32" spans="1:8" x14ac:dyDescent="0.3">
      <c r="B32" s="7" t="s">
        <v>74</v>
      </c>
    </row>
    <row r="34" spans="1:6" x14ac:dyDescent="0.3">
      <c r="A34" t="s">
        <v>272</v>
      </c>
    </row>
    <row r="35" spans="1:6" x14ac:dyDescent="0.3">
      <c r="B35" t="s">
        <v>283</v>
      </c>
      <c r="C35" s="7"/>
      <c r="D35" s="7"/>
    </row>
    <row r="36" spans="1:6" x14ac:dyDescent="0.3">
      <c r="B36" s="42" t="s">
        <v>46</v>
      </c>
    </row>
    <row r="37" spans="1:6" x14ac:dyDescent="0.3">
      <c r="B37" t="s">
        <v>297</v>
      </c>
    </row>
    <row r="39" spans="1:6" x14ac:dyDescent="0.3">
      <c r="A39" s="7" t="s">
        <v>296</v>
      </c>
      <c r="B39" s="7"/>
      <c r="C39" s="7"/>
      <c r="D39" s="7"/>
      <c r="E39" s="7"/>
      <c r="F3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99"/>
  <sheetViews>
    <sheetView workbookViewId="0">
      <pane xSplit="1" ySplit="2" topLeftCell="B3" activePane="bottomRight" state="frozen"/>
      <selection activeCell="B3" sqref="B3"/>
      <selection pane="topRight" activeCell="B3" sqref="B3"/>
      <selection pane="bottomLeft" activeCell="B3" sqref="B3"/>
      <selection pane="bottomRight" activeCell="B3" sqref="B3"/>
    </sheetView>
  </sheetViews>
  <sheetFormatPr defaultRowHeight="14.4" x14ac:dyDescent="0.3"/>
  <sheetData>
    <row r="1" spans="1:25" x14ac:dyDescent="0.3">
      <c r="A1" s="3" t="s">
        <v>0</v>
      </c>
      <c r="B1" s="3"/>
      <c r="J1">
        <v>1</v>
      </c>
      <c r="L1">
        <v>2</v>
      </c>
      <c r="M1">
        <v>3</v>
      </c>
      <c r="N1">
        <v>4</v>
      </c>
      <c r="U1">
        <v>1</v>
      </c>
    </row>
    <row r="2" spans="1:25" ht="16.8" x14ac:dyDescent="0.35">
      <c r="A2" s="4" t="s">
        <v>1</v>
      </c>
      <c r="B2" s="4" t="s">
        <v>2</v>
      </c>
      <c r="D2" s="4" t="s">
        <v>23</v>
      </c>
      <c r="E2" s="4" t="s">
        <v>21</v>
      </c>
      <c r="F2" s="4" t="s">
        <v>24</v>
      </c>
      <c r="G2" s="4" t="s">
        <v>25</v>
      </c>
      <c r="H2" s="4" t="s">
        <v>26</v>
      </c>
      <c r="I2" s="4" t="s">
        <v>27</v>
      </c>
      <c r="J2" s="4" t="s">
        <v>28</v>
      </c>
      <c r="K2" s="4" t="s">
        <v>22</v>
      </c>
      <c r="L2" s="4" t="s">
        <v>29</v>
      </c>
      <c r="M2" s="4" t="s">
        <v>30</v>
      </c>
      <c r="N2" s="4" t="s">
        <v>31</v>
      </c>
      <c r="U2">
        <f>HLOOKUP(U1,J1:N3,3,0)</f>
        <v>33.497721089163697</v>
      </c>
      <c r="V2">
        <v>1</v>
      </c>
      <c r="W2">
        <v>2</v>
      </c>
      <c r="X2">
        <v>3</v>
      </c>
      <c r="Y2">
        <v>4</v>
      </c>
    </row>
    <row r="3" spans="1:25" x14ac:dyDescent="0.3">
      <c r="A3" s="1">
        <v>0</v>
      </c>
      <c r="B3" s="2">
        <v>0.25751000000000002</v>
      </c>
      <c r="D3" s="5">
        <v>19</v>
      </c>
      <c r="E3" s="2">
        <v>0</v>
      </c>
      <c r="F3">
        <f>VLOOKUP(MIN($D$3+E3,MAX(A:A)),$A$3:$B$99,2,FALSE)</f>
        <v>1.289E-2</v>
      </c>
      <c r="G3">
        <f>1-F3</f>
        <v>0.98711000000000004</v>
      </c>
      <c r="H3">
        <f>F3</f>
        <v>1.289E-2</v>
      </c>
      <c r="I3">
        <f>PRODUCT(G$3:G3)</f>
        <v>0.98711000000000004</v>
      </c>
      <c r="J3">
        <f>SUMPRODUCT(E3:E99,$H$3:$H$99)</f>
        <v>33.497721089163697</v>
      </c>
      <c r="K3">
        <f>E3^2</f>
        <v>0</v>
      </c>
      <c r="L3">
        <f>SUMPRODUCT(K3:K99,$H$3:$H$99)</f>
        <v>1497.5929706537609</v>
      </c>
      <c r="M3">
        <f>L3-J3^2</f>
        <v>375.49565248635849</v>
      </c>
      <c r="N3">
        <f>SQRT(M3)</f>
        <v>19.377710197191991</v>
      </c>
      <c r="U3">
        <v>0</v>
      </c>
      <c r="V3">
        <f t="dataTable" ref="V3:Y99" dt2D="1" dtr="1" r1="U1" r2="D3"/>
        <v>24.682727566725308</v>
      </c>
      <c r="W3">
        <v>1408.9581093697495</v>
      </c>
      <c r="X3">
        <v>799.72106923656804</v>
      </c>
      <c r="Y3">
        <v>28.279339971727911</v>
      </c>
    </row>
    <row r="4" spans="1:25" x14ac:dyDescent="0.3">
      <c r="A4" s="1">
        <v>1</v>
      </c>
      <c r="B4" s="2">
        <v>0.15803</v>
      </c>
      <c r="E4">
        <v>1</v>
      </c>
      <c r="F4">
        <f>VLOOKUP(MIN($D$3+E4,MAX(A:A)),$A$3:$B$99,2,FALSE)</f>
        <v>1.4030000000000001E-2</v>
      </c>
      <c r="G4">
        <f t="shared" ref="G4:G67" si="0">1-F4</f>
        <v>0.98597000000000001</v>
      </c>
      <c r="H4">
        <f>PRODUCT(G$3:$G3)*F4</f>
        <v>1.3849153300000002E-2</v>
      </c>
      <c r="I4">
        <f>PRODUCT(G$3:G4)</f>
        <v>0.97326084670000002</v>
      </c>
      <c r="K4">
        <f t="shared" ref="K4:K67" si="1">E4^2</f>
        <v>1</v>
      </c>
      <c r="U4">
        <v>1</v>
      </c>
      <c r="V4">
        <v>32.243178449171467</v>
      </c>
      <c r="W4">
        <v>1832.1258794546711</v>
      </c>
      <c r="X4">
        <v>792.50332294955592</v>
      </c>
      <c r="Y4">
        <v>28.151435539765213</v>
      </c>
    </row>
    <row r="5" spans="1:25" x14ac:dyDescent="0.3">
      <c r="A5" s="1">
        <v>2</v>
      </c>
      <c r="B5" s="2">
        <v>6.8930000000000005E-2</v>
      </c>
      <c r="E5">
        <v>2</v>
      </c>
      <c r="F5">
        <f t="shared" ref="F5:F67" si="2">VLOOKUP(MIN($D$3+E5,MAX(A:A)),$A$3:$B$99,2,FALSE)</f>
        <v>1.482E-2</v>
      </c>
      <c r="G5">
        <f t="shared" si="0"/>
        <v>0.98517999999999994</v>
      </c>
      <c r="H5">
        <f>PRODUCT(G$3:$G4)*F5</f>
        <v>1.4423725748094E-2</v>
      </c>
      <c r="I5">
        <f>PRODUCT(G$3:G5)</f>
        <v>0.95883712095190599</v>
      </c>
      <c r="K5">
        <f t="shared" si="1"/>
        <v>4</v>
      </c>
      <c r="U5">
        <v>2</v>
      </c>
      <c r="V5">
        <v>37.294925530804463</v>
      </c>
      <c r="W5">
        <v>2100.4091506304585</v>
      </c>
      <c r="X5">
        <v>709.49768028220797</v>
      </c>
      <c r="Y5">
        <v>26.636397659634984</v>
      </c>
    </row>
    <row r="6" spans="1:25" x14ac:dyDescent="0.3">
      <c r="A6" s="1">
        <v>3</v>
      </c>
      <c r="B6" s="2">
        <v>4.9399999999999999E-2</v>
      </c>
      <c r="E6" s="2">
        <v>3</v>
      </c>
      <c r="F6">
        <f t="shared" si="2"/>
        <v>1.5049999999999999E-2</v>
      </c>
      <c r="G6">
        <f t="shared" si="0"/>
        <v>0.98494999999999999</v>
      </c>
      <c r="H6">
        <f>PRODUCT(G$3:$G5)*F6</f>
        <v>1.4430498670326185E-2</v>
      </c>
      <c r="I6">
        <f>PRODUCT(G$3:G6)</f>
        <v>0.94440662228157979</v>
      </c>
      <c r="K6">
        <f t="shared" si="1"/>
        <v>9</v>
      </c>
      <c r="U6">
        <v>3</v>
      </c>
      <c r="V6">
        <v>39.055984545527743</v>
      </c>
      <c r="W6">
        <v>2176.7969858000497</v>
      </c>
      <c r="X6">
        <v>651.42705697954784</v>
      </c>
      <c r="Y6">
        <v>25.523069113638115</v>
      </c>
    </row>
    <row r="7" spans="1:25" x14ac:dyDescent="0.3">
      <c r="A7" s="1">
        <v>4</v>
      </c>
      <c r="B7" s="2">
        <v>3.056E-2</v>
      </c>
      <c r="E7">
        <v>4</v>
      </c>
      <c r="F7">
        <f t="shared" si="2"/>
        <v>1.5270000000000001E-2</v>
      </c>
      <c r="G7">
        <f t="shared" si="0"/>
        <v>0.98472999999999999</v>
      </c>
      <c r="H7">
        <f>PRODUCT(G$3:$G6)*F7</f>
        <v>1.4421089122239723E-2</v>
      </c>
      <c r="I7">
        <f>PRODUCT(G$3:G7)</f>
        <v>0.92998553315934007</v>
      </c>
      <c r="K7">
        <f t="shared" si="1"/>
        <v>16</v>
      </c>
      <c r="U7">
        <v>4</v>
      </c>
      <c r="V7">
        <v>40.085613870742385</v>
      </c>
      <c r="W7">
        <v>2208.7477558478781</v>
      </c>
      <c r="X7">
        <v>601.89131645362386</v>
      </c>
      <c r="Y7">
        <v>24.533473387468476</v>
      </c>
    </row>
    <row r="8" spans="1:25" x14ac:dyDescent="0.3">
      <c r="A8" s="1">
        <v>5</v>
      </c>
      <c r="B8" s="2">
        <v>2.9440000000000001E-2</v>
      </c>
      <c r="E8">
        <v>5</v>
      </c>
      <c r="F8">
        <f t="shared" si="2"/>
        <v>1.5509999999999999E-2</v>
      </c>
      <c r="G8">
        <f t="shared" si="0"/>
        <v>0.98448999999999998</v>
      </c>
      <c r="H8">
        <f>PRODUCT(G$3:$G7)*F8</f>
        <v>1.4424075619301363E-2</v>
      </c>
      <c r="I8">
        <f>PRODUCT(G$3:G8)</f>
        <v>0.9155614575400387</v>
      </c>
      <c r="K8">
        <f t="shared" si="1"/>
        <v>25</v>
      </c>
      <c r="U8">
        <v>5</v>
      </c>
      <c r="V8">
        <v>40.349246854619572</v>
      </c>
      <c r="W8">
        <v>2196.6763988554162</v>
      </c>
      <c r="X8">
        <v>568.61467712038871</v>
      </c>
      <c r="Y8">
        <v>23.845642728188071</v>
      </c>
    </row>
    <row r="9" spans="1:25" x14ac:dyDescent="0.3">
      <c r="A9" s="1">
        <v>6</v>
      </c>
      <c r="B9" s="2">
        <v>2.308E-2</v>
      </c>
      <c r="E9" s="2">
        <v>6</v>
      </c>
      <c r="F9">
        <f t="shared" si="2"/>
        <v>1.576E-2</v>
      </c>
      <c r="G9">
        <f t="shared" si="0"/>
        <v>0.98424</v>
      </c>
      <c r="H9">
        <f>PRODUCT(G$3:$G8)*F9</f>
        <v>1.442924857083101E-2</v>
      </c>
      <c r="I9">
        <f>PRODUCT(G$3:G9)</f>
        <v>0.90113220896920765</v>
      </c>
      <c r="K9">
        <f t="shared" si="1"/>
        <v>36</v>
      </c>
      <c r="U9">
        <v>6</v>
      </c>
      <c r="V9">
        <v>40.573160705798266</v>
      </c>
      <c r="W9">
        <v>2181.1618706171444</v>
      </c>
      <c r="X9">
        <v>534.98050095861186</v>
      </c>
      <c r="Y9">
        <v>23.129645500063589</v>
      </c>
    </row>
    <row r="10" spans="1:25" x14ac:dyDescent="0.3">
      <c r="A10" s="1">
        <v>7</v>
      </c>
      <c r="B10" s="2">
        <v>1.857E-2</v>
      </c>
      <c r="E10">
        <v>7</v>
      </c>
      <c r="F10">
        <f t="shared" si="2"/>
        <v>1.601E-2</v>
      </c>
      <c r="G10">
        <f t="shared" si="0"/>
        <v>0.98399000000000003</v>
      </c>
      <c r="H10">
        <f>PRODUCT(G$3:$G9)*F10</f>
        <v>1.4427126665597015E-2</v>
      </c>
      <c r="I10">
        <f>PRODUCT(G$3:G10)</f>
        <v>0.88670508230361067</v>
      </c>
      <c r="K10">
        <f t="shared" si="1"/>
        <v>49</v>
      </c>
      <c r="U10">
        <v>7</v>
      </c>
      <c r="V10">
        <v>40.531712633376614</v>
      </c>
      <c r="W10">
        <v>2150.6289862072099</v>
      </c>
      <c r="X10">
        <v>507.80925721258836</v>
      </c>
      <c r="Y10">
        <v>22.534623520542524</v>
      </c>
    </row>
    <row r="11" spans="1:25" x14ac:dyDescent="0.3">
      <c r="A11" s="1">
        <v>8</v>
      </c>
      <c r="B11" s="2">
        <v>1.376E-2</v>
      </c>
      <c r="E11">
        <v>8</v>
      </c>
      <c r="F11">
        <f t="shared" si="2"/>
        <v>1.627E-2</v>
      </c>
      <c r="G11">
        <f t="shared" si="0"/>
        <v>0.98372999999999999</v>
      </c>
      <c r="H11">
        <f>PRODUCT(G$3:$G10)*F11</f>
        <v>1.4426691689079745E-2</v>
      </c>
      <c r="I11">
        <f>PRODUCT(G$3:G11)</f>
        <v>0.87227839061453094</v>
      </c>
      <c r="K11">
        <f t="shared" si="1"/>
        <v>64</v>
      </c>
      <c r="U11">
        <v>8</v>
      </c>
      <c r="V11">
        <v>40.298628158275804</v>
      </c>
      <c r="W11">
        <v>2109.7245763227725</v>
      </c>
      <c r="X11">
        <v>485.74514488379305</v>
      </c>
      <c r="Y11">
        <v>22.039626695654196</v>
      </c>
    </row>
    <row r="12" spans="1:25" x14ac:dyDescent="0.3">
      <c r="A12" s="1">
        <v>9</v>
      </c>
      <c r="B12" s="2">
        <v>1.0460000000000001E-2</v>
      </c>
      <c r="E12" s="2">
        <v>9</v>
      </c>
      <c r="F12">
        <f t="shared" si="2"/>
        <v>1.6539999999999999E-2</v>
      </c>
      <c r="G12">
        <f t="shared" si="0"/>
        <v>0.98346</v>
      </c>
      <c r="H12">
        <f>PRODUCT(G$3:$G11)*F12</f>
        <v>1.442748458076434E-2</v>
      </c>
      <c r="I12">
        <f>PRODUCT(G$3:G12)</f>
        <v>0.85785090603376657</v>
      </c>
      <c r="K12">
        <f t="shared" si="1"/>
        <v>81</v>
      </c>
      <c r="U12">
        <v>9</v>
      </c>
      <c r="V12">
        <v>39.860873781509355</v>
      </c>
      <c r="W12">
        <v>2058.4376622386235</v>
      </c>
      <c r="X12">
        <v>469.54840361320362</v>
      </c>
      <c r="Y12">
        <v>21.669065591603243</v>
      </c>
    </row>
    <row r="13" spans="1:25" x14ac:dyDescent="0.3">
      <c r="A13" s="1">
        <v>10</v>
      </c>
      <c r="B13" s="2">
        <v>9.1599999999999997E-3</v>
      </c>
      <c r="E13">
        <v>10</v>
      </c>
      <c r="F13">
        <f t="shared" si="2"/>
        <v>1.6820000000000002E-2</v>
      </c>
      <c r="G13">
        <f t="shared" si="0"/>
        <v>0.98317999999999994</v>
      </c>
      <c r="H13">
        <f>PRODUCT(G$3:$G12)*F13</f>
        <v>1.4429052239487955E-2</v>
      </c>
      <c r="I13">
        <f>PRODUCT(G$3:G13)</f>
        <v>0.84342185379427859</v>
      </c>
      <c r="K13">
        <f t="shared" si="1"/>
        <v>100</v>
      </c>
      <c r="U13">
        <v>10</v>
      </c>
      <c r="V13">
        <v>39.282225864047298</v>
      </c>
      <c r="W13">
        <v>2000.632066086873</v>
      </c>
      <c r="X13">
        <v>457.53879725284651</v>
      </c>
      <c r="Y13">
        <v>21.390156550452044</v>
      </c>
    </row>
    <row r="14" spans="1:25" x14ac:dyDescent="0.3">
      <c r="A14" s="1">
        <v>11</v>
      </c>
      <c r="B14" s="2">
        <v>8.8900000000000003E-3</v>
      </c>
      <c r="E14">
        <v>11</v>
      </c>
      <c r="F14">
        <f t="shared" si="2"/>
        <v>1.7100000000000001E-2</v>
      </c>
      <c r="G14">
        <f t="shared" si="0"/>
        <v>0.9829</v>
      </c>
      <c r="H14">
        <f>PRODUCT(G$3:$G13)*F14</f>
        <v>1.4422513699882164E-2</v>
      </c>
      <c r="I14">
        <f>PRODUCT(G$3:G14)</f>
        <v>0.82899934009439646</v>
      </c>
      <c r="K14">
        <f t="shared" si="1"/>
        <v>121</v>
      </c>
      <c r="U14">
        <v>11</v>
      </c>
      <c r="V14">
        <v>38.645377522150184</v>
      </c>
      <c r="W14">
        <v>1940.8365168531534</v>
      </c>
      <c r="X14">
        <v>447.37131302364264</v>
      </c>
      <c r="Y14">
        <v>21.151153940710721</v>
      </c>
    </row>
    <row r="15" spans="1:25" x14ac:dyDescent="0.3">
      <c r="A15" s="1">
        <v>12</v>
      </c>
      <c r="B15" s="2">
        <v>8.9700000000000005E-3</v>
      </c>
      <c r="E15" s="2">
        <v>12</v>
      </c>
      <c r="F15">
        <f t="shared" si="2"/>
        <v>1.7399999999999999E-2</v>
      </c>
      <c r="G15">
        <f t="shared" si="0"/>
        <v>0.98260000000000003</v>
      </c>
      <c r="H15">
        <f>PRODUCT(G$3:$G14)*F15</f>
        <v>1.4424588517642497E-2</v>
      </c>
      <c r="I15">
        <f>PRODUCT(G$3:G15)</f>
        <v>0.81457475157675396</v>
      </c>
      <c r="K15">
        <f t="shared" si="1"/>
        <v>144</v>
      </c>
      <c r="U15">
        <v>12</v>
      </c>
      <c r="V15">
        <v>37.99201654927321</v>
      </c>
      <c r="W15">
        <v>1881.2612846292068</v>
      </c>
      <c r="X15">
        <v>437.86796314895741</v>
      </c>
      <c r="Y15">
        <v>20.925294816297271</v>
      </c>
    </row>
    <row r="16" spans="1:25" x14ac:dyDescent="0.3">
      <c r="A16" s="1">
        <v>13</v>
      </c>
      <c r="B16" s="2">
        <v>9.0500000000000008E-3</v>
      </c>
      <c r="E16">
        <v>13</v>
      </c>
      <c r="F16">
        <f t="shared" si="2"/>
        <v>1.771E-2</v>
      </c>
      <c r="G16">
        <f t="shared" si="0"/>
        <v>0.98229</v>
      </c>
      <c r="H16">
        <f>PRODUCT(G$3:$G15)*F16</f>
        <v>1.4426118850424312E-2</v>
      </c>
      <c r="I16">
        <f>PRODUCT(G$3:G16)</f>
        <v>0.80014863272632963</v>
      </c>
      <c r="K16">
        <f t="shared" si="1"/>
        <v>169</v>
      </c>
      <c r="U16">
        <v>13</v>
      </c>
      <c r="V16">
        <v>37.335889477889879</v>
      </c>
      <c r="W16">
        <v>1822.6171574328318</v>
      </c>
      <c r="X16">
        <v>428.64851432762362</v>
      </c>
      <c r="Y16">
        <v>20.703828494450576</v>
      </c>
    </row>
    <row r="17" spans="1:25" x14ac:dyDescent="0.3">
      <c r="A17" s="1">
        <v>14</v>
      </c>
      <c r="B17" s="2">
        <v>9.1400000000000006E-3</v>
      </c>
      <c r="E17">
        <v>14</v>
      </c>
      <c r="F17">
        <f t="shared" si="2"/>
        <v>1.8030000000000001E-2</v>
      </c>
      <c r="G17">
        <f t="shared" si="0"/>
        <v>0.98197000000000001</v>
      </c>
      <c r="H17">
        <f>PRODUCT(G$3:$G16)*F17</f>
        <v>1.4426679848055724E-2</v>
      </c>
      <c r="I17">
        <f>PRODUCT(G$3:G17)</f>
        <v>0.78572195287827395</v>
      </c>
      <c r="K17">
        <f t="shared" si="1"/>
        <v>196</v>
      </c>
      <c r="U17">
        <v>14</v>
      </c>
      <c r="V17">
        <v>36.676865107109236</v>
      </c>
      <c r="W17">
        <v>1764.9087526888877</v>
      </c>
      <c r="X17">
        <v>419.7163186038008</v>
      </c>
      <c r="Y17">
        <v>20.486979245457363</v>
      </c>
    </row>
    <row r="18" spans="1:25" x14ac:dyDescent="0.3">
      <c r="A18" s="1">
        <v>15</v>
      </c>
      <c r="B18" s="2">
        <v>9.2200000000000008E-3</v>
      </c>
      <c r="E18" s="2">
        <v>15</v>
      </c>
      <c r="F18">
        <f t="shared" si="2"/>
        <v>1.8360000000000001E-2</v>
      </c>
      <c r="G18">
        <f t="shared" si="0"/>
        <v>0.98163999999999996</v>
      </c>
      <c r="H18">
        <f>PRODUCT(G$3:$G17)*F18</f>
        <v>1.4425855054845111E-2</v>
      </c>
      <c r="I18">
        <f>PRODUCT(G$3:G18)</f>
        <v>0.77129609782342878</v>
      </c>
      <c r="K18">
        <f t="shared" si="1"/>
        <v>225</v>
      </c>
      <c r="U18">
        <v>15</v>
      </c>
      <c r="V18">
        <v>36.015183887844124</v>
      </c>
      <c r="W18">
        <v>1708.1584507141963</v>
      </c>
      <c r="X18">
        <v>411.06498023896938</v>
      </c>
      <c r="Y18">
        <v>20.274737488780698</v>
      </c>
    </row>
    <row r="19" spans="1:25" x14ac:dyDescent="0.3">
      <c r="A19" s="1">
        <v>16</v>
      </c>
      <c r="B19" s="2">
        <v>9.8600000000000007E-3</v>
      </c>
      <c r="E19">
        <v>16</v>
      </c>
      <c r="F19">
        <f t="shared" si="2"/>
        <v>1.8700000000000001E-2</v>
      </c>
      <c r="G19">
        <f t="shared" si="0"/>
        <v>0.98129999999999995</v>
      </c>
      <c r="H19">
        <f>PRODUCT(G$3:$G18)*F19</f>
        <v>1.442323702929812E-2</v>
      </c>
      <c r="I19">
        <f>PRODUCT(G$3:G19)</f>
        <v>0.75687286079413063</v>
      </c>
      <c r="K19">
        <f t="shared" si="1"/>
        <v>256</v>
      </c>
      <c r="U19">
        <v>16</v>
      </c>
      <c r="V19">
        <v>35.350333967020049</v>
      </c>
      <c r="W19">
        <v>1652.3535627874087</v>
      </c>
      <c r="X19">
        <v>402.70745120755737</v>
      </c>
      <c r="Y19">
        <v>20.06757213036887</v>
      </c>
    </row>
    <row r="20" spans="1:25" x14ac:dyDescent="0.3">
      <c r="A20" s="1">
        <v>17</v>
      </c>
      <c r="B20" s="2">
        <v>1.09E-2</v>
      </c>
      <c r="E20">
        <v>17</v>
      </c>
      <c r="F20">
        <f t="shared" si="2"/>
        <v>1.9060000000000001E-2</v>
      </c>
      <c r="G20">
        <f t="shared" si="0"/>
        <v>0.98094000000000003</v>
      </c>
      <c r="H20">
        <f>PRODUCT(G$3:$G19)*F20</f>
        <v>1.442599672673613E-2</v>
      </c>
      <c r="I20">
        <f>PRODUCT(G$3:G20)</f>
        <v>0.74244686406739457</v>
      </c>
      <c r="K20">
        <f t="shared" si="1"/>
        <v>289</v>
      </c>
      <c r="U20">
        <v>17</v>
      </c>
      <c r="V20">
        <v>34.702359229018171</v>
      </c>
      <c r="W20">
        <v>1598.4032913056417</v>
      </c>
      <c r="X20">
        <v>394.1495552458191</v>
      </c>
      <c r="Y20">
        <v>19.853200126070838</v>
      </c>
    </row>
    <row r="21" spans="1:25" x14ac:dyDescent="0.3">
      <c r="A21" s="1">
        <v>18</v>
      </c>
      <c r="B21" s="2">
        <v>1.197E-2</v>
      </c>
      <c r="E21" s="2">
        <v>18</v>
      </c>
      <c r="F21">
        <f t="shared" si="2"/>
        <v>1.9429999999999999E-2</v>
      </c>
      <c r="G21">
        <f t="shared" si="0"/>
        <v>0.98057000000000005</v>
      </c>
      <c r="H21">
        <f>PRODUCT(G$3:$G20)*F21</f>
        <v>1.4425742568829477E-2</v>
      </c>
      <c r="I21">
        <f>PRODUCT(G$3:G21)</f>
        <v>0.72802112149856513</v>
      </c>
      <c r="K21">
        <f t="shared" si="1"/>
        <v>324</v>
      </c>
      <c r="U21">
        <v>18</v>
      </c>
      <c r="V21">
        <v>34.084783367726402</v>
      </c>
      <c r="W21">
        <v>1546.848319530488</v>
      </c>
      <c r="X21">
        <v>385.07586230564971</v>
      </c>
      <c r="Y21">
        <v>19.623349925679094</v>
      </c>
    </row>
    <row r="22" spans="1:25" x14ac:dyDescent="0.3">
      <c r="A22" s="1">
        <v>19</v>
      </c>
      <c r="B22" s="2">
        <v>1.289E-2</v>
      </c>
      <c r="E22">
        <v>19</v>
      </c>
      <c r="F22">
        <f t="shared" si="2"/>
        <v>1.9820000000000001E-2</v>
      </c>
      <c r="G22">
        <f t="shared" si="0"/>
        <v>0.98018000000000005</v>
      </c>
      <c r="H22">
        <f>PRODUCT(G$3:$G21)*F22</f>
        <v>1.4429378628101562E-2</v>
      </c>
      <c r="I22">
        <f>PRODUCT(G$3:G22)</f>
        <v>0.71359174287046356</v>
      </c>
      <c r="K22">
        <f t="shared" si="1"/>
        <v>361</v>
      </c>
      <c r="U22">
        <v>19</v>
      </c>
      <c r="V22">
        <v>33.497721089163697</v>
      </c>
      <c r="W22">
        <v>1497.5929706537609</v>
      </c>
      <c r="X22">
        <v>375.49565248635849</v>
      </c>
      <c r="Y22">
        <v>19.377710197191991</v>
      </c>
    </row>
    <row r="23" spans="1:25" x14ac:dyDescent="0.3">
      <c r="A23" s="1">
        <v>20</v>
      </c>
      <c r="B23" s="2">
        <v>1.4030000000000001E-2</v>
      </c>
      <c r="E23">
        <v>20</v>
      </c>
      <c r="F23">
        <f t="shared" si="2"/>
        <v>2.0219999999999998E-2</v>
      </c>
      <c r="G23">
        <f t="shared" si="0"/>
        <v>0.97977999999999998</v>
      </c>
      <c r="H23">
        <f>PRODUCT(G$3:$G22)*F23</f>
        <v>1.4428825040840773E-2</v>
      </c>
      <c r="I23">
        <f>PRODUCT(G$3:G23)</f>
        <v>0.69916291782962281</v>
      </c>
      <c r="K23">
        <f t="shared" si="1"/>
        <v>400</v>
      </c>
      <c r="U23">
        <v>20</v>
      </c>
      <c r="V23">
        <v>32.935145109626774</v>
      </c>
      <c r="W23">
        <v>1450.2787313221766</v>
      </c>
      <c r="X23">
        <v>365.55494793000412</v>
      </c>
      <c r="Y23">
        <v>19.119491309394299</v>
      </c>
    </row>
    <row r="24" spans="1:25" x14ac:dyDescent="0.3">
      <c r="A24" s="1">
        <v>21</v>
      </c>
      <c r="B24" s="2">
        <v>1.482E-2</v>
      </c>
      <c r="E24" s="2">
        <v>21</v>
      </c>
      <c r="F24">
        <f t="shared" si="2"/>
        <v>2.0910000000000002E-2</v>
      </c>
      <c r="G24">
        <f t="shared" si="0"/>
        <v>0.97909000000000002</v>
      </c>
      <c r="H24">
        <f>PRODUCT(G$3:$G23)*F24</f>
        <v>1.4619496611817414E-2</v>
      </c>
      <c r="I24">
        <f>PRODUCT(G$3:G24)</f>
        <v>0.68454342121780543</v>
      </c>
      <c r="K24">
        <f t="shared" si="1"/>
        <v>441</v>
      </c>
      <c r="U24">
        <v>21</v>
      </c>
      <c r="V24">
        <v>32.403800429654822</v>
      </c>
      <c r="W24">
        <v>1405.1080774292543</v>
      </c>
      <c r="X24">
        <v>355.10179514435617</v>
      </c>
      <c r="Y24">
        <v>18.844144850439783</v>
      </c>
    </row>
    <row r="25" spans="1:25" x14ac:dyDescent="0.3">
      <c r="A25" s="1">
        <v>22</v>
      </c>
      <c r="B25" s="2">
        <v>1.5049999999999999E-2</v>
      </c>
      <c r="E25">
        <v>22</v>
      </c>
      <c r="F25">
        <f t="shared" si="2"/>
        <v>2.164E-2</v>
      </c>
      <c r="G25">
        <f t="shared" si="0"/>
        <v>0.97836000000000001</v>
      </c>
      <c r="H25">
        <f>PRODUCT(G$3:$G24)*F25</f>
        <v>1.4813519635153309E-2</v>
      </c>
      <c r="I25">
        <f>PRODUCT(G$3:G25)</f>
        <v>0.66972990158265211</v>
      </c>
      <c r="K25">
        <f t="shared" si="1"/>
        <v>484</v>
      </c>
      <c r="U25">
        <v>22</v>
      </c>
      <c r="V25">
        <v>31.89124873592117</v>
      </c>
      <c r="W25">
        <v>1361.4625312835681</v>
      </c>
      <c r="X25">
        <v>344.4107853471744</v>
      </c>
      <c r="Y25">
        <v>18.558307717762801</v>
      </c>
    </row>
    <row r="26" spans="1:25" x14ac:dyDescent="0.3">
      <c r="A26" s="1">
        <v>23</v>
      </c>
      <c r="B26" s="2">
        <v>1.5270000000000001E-2</v>
      </c>
      <c r="E26">
        <v>23</v>
      </c>
      <c r="F26">
        <f t="shared" si="2"/>
        <v>2.24E-2</v>
      </c>
      <c r="G26">
        <f t="shared" si="0"/>
        <v>0.97760000000000002</v>
      </c>
      <c r="H26">
        <f>PRODUCT(G$3:$G25)*F26</f>
        <v>1.5001949795451407E-2</v>
      </c>
      <c r="I26">
        <f>PRODUCT(G$3:G26)</f>
        <v>0.65472795178720067</v>
      </c>
      <c r="K26">
        <f t="shared" si="1"/>
        <v>529</v>
      </c>
      <c r="U26">
        <v>23</v>
      </c>
      <c r="V26">
        <v>31.378545850978409</v>
      </c>
      <c r="W26">
        <v>1318.5085372980623</v>
      </c>
      <c r="X26">
        <v>333.89539757610794</v>
      </c>
      <c r="Y26">
        <v>18.272804863405835</v>
      </c>
    </row>
    <row r="27" spans="1:25" x14ac:dyDescent="0.3">
      <c r="A27" s="1">
        <v>24</v>
      </c>
      <c r="B27" s="2">
        <v>1.5509999999999999E-2</v>
      </c>
      <c r="E27" s="2">
        <v>24</v>
      </c>
      <c r="F27">
        <f t="shared" si="2"/>
        <v>2.291E-2</v>
      </c>
      <c r="G27">
        <f t="shared" si="0"/>
        <v>0.97709000000000001</v>
      </c>
      <c r="H27">
        <f>PRODUCT(G$3:$G26)*F27</f>
        <v>1.4999817375444768E-2</v>
      </c>
      <c r="I27">
        <f>PRODUCT(G$3:G27)</f>
        <v>0.63972813441175591</v>
      </c>
      <c r="K27">
        <f t="shared" si="1"/>
        <v>576</v>
      </c>
      <c r="U27">
        <v>24</v>
      </c>
      <c r="V27">
        <v>30.865126330038073</v>
      </c>
      <c r="W27">
        <v>1276.2241178760723</v>
      </c>
      <c r="X27">
        <v>323.56809450686285</v>
      </c>
      <c r="Y27">
        <v>17.98799862427343</v>
      </c>
    </row>
    <row r="28" spans="1:25" x14ac:dyDescent="0.3">
      <c r="A28" s="1">
        <v>25</v>
      </c>
      <c r="B28" s="2">
        <v>1.576E-2</v>
      </c>
      <c r="E28">
        <v>25</v>
      </c>
      <c r="F28">
        <f t="shared" si="2"/>
        <v>2.3449999999999999E-2</v>
      </c>
      <c r="G28">
        <f t="shared" si="0"/>
        <v>0.97655000000000003</v>
      </c>
      <c r="H28">
        <f>PRODUCT(G$3:$G27)*F28</f>
        <v>1.5001624751955675E-2</v>
      </c>
      <c r="I28">
        <f>PRODUCT(G$3:G28)</f>
        <v>0.62472650965980026</v>
      </c>
      <c r="K28">
        <f t="shared" si="1"/>
        <v>625</v>
      </c>
      <c r="U28">
        <v>25</v>
      </c>
      <c r="V28">
        <v>30.351386332048158</v>
      </c>
      <c r="W28">
        <v>1234.6274266026026</v>
      </c>
      <c r="X28">
        <v>313.4207743253628</v>
      </c>
      <c r="Y28">
        <v>17.703693804552845</v>
      </c>
    </row>
    <row r="29" spans="1:25" x14ac:dyDescent="0.3">
      <c r="A29" s="1">
        <v>26</v>
      </c>
      <c r="B29" s="2">
        <v>1.601E-2</v>
      </c>
      <c r="E29">
        <v>26</v>
      </c>
      <c r="F29">
        <f t="shared" si="2"/>
        <v>2.401E-2</v>
      </c>
      <c r="G29">
        <f t="shared" si="0"/>
        <v>0.97599000000000002</v>
      </c>
      <c r="H29">
        <f>PRODUCT(G$3:$G28)*F29</f>
        <v>1.4999683496931804E-2</v>
      </c>
      <c r="I29">
        <f>PRODUCT(G$3:G29)</f>
        <v>0.60972682616286844</v>
      </c>
      <c r="K29">
        <f t="shared" si="1"/>
        <v>676</v>
      </c>
      <c r="U29">
        <v>26</v>
      </c>
      <c r="V29">
        <v>29.837383495944241</v>
      </c>
      <c r="W29">
        <v>1193.7219519004577</v>
      </c>
      <c r="X29">
        <v>303.45249801641194</v>
      </c>
      <c r="Y29">
        <v>17.419888002407248</v>
      </c>
    </row>
    <row r="30" spans="1:25" x14ac:dyDescent="0.3">
      <c r="A30" s="1">
        <v>27</v>
      </c>
      <c r="B30" s="2">
        <v>1.627E-2</v>
      </c>
      <c r="E30" s="2">
        <v>27</v>
      </c>
      <c r="F30">
        <f t="shared" si="2"/>
        <v>2.461E-2</v>
      </c>
      <c r="G30">
        <f t="shared" si="0"/>
        <v>0.97538999999999998</v>
      </c>
      <c r="H30">
        <f>PRODUCT(G$3:$G29)*F30</f>
        <v>1.5005377191868192E-2</v>
      </c>
      <c r="I30">
        <f>PRODUCT(G$3:G30)</f>
        <v>0.59472144897100021</v>
      </c>
      <c r="K30">
        <f t="shared" si="1"/>
        <v>729</v>
      </c>
      <c r="U30">
        <v>27</v>
      </c>
      <c r="V30">
        <v>29.322852362264076</v>
      </c>
      <c r="W30">
        <v>1153.4986889181487</v>
      </c>
      <c r="X30">
        <v>293.66901825901277</v>
      </c>
      <c r="Y30">
        <v>17.136773857964421</v>
      </c>
    </row>
    <row r="31" spans="1:25" x14ac:dyDescent="0.3">
      <c r="A31" s="1">
        <v>28</v>
      </c>
      <c r="B31" s="2">
        <v>1.6539999999999999E-2</v>
      </c>
      <c r="E31">
        <v>28</v>
      </c>
      <c r="F31">
        <f t="shared" si="2"/>
        <v>2.5229999999999999E-2</v>
      </c>
      <c r="G31">
        <f t="shared" si="0"/>
        <v>0.97477000000000003</v>
      </c>
      <c r="H31">
        <f>PRODUCT(G$3:$G30)*F31</f>
        <v>1.5004822157538334E-2</v>
      </c>
      <c r="I31">
        <f>PRODUCT(G$3:G31)</f>
        <v>0.57971662681346192</v>
      </c>
      <c r="K31">
        <f t="shared" si="1"/>
        <v>784</v>
      </c>
      <c r="U31">
        <v>28</v>
      </c>
      <c r="V31">
        <v>28.807825686178209</v>
      </c>
      <c r="W31">
        <v>1113.9608573425844</v>
      </c>
      <c r="X31">
        <v>284.07003657735538</v>
      </c>
      <c r="Y31">
        <v>16.85437737139392</v>
      </c>
    </row>
    <row r="32" spans="1:25" x14ac:dyDescent="0.3">
      <c r="A32" s="1">
        <v>29</v>
      </c>
      <c r="B32" s="2">
        <v>1.6820000000000002E-2</v>
      </c>
      <c r="E32">
        <v>29</v>
      </c>
      <c r="F32">
        <f t="shared" si="2"/>
        <v>2.588E-2</v>
      </c>
      <c r="G32">
        <f t="shared" si="0"/>
        <v>0.97411999999999999</v>
      </c>
      <c r="H32">
        <f>PRODUCT(G$3:$G31)*F32</f>
        <v>1.5003066301932395E-2</v>
      </c>
      <c r="I32">
        <f>PRODUCT(G$3:G32)</f>
        <v>0.56471356051152954</v>
      </c>
      <c r="K32">
        <f t="shared" si="1"/>
        <v>841</v>
      </c>
      <c r="U32">
        <v>29</v>
      </c>
      <c r="V32">
        <v>28.292320670061009</v>
      </c>
      <c r="W32">
        <v>1075.1110019423543</v>
      </c>
      <c r="X32">
        <v>274.65559304479279</v>
      </c>
      <c r="Y32">
        <v>16.57273643804163</v>
      </c>
    </row>
    <row r="33" spans="1:25" x14ac:dyDescent="0.3">
      <c r="A33" s="1">
        <v>30</v>
      </c>
      <c r="B33" s="2">
        <v>1.7100000000000001E-2</v>
      </c>
      <c r="E33" s="2">
        <v>30</v>
      </c>
      <c r="F33">
        <f t="shared" si="2"/>
        <v>2.691E-2</v>
      </c>
      <c r="G33">
        <f t="shared" si="0"/>
        <v>0.97309000000000001</v>
      </c>
      <c r="H33">
        <f>PRODUCT(G$3:$G32)*F33</f>
        <v>1.519644191336526E-2</v>
      </c>
      <c r="I33">
        <f>PRODUCT(G$3:G33)</f>
        <v>0.54951711859816432</v>
      </c>
      <c r="K33">
        <f t="shared" si="1"/>
        <v>900</v>
      </c>
      <c r="U33">
        <v>30</v>
      </c>
      <c r="V33">
        <v>27.776338686772519</v>
      </c>
      <c r="W33">
        <v>1036.95105738749</v>
      </c>
      <c r="X33">
        <v>265.42606654519432</v>
      </c>
      <c r="Y33">
        <v>16.291901870106951</v>
      </c>
    </row>
    <row r="34" spans="1:25" x14ac:dyDescent="0.3">
      <c r="A34" s="1">
        <v>31</v>
      </c>
      <c r="B34" s="2">
        <v>1.7399999999999999E-2</v>
      </c>
      <c r="E34">
        <v>31</v>
      </c>
      <c r="F34">
        <f t="shared" si="2"/>
        <v>2.835E-2</v>
      </c>
      <c r="G34">
        <f t="shared" si="0"/>
        <v>0.97165000000000001</v>
      </c>
      <c r="H34">
        <f>PRODUCT(G$3:$G33)*F34</f>
        <v>1.5578810312257959E-2</v>
      </c>
      <c r="I34">
        <f>PRODUCT(G$3:G34)</f>
        <v>0.53393830828590638</v>
      </c>
      <c r="K34">
        <f t="shared" si="1"/>
        <v>961</v>
      </c>
      <c r="U34">
        <v>31</v>
      </c>
      <c r="V34">
        <v>27.259577461361804</v>
      </c>
      <c r="W34">
        <v>999.47225558443836</v>
      </c>
      <c r="X34">
        <v>256.38769221245389</v>
      </c>
      <c r="Y34">
        <v>16.012110798156932</v>
      </c>
    </row>
    <row r="35" spans="1:25" x14ac:dyDescent="0.3">
      <c r="A35" s="1">
        <v>32</v>
      </c>
      <c r="B35" s="2">
        <v>1.771E-2</v>
      </c>
      <c r="E35">
        <v>32</v>
      </c>
      <c r="F35">
        <f t="shared" si="2"/>
        <v>2.954E-2</v>
      </c>
      <c r="G35">
        <f t="shared" si="0"/>
        <v>0.97045999999999999</v>
      </c>
      <c r="H35">
        <f>PRODUCT(G$3:$G34)*F35</f>
        <v>1.5772537626765674E-2</v>
      </c>
      <c r="I35">
        <f>PRODUCT(G$3:G35)</f>
        <v>0.51816577065914071</v>
      </c>
      <c r="K35">
        <f t="shared" si="1"/>
        <v>1024</v>
      </c>
      <c r="U35">
        <v>32</v>
      </c>
      <c r="V35">
        <v>26.742293365928983</v>
      </c>
      <c r="W35">
        <v>962.68644480125704</v>
      </c>
      <c r="X35">
        <v>247.53619033184771</v>
      </c>
      <c r="Y35">
        <v>15.733282884758912</v>
      </c>
    </row>
    <row r="36" spans="1:25" x14ac:dyDescent="0.3">
      <c r="A36" s="1">
        <v>33</v>
      </c>
      <c r="B36" s="2">
        <v>1.8030000000000001E-2</v>
      </c>
      <c r="E36" s="2">
        <v>33</v>
      </c>
      <c r="F36">
        <f t="shared" si="2"/>
        <v>3.0439999999999998E-2</v>
      </c>
      <c r="G36">
        <f t="shared" si="0"/>
        <v>0.96955999999999998</v>
      </c>
      <c r="H36">
        <f>PRODUCT(G$3:$G35)*F36</f>
        <v>1.5772966058864243E-2</v>
      </c>
      <c r="I36">
        <f>PRODUCT(G$3:G36)</f>
        <v>0.50239280460027647</v>
      </c>
      <c r="K36">
        <f t="shared" si="1"/>
        <v>1089</v>
      </c>
      <c r="U36">
        <v>33</v>
      </c>
      <c r="V36">
        <v>26.224438165846113</v>
      </c>
      <c r="W36">
        <v>926.59413011371305</v>
      </c>
      <c r="X36">
        <v>238.87297299942679</v>
      </c>
      <c r="Y36">
        <v>15.455515940900414</v>
      </c>
    </row>
    <row r="37" spans="1:25" x14ac:dyDescent="0.3">
      <c r="A37" s="1">
        <v>34</v>
      </c>
      <c r="B37" s="2">
        <v>1.8360000000000001E-2</v>
      </c>
      <c r="E37">
        <v>34</v>
      </c>
      <c r="F37">
        <f t="shared" si="2"/>
        <v>3.1390000000000001E-2</v>
      </c>
      <c r="G37">
        <f t="shared" si="0"/>
        <v>0.96860999999999997</v>
      </c>
      <c r="H37">
        <f>PRODUCT(G$3:$G36)*F37</f>
        <v>1.5770110136402678E-2</v>
      </c>
      <c r="I37">
        <f>PRODUCT(G$3:G37)</f>
        <v>0.4866226944638738</v>
      </c>
      <c r="K37">
        <f t="shared" si="1"/>
        <v>1156</v>
      </c>
      <c r="U37">
        <v>34</v>
      </c>
      <c r="V37">
        <v>25.705946379060574</v>
      </c>
      <c r="W37">
        <v>891.19547825495738</v>
      </c>
      <c r="X37">
        <v>230.39979901181994</v>
      </c>
      <c r="Y37">
        <v>15.178926148177279</v>
      </c>
    </row>
    <row r="38" spans="1:25" x14ac:dyDescent="0.3">
      <c r="A38" s="1">
        <v>35</v>
      </c>
      <c r="B38" s="2">
        <v>1.8700000000000001E-2</v>
      </c>
      <c r="E38">
        <v>35</v>
      </c>
      <c r="F38">
        <f t="shared" si="2"/>
        <v>3.2410000000000001E-2</v>
      </c>
      <c r="G38">
        <f t="shared" si="0"/>
        <v>0.96758999999999995</v>
      </c>
      <c r="H38">
        <f>PRODUCT(G$3:$G37)*F38</f>
        <v>1.5771441527574152E-2</v>
      </c>
      <c r="I38">
        <f>PRODUCT(G$3:G38)</f>
        <v>0.47085125293629965</v>
      </c>
      <c r="K38">
        <f t="shared" si="1"/>
        <v>1225</v>
      </c>
      <c r="U38">
        <v>35</v>
      </c>
      <c r="V38">
        <v>25.186734830549469</v>
      </c>
      <c r="W38">
        <v>856.49038903960331</v>
      </c>
      <c r="X38">
        <v>222.11877761518952</v>
      </c>
      <c r="Y38">
        <v>14.903649808526417</v>
      </c>
    </row>
    <row r="39" spans="1:25" x14ac:dyDescent="0.3">
      <c r="A39" s="1">
        <v>36</v>
      </c>
      <c r="B39" s="2">
        <v>1.9060000000000001E-2</v>
      </c>
      <c r="E39" s="2">
        <v>36</v>
      </c>
      <c r="F39">
        <f t="shared" si="2"/>
        <v>3.3500000000000002E-2</v>
      </c>
      <c r="G39">
        <f t="shared" si="0"/>
        <v>0.96650000000000003</v>
      </c>
      <c r="H39">
        <f>PRODUCT(G$3:$G38)*F39</f>
        <v>1.5773516973366038E-2</v>
      </c>
      <c r="I39">
        <f>PRODUCT(G$3:G39)</f>
        <v>0.4550777359629336</v>
      </c>
      <c r="K39">
        <f t="shared" si="1"/>
        <v>1296</v>
      </c>
      <c r="U39">
        <v>36</v>
      </c>
      <c r="V39">
        <v>24.666702160959421</v>
      </c>
      <c r="W39">
        <v>822.47856861154071</v>
      </c>
      <c r="X39">
        <v>214.03237311406053</v>
      </c>
      <c r="Y39">
        <v>14.629845286743826</v>
      </c>
    </row>
    <row r="40" spans="1:25" x14ac:dyDescent="0.3">
      <c r="A40" s="1">
        <v>37</v>
      </c>
      <c r="B40" s="2">
        <v>1.9429999999999999E-2</v>
      </c>
      <c r="E40">
        <v>37</v>
      </c>
      <c r="F40">
        <f t="shared" si="2"/>
        <v>3.4599999999999999E-2</v>
      </c>
      <c r="G40">
        <f t="shared" si="0"/>
        <v>0.96540000000000004</v>
      </c>
      <c r="H40">
        <f>PRODUCT(G$3:$G39)*F40</f>
        <v>1.5745689664317501E-2</v>
      </c>
      <c r="I40">
        <f>PRODUCT(G$3:G40)</f>
        <v>0.43933204629861611</v>
      </c>
      <c r="K40">
        <f t="shared" si="1"/>
        <v>1369</v>
      </c>
      <c r="U40">
        <v>37</v>
      </c>
      <c r="V40">
        <v>24.145984627968481</v>
      </c>
      <c r="W40">
        <v>789.16763949846268</v>
      </c>
      <c r="X40">
        <v>206.13906584437245</v>
      </c>
      <c r="Y40">
        <v>14.357543865312495</v>
      </c>
    </row>
    <row r="41" spans="1:25" x14ac:dyDescent="0.3">
      <c r="A41" s="1">
        <v>38</v>
      </c>
      <c r="B41" s="2">
        <v>1.9820000000000001E-2</v>
      </c>
      <c r="E41">
        <v>38</v>
      </c>
      <c r="F41">
        <f t="shared" si="2"/>
        <v>3.5900000000000001E-2</v>
      </c>
      <c r="G41">
        <f t="shared" si="0"/>
        <v>0.96409999999999996</v>
      </c>
      <c r="H41">
        <f>PRODUCT(G$3:$G40)*F41</f>
        <v>1.5772020462120319E-2</v>
      </c>
      <c r="I41">
        <f>PRODUCT(G$3:G41)</f>
        <v>0.42356002583649577</v>
      </c>
      <c r="K41">
        <f t="shared" si="1"/>
        <v>1444</v>
      </c>
      <c r="U41">
        <v>38</v>
      </c>
      <c r="V41">
        <v>23.624437447574866</v>
      </c>
      <c r="W41">
        <v>756.55612576616193</v>
      </c>
      <c r="X41">
        <v>198.44208105178427</v>
      </c>
      <c r="Y41">
        <v>14.08694718708721</v>
      </c>
    </row>
    <row r="42" spans="1:25" x14ac:dyDescent="0.3">
      <c r="A42" s="1">
        <v>39</v>
      </c>
      <c r="B42" s="2">
        <v>2.0219999999999998E-2</v>
      </c>
      <c r="E42" s="2">
        <v>39</v>
      </c>
      <c r="F42">
        <f t="shared" si="2"/>
        <v>3.7240000000000002E-2</v>
      </c>
      <c r="G42">
        <f t="shared" si="0"/>
        <v>0.96275999999999995</v>
      </c>
      <c r="H42">
        <f>PRODUCT(G$3:$G41)*F42</f>
        <v>1.5773375362151103E-2</v>
      </c>
      <c r="I42">
        <f>PRODUCT(G$3:G42)</f>
        <v>0.40778665047434465</v>
      </c>
      <c r="K42">
        <f t="shared" si="1"/>
        <v>1521</v>
      </c>
      <c r="U42">
        <v>39</v>
      </c>
      <c r="V42">
        <v>23.102141900033537</v>
      </c>
      <c r="W42">
        <v>724.64999374707884</v>
      </c>
      <c r="X42">
        <v>190.9410333777937</v>
      </c>
      <c r="Y42">
        <v>13.818141458886346</v>
      </c>
    </row>
    <row r="43" spans="1:25" x14ac:dyDescent="0.3">
      <c r="A43" s="1">
        <v>40</v>
      </c>
      <c r="B43" s="2">
        <v>2.0910000000000002E-2</v>
      </c>
      <c r="E43">
        <v>40</v>
      </c>
      <c r="F43">
        <f t="shared" si="2"/>
        <v>3.8679999999999999E-2</v>
      </c>
      <c r="G43">
        <f t="shared" si="0"/>
        <v>0.96131999999999995</v>
      </c>
      <c r="H43">
        <f>PRODUCT(G$3:$G42)*F43</f>
        <v>1.5773187640347651E-2</v>
      </c>
      <c r="I43">
        <f>PRODUCT(G$3:G43)</f>
        <v>0.39201346283399696</v>
      </c>
      <c r="K43">
        <f t="shared" si="1"/>
        <v>1600</v>
      </c>
      <c r="U43">
        <v>40</v>
      </c>
      <c r="V43">
        <v>22.578907407819635</v>
      </c>
      <c r="W43">
        <v>693.44698804528741</v>
      </c>
      <c r="X43">
        <v>183.63992831439504</v>
      </c>
      <c r="Y43">
        <v>13.551381048232502</v>
      </c>
    </row>
    <row r="44" spans="1:25" x14ac:dyDescent="0.3">
      <c r="A44" s="1">
        <v>41</v>
      </c>
      <c r="B44" s="2">
        <v>2.164E-2</v>
      </c>
      <c r="E44">
        <v>41</v>
      </c>
      <c r="F44">
        <f t="shared" si="2"/>
        <v>4.0239999999999998E-2</v>
      </c>
      <c r="G44">
        <f t="shared" si="0"/>
        <v>0.95975999999999995</v>
      </c>
      <c r="H44">
        <f>PRODUCT(G$3:$G43)*F44</f>
        <v>1.5774621744440036E-2</v>
      </c>
      <c r="I44">
        <f>PRODUCT(G$3:G44)</f>
        <v>0.37623884108955691</v>
      </c>
      <c r="K44">
        <f t="shared" si="1"/>
        <v>1681</v>
      </c>
      <c r="U44">
        <v>41</v>
      </c>
      <c r="V44">
        <v>22.06111532935649</v>
      </c>
      <c r="W44">
        <v>663.13440360911534</v>
      </c>
      <c r="X44">
        <v>176.44159403394747</v>
      </c>
      <c r="Y44">
        <v>13.283131936179339</v>
      </c>
    </row>
    <row r="45" spans="1:25" x14ac:dyDescent="0.3">
      <c r="A45" s="1">
        <v>42</v>
      </c>
      <c r="B45" s="2">
        <v>2.24E-2</v>
      </c>
      <c r="E45" s="2">
        <v>42</v>
      </c>
      <c r="F45">
        <f t="shared" si="2"/>
        <v>4.1919999999999999E-2</v>
      </c>
      <c r="G45">
        <f t="shared" si="0"/>
        <v>0.95808000000000004</v>
      </c>
      <c r="H45">
        <f>PRODUCT(G$3:$G44)*F45</f>
        <v>1.5771932218474224E-2</v>
      </c>
      <c r="I45">
        <f>PRODUCT(G$3:G45)</f>
        <v>0.36046690887108268</v>
      </c>
      <c r="K45">
        <f t="shared" si="1"/>
        <v>1764</v>
      </c>
      <c r="U45">
        <v>42</v>
      </c>
      <c r="V45">
        <v>21.549077363502676</v>
      </c>
      <c r="W45">
        <v>633.70388502228445</v>
      </c>
      <c r="X45">
        <v>169.34114980406105</v>
      </c>
      <c r="Y45">
        <v>13.013114531274249</v>
      </c>
    </row>
    <row r="46" spans="1:25" x14ac:dyDescent="0.3">
      <c r="A46" s="1">
        <v>43</v>
      </c>
      <c r="B46" s="2">
        <v>2.291E-2</v>
      </c>
      <c r="E46">
        <v>43</v>
      </c>
      <c r="F46">
        <f t="shared" si="2"/>
        <v>4.3220000000000001E-2</v>
      </c>
      <c r="G46">
        <f t="shared" si="0"/>
        <v>0.95677999999999996</v>
      </c>
      <c r="H46">
        <f>PRODUCT(G$3:$G45)*F46</f>
        <v>1.5579379801408194E-2</v>
      </c>
      <c r="I46">
        <f>PRODUCT(G$3:G46)</f>
        <v>0.34488752906967446</v>
      </c>
      <c r="K46">
        <f t="shared" si="1"/>
        <v>1849</v>
      </c>
      <c r="U46">
        <v>43</v>
      </c>
      <c r="V46">
        <v>21.042836910293257</v>
      </c>
      <c r="W46">
        <v>605.13843115310851</v>
      </c>
      <c r="X46">
        <v>162.33744591990825</v>
      </c>
      <c r="Y46">
        <v>12.741171293091865</v>
      </c>
    </row>
    <row r="47" spans="1:25" x14ac:dyDescent="0.3">
      <c r="A47" s="1">
        <v>44</v>
      </c>
      <c r="B47" s="2">
        <v>2.3449999999999999E-2</v>
      </c>
      <c r="E47">
        <v>44</v>
      </c>
      <c r="F47">
        <f t="shared" si="2"/>
        <v>4.5179999999999998E-2</v>
      </c>
      <c r="G47">
        <f t="shared" si="0"/>
        <v>0.95482</v>
      </c>
      <c r="H47">
        <f>PRODUCT(G$3:$G46)*F47</f>
        <v>1.5582018563367892E-2</v>
      </c>
      <c r="I47">
        <f>PRODUCT(G$3:G47)</f>
        <v>0.32930551050630658</v>
      </c>
      <c r="K47">
        <f t="shared" si="1"/>
        <v>1936</v>
      </c>
      <c r="U47">
        <v>44</v>
      </c>
      <c r="V47">
        <v>20.536231985071225</v>
      </c>
      <c r="W47">
        <v>577.25475374072221</v>
      </c>
      <c r="X47">
        <v>155.51792959605979</v>
      </c>
      <c r="Y47">
        <v>12.470682803922958</v>
      </c>
    </row>
    <row r="48" spans="1:25" x14ac:dyDescent="0.3">
      <c r="A48" s="1">
        <v>45</v>
      </c>
      <c r="B48" s="2">
        <v>2.401E-2</v>
      </c>
      <c r="E48" s="2">
        <v>45</v>
      </c>
      <c r="F48">
        <f t="shared" si="2"/>
        <v>4.6730000000000001E-2</v>
      </c>
      <c r="G48">
        <f t="shared" si="0"/>
        <v>0.95326999999999995</v>
      </c>
      <c r="H48">
        <f>PRODUCT(G$3:$G47)*F48</f>
        <v>1.5388446505959706E-2</v>
      </c>
      <c r="I48">
        <f>PRODUCT(G$3:G48)</f>
        <v>0.31391706400034686</v>
      </c>
      <c r="K48">
        <f t="shared" si="1"/>
        <v>2025</v>
      </c>
      <c r="U48">
        <v>45</v>
      </c>
      <c r="V48">
        <v>20.029370728658286</v>
      </c>
      <c r="W48">
        <v>550.05769266354002</v>
      </c>
      <c r="X48">
        <v>148.8820008775067</v>
      </c>
      <c r="Y48">
        <v>12.201721226019988</v>
      </c>
    </row>
    <row r="49" spans="1:25" x14ac:dyDescent="0.3">
      <c r="A49" s="1">
        <v>46</v>
      </c>
      <c r="B49" s="2">
        <v>2.461E-2</v>
      </c>
      <c r="E49">
        <v>46</v>
      </c>
      <c r="F49">
        <f t="shared" si="2"/>
        <v>4.9020000000000001E-2</v>
      </c>
      <c r="G49">
        <f t="shared" si="0"/>
        <v>0.95098000000000005</v>
      </c>
      <c r="H49">
        <f>PRODUCT(G$3:$G48)*F49</f>
        <v>1.5388214477297003E-2</v>
      </c>
      <c r="I49">
        <f>PRODUCT(G$3:G49)</f>
        <v>0.29852884952304987</v>
      </c>
      <c r="K49">
        <f t="shared" si="1"/>
        <v>2116</v>
      </c>
      <c r="U49">
        <v>46</v>
      </c>
      <c r="V49">
        <v>19.52210650586407</v>
      </c>
      <c r="W49">
        <v>523.54526297013626</v>
      </c>
      <c r="X49">
        <v>142.43262054383604</v>
      </c>
      <c r="Y49">
        <v>11.934513837766332</v>
      </c>
    </row>
    <row r="50" spans="1:25" x14ac:dyDescent="0.3">
      <c r="A50" s="1">
        <v>47</v>
      </c>
      <c r="B50" s="2">
        <v>2.5229999999999999E-2</v>
      </c>
      <c r="E50">
        <v>47</v>
      </c>
      <c r="F50">
        <f t="shared" si="2"/>
        <v>5.1549999999999999E-2</v>
      </c>
      <c r="G50">
        <f t="shared" si="0"/>
        <v>0.94845000000000002</v>
      </c>
      <c r="H50">
        <f>PRODUCT(G$3:$G49)*F50</f>
        <v>1.538916219291322E-2</v>
      </c>
      <c r="I50">
        <f>PRODUCT(G$3:G50)</f>
        <v>0.28313968733013667</v>
      </c>
      <c r="K50">
        <f t="shared" si="1"/>
        <v>2209</v>
      </c>
      <c r="U50">
        <v>47</v>
      </c>
      <c r="V50">
        <v>19.014667472358816</v>
      </c>
      <c r="W50">
        <v>497.72546361804825</v>
      </c>
      <c r="X50">
        <v>136.16788453366786</v>
      </c>
      <c r="Y50">
        <v>11.669099559677596</v>
      </c>
    </row>
    <row r="51" spans="1:25" x14ac:dyDescent="0.3">
      <c r="A51" s="1">
        <v>48</v>
      </c>
      <c r="B51" s="2">
        <v>2.588E-2</v>
      </c>
      <c r="E51" s="2">
        <v>48</v>
      </c>
      <c r="F51">
        <f t="shared" si="2"/>
        <v>5.4350000000000002E-2</v>
      </c>
      <c r="G51">
        <f t="shared" si="0"/>
        <v>0.94564999999999999</v>
      </c>
      <c r="H51">
        <f>PRODUCT(G$3:$G50)*F51</f>
        <v>1.5388642006392929E-2</v>
      </c>
      <c r="I51">
        <f>PRODUCT(G$3:G51)</f>
        <v>0.26775104532374372</v>
      </c>
      <c r="K51">
        <f t="shared" si="1"/>
        <v>2304</v>
      </c>
      <c r="U51">
        <v>48</v>
      </c>
      <c r="V51">
        <v>18.506824658492576</v>
      </c>
      <c r="W51">
        <v>472.59445681887041</v>
      </c>
      <c r="X51">
        <v>130.09189787868155</v>
      </c>
      <c r="Y51">
        <v>11.405783527609207</v>
      </c>
    </row>
    <row r="52" spans="1:25" x14ac:dyDescent="0.3">
      <c r="A52" s="1">
        <v>49</v>
      </c>
      <c r="B52" s="2">
        <v>2.691E-2</v>
      </c>
      <c r="E52">
        <v>49</v>
      </c>
      <c r="F52">
        <f t="shared" si="2"/>
        <v>5.747E-2</v>
      </c>
      <c r="G52">
        <f t="shared" si="0"/>
        <v>0.94252999999999998</v>
      </c>
      <c r="H52">
        <f>PRODUCT(G$3:$G51)*F52</f>
        <v>1.5387652574755552E-2</v>
      </c>
      <c r="I52">
        <f>PRODUCT(G$3:G52)</f>
        <v>0.25236339274898817</v>
      </c>
      <c r="K52">
        <f t="shared" si="1"/>
        <v>2401</v>
      </c>
      <c r="U52">
        <v>49</v>
      </c>
      <c r="V52">
        <v>17.998505993607132</v>
      </c>
      <c r="W52">
        <v>448.15313051973607</v>
      </c>
      <c r="X52">
        <v>124.20691251782421</v>
      </c>
      <c r="Y52">
        <v>11.144815499496804</v>
      </c>
    </row>
    <row r="53" spans="1:25" x14ac:dyDescent="0.3">
      <c r="A53" s="1">
        <v>50</v>
      </c>
      <c r="B53" s="2">
        <v>2.835E-2</v>
      </c>
      <c r="E53">
        <v>50</v>
      </c>
      <c r="F53">
        <f t="shared" si="2"/>
        <v>6.0979999999999999E-2</v>
      </c>
      <c r="G53">
        <f t="shared" si="0"/>
        <v>0.93901999999999997</v>
      </c>
      <c r="H53">
        <f>PRODUCT(G$3:$G52)*F53</f>
        <v>1.5389119689833298E-2</v>
      </c>
      <c r="I53">
        <f>PRODUCT(G$3:G53)</f>
        <v>0.23697427305915486</v>
      </c>
      <c r="K53">
        <f t="shared" si="1"/>
        <v>2500</v>
      </c>
      <c r="U53">
        <v>50</v>
      </c>
      <c r="V53">
        <v>17.496239806808347</v>
      </c>
      <c r="W53">
        <v>424.55395547433614</v>
      </c>
      <c r="X53">
        <v>118.43554809699111</v>
      </c>
      <c r="Y53">
        <v>10.882809751943251</v>
      </c>
    </row>
    <row r="54" spans="1:25" x14ac:dyDescent="0.3">
      <c r="A54" s="1">
        <v>51</v>
      </c>
      <c r="B54" s="2">
        <v>2.954E-2</v>
      </c>
      <c r="E54" s="2">
        <v>51</v>
      </c>
      <c r="F54">
        <f t="shared" si="2"/>
        <v>6.4939999999999998E-2</v>
      </c>
      <c r="G54">
        <f t="shared" si="0"/>
        <v>0.93506</v>
      </c>
      <c r="H54">
        <f>PRODUCT(G$3:$G53)*F54</f>
        <v>1.5389109292461517E-2</v>
      </c>
      <c r="I54">
        <f>PRODUCT(G$3:G54)</f>
        <v>0.22158516376669335</v>
      </c>
      <c r="K54">
        <f t="shared" si="1"/>
        <v>2601</v>
      </c>
      <c r="U54">
        <v>51</v>
      </c>
      <c r="V54">
        <v>17.006730619881999</v>
      </c>
      <c r="W54">
        <v>401.92777837772809</v>
      </c>
      <c r="X54">
        <v>112.69889200049613</v>
      </c>
      <c r="Y54">
        <v>10.615973436312665</v>
      </c>
    </row>
    <row r="55" spans="1:25" x14ac:dyDescent="0.3">
      <c r="A55" s="1">
        <v>52</v>
      </c>
      <c r="B55" s="2">
        <v>3.0439999999999998E-2</v>
      </c>
      <c r="E55">
        <v>52</v>
      </c>
      <c r="F55">
        <f t="shared" si="2"/>
        <v>6.9440000000000002E-2</v>
      </c>
      <c r="G55">
        <f t="shared" si="0"/>
        <v>0.93056000000000005</v>
      </c>
      <c r="H55">
        <f>PRODUCT(G$3:$G54)*F55</f>
        <v>1.5386873771959186E-2</v>
      </c>
      <c r="I55">
        <f>PRODUCT(G$3:G55)</f>
        <v>0.20619828999473416</v>
      </c>
      <c r="K55">
        <f t="shared" si="1"/>
        <v>2704</v>
      </c>
      <c r="U55">
        <v>52</v>
      </c>
      <c r="V55">
        <v>16.524401438371495</v>
      </c>
      <c r="W55">
        <v>380.1133247511118</v>
      </c>
      <c r="X55">
        <v>107.05748185465785</v>
      </c>
      <c r="Y55">
        <v>10.346858550045896</v>
      </c>
    </row>
    <row r="56" spans="1:25" x14ac:dyDescent="0.3">
      <c r="A56" s="1">
        <v>53</v>
      </c>
      <c r="B56" s="2">
        <v>3.1390000000000001E-2</v>
      </c>
      <c r="E56">
        <v>53</v>
      </c>
      <c r="F56">
        <f t="shared" si="2"/>
        <v>7.4630000000000002E-2</v>
      </c>
      <c r="G56">
        <f t="shared" si="0"/>
        <v>0.92537000000000003</v>
      </c>
      <c r="H56">
        <f>PRODUCT(G$3:$G55)*F56</f>
        <v>1.5388578382307011E-2</v>
      </c>
      <c r="I56">
        <f>PRODUCT(G$3:G56)</f>
        <v>0.19080971161242716</v>
      </c>
      <c r="K56">
        <f t="shared" si="1"/>
        <v>2809</v>
      </c>
      <c r="U56">
        <v>53</v>
      </c>
      <c r="V56">
        <v>16.0431963348029</v>
      </c>
      <c r="W56">
        <v>358.96085015302691</v>
      </c>
      <c r="X56">
        <v>101.5767015159937</v>
      </c>
      <c r="Y56">
        <v>10.078526753250879</v>
      </c>
    </row>
    <row r="57" spans="1:25" x14ac:dyDescent="0.3">
      <c r="A57" s="1">
        <v>54</v>
      </c>
      <c r="B57" s="2">
        <v>3.2410000000000001E-2</v>
      </c>
      <c r="E57" s="2">
        <v>54</v>
      </c>
      <c r="F57">
        <f t="shared" si="2"/>
        <v>8.0649999999999999E-2</v>
      </c>
      <c r="G57">
        <f t="shared" si="0"/>
        <v>0.91935</v>
      </c>
      <c r="H57">
        <f>PRODUCT(G$3:$G56)*F57</f>
        <v>1.5388803241542251E-2</v>
      </c>
      <c r="I57">
        <f>PRODUCT(G$3:G57)</f>
        <v>0.17542090837088492</v>
      </c>
      <c r="K57">
        <f t="shared" si="1"/>
        <v>2916</v>
      </c>
      <c r="U57">
        <v>54</v>
      </c>
      <c r="V57">
        <v>15.563112434109595</v>
      </c>
      <c r="W57">
        <v>338.46756432766682</v>
      </c>
      <c r="X57">
        <v>96.257095690930157</v>
      </c>
      <c r="Y57">
        <v>9.8110700584049528</v>
      </c>
    </row>
    <row r="58" spans="1:25" x14ac:dyDescent="0.3">
      <c r="A58" s="1">
        <v>55</v>
      </c>
      <c r="B58" s="2">
        <v>3.3500000000000002E-2</v>
      </c>
      <c r="E58">
        <v>55</v>
      </c>
      <c r="F58">
        <f t="shared" si="2"/>
        <v>8.7720000000000006E-2</v>
      </c>
      <c r="G58">
        <f t="shared" si="0"/>
        <v>0.91227999999999998</v>
      </c>
      <c r="H58">
        <f>PRODUCT(G$3:$G57)*F58</f>
        <v>1.5387922082294026E-2</v>
      </c>
      <c r="I58">
        <f>PRODUCT(G$3:G58)</f>
        <v>0.16003298628859089</v>
      </c>
      <c r="K58">
        <f t="shared" si="1"/>
        <v>3025</v>
      </c>
      <c r="U58">
        <v>55</v>
      </c>
      <c r="V58">
        <v>15.084408100651723</v>
      </c>
      <c r="W58">
        <v>318.63591961414193</v>
      </c>
      <c r="X58">
        <v>91.096551867134593</v>
      </c>
      <c r="Y58">
        <v>9.5444513654339822</v>
      </c>
    </row>
    <row r="59" spans="1:25" x14ac:dyDescent="0.3">
      <c r="A59" s="1">
        <v>56</v>
      </c>
      <c r="B59" s="2">
        <v>3.4599999999999999E-2</v>
      </c>
      <c r="E59">
        <v>56</v>
      </c>
      <c r="F59">
        <f t="shared" si="2"/>
        <v>9.6149999999999999E-2</v>
      </c>
      <c r="G59">
        <f t="shared" si="0"/>
        <v>0.90385000000000004</v>
      </c>
      <c r="H59">
        <f>PRODUCT(G$3:$G58)*F59</f>
        <v>1.5387171631648013E-2</v>
      </c>
      <c r="I59">
        <f>PRODUCT(G$3:G59)</f>
        <v>0.14464581465694287</v>
      </c>
      <c r="K59">
        <f t="shared" si="1"/>
        <v>3136</v>
      </c>
      <c r="U59">
        <v>56</v>
      </c>
      <c r="V59">
        <v>14.60725100946893</v>
      </c>
      <c r="W59">
        <v>299.46570451405933</v>
      </c>
      <c r="X59">
        <v>86.093922460428246</v>
      </c>
      <c r="Y59">
        <v>9.2786810733222342</v>
      </c>
    </row>
    <row r="60" spans="1:25" x14ac:dyDescent="0.3">
      <c r="A60" s="1">
        <v>57</v>
      </c>
      <c r="B60" s="2">
        <v>3.5900000000000001E-2</v>
      </c>
      <c r="E60" s="2">
        <v>57</v>
      </c>
      <c r="F60">
        <f t="shared" si="2"/>
        <v>0.10238999999999999</v>
      </c>
      <c r="G60">
        <f t="shared" si="0"/>
        <v>0.89761000000000002</v>
      </c>
      <c r="H60">
        <f>PRODUCT(G$3:$G59)*F60</f>
        <v>1.4810284962724379E-2</v>
      </c>
      <c r="I60">
        <f>PRODUCT(G$3:G60)</f>
        <v>0.12983552969421849</v>
      </c>
      <c r="K60">
        <f t="shared" si="1"/>
        <v>3249</v>
      </c>
      <c r="U60">
        <v>57</v>
      </c>
      <c r="V60">
        <v>14.130775854017953</v>
      </c>
      <c r="W60">
        <v>280.93702350851629</v>
      </c>
      <c r="X60">
        <v>81.258197272019487</v>
      </c>
      <c r="Y60">
        <v>9.0143328800316382</v>
      </c>
    </row>
    <row r="61" spans="1:25" x14ac:dyDescent="0.3">
      <c r="A61" s="1">
        <v>58</v>
      </c>
      <c r="B61" s="2">
        <v>3.7240000000000002E-2</v>
      </c>
      <c r="E61">
        <v>58</v>
      </c>
      <c r="F61">
        <f t="shared" si="2"/>
        <v>0.10815</v>
      </c>
      <c r="G61">
        <f t="shared" si="0"/>
        <v>0.89185000000000003</v>
      </c>
      <c r="H61">
        <f>PRODUCT(G$3:$G60)*F61</f>
        <v>1.404171253642973E-2</v>
      </c>
      <c r="I61">
        <f>PRODUCT(G$3:G61)</f>
        <v>0.11579381715778876</v>
      </c>
      <c r="K61">
        <f t="shared" si="1"/>
        <v>3364</v>
      </c>
      <c r="U61">
        <v>58</v>
      </c>
      <c r="V61">
        <v>13.656960744754647</v>
      </c>
      <c r="W61">
        <v>263.08429810235492</v>
      </c>
      <c r="X61">
        <v>76.571721318585531</v>
      </c>
      <c r="Y61">
        <v>8.7505269166253949</v>
      </c>
    </row>
    <row r="62" spans="1:25" x14ac:dyDescent="0.3">
      <c r="A62" s="1">
        <v>59</v>
      </c>
      <c r="B62" s="2">
        <v>3.8679999999999999E-2</v>
      </c>
      <c r="E62">
        <v>59</v>
      </c>
      <c r="F62">
        <f t="shared" si="2"/>
        <v>0.11296</v>
      </c>
      <c r="G62">
        <f t="shared" si="0"/>
        <v>0.88704000000000005</v>
      </c>
      <c r="H62">
        <f>PRODUCT(G$3:$G61)*F62</f>
        <v>1.3080069586143819E-2</v>
      </c>
      <c r="I62">
        <f>PRODUCT(G$3:G62)</f>
        <v>0.10271374757164495</v>
      </c>
      <c r="K62">
        <f t="shared" si="1"/>
        <v>3481</v>
      </c>
      <c r="U62">
        <v>59</v>
      </c>
      <c r="V62">
        <v>13.185218273250495</v>
      </c>
      <c r="W62">
        <v>245.89008331551551</v>
      </c>
      <c r="X62">
        <v>72.040102402256736</v>
      </c>
      <c r="Y62">
        <v>8.4876441020024362</v>
      </c>
    </row>
    <row r="63" spans="1:25" x14ac:dyDescent="0.3">
      <c r="A63" s="1">
        <v>60</v>
      </c>
      <c r="B63" s="2">
        <v>4.0239999999999998E-2</v>
      </c>
      <c r="E63" s="2">
        <v>60</v>
      </c>
      <c r="F63">
        <f t="shared" si="2"/>
        <v>0.12171999999999999</v>
      </c>
      <c r="G63">
        <f t="shared" si="0"/>
        <v>0.87827999999999995</v>
      </c>
      <c r="H63">
        <f>PRODUCT(G$3:$G62)*F63</f>
        <v>1.2502317354420622E-2</v>
      </c>
      <c r="I63">
        <f>PRODUCT(G$3:G63)</f>
        <v>9.0211430217224317E-2</v>
      </c>
      <c r="K63">
        <f t="shared" si="1"/>
        <v>3600</v>
      </c>
      <c r="U63">
        <v>60</v>
      </c>
      <c r="V63">
        <v>12.715743221040336</v>
      </c>
      <c r="W63">
        <v>229.35231428558077</v>
      </c>
      <c r="X63">
        <v>67.662188622147511</v>
      </c>
      <c r="Y63">
        <v>8.225702925716897</v>
      </c>
    </row>
    <row r="64" spans="1:25" x14ac:dyDescent="0.3">
      <c r="A64" s="1">
        <v>61</v>
      </c>
      <c r="B64" s="2">
        <v>4.1919999999999999E-2</v>
      </c>
      <c r="E64">
        <v>61</v>
      </c>
      <c r="F64">
        <f t="shared" si="2"/>
        <v>0.13433</v>
      </c>
      <c r="G64">
        <f t="shared" si="0"/>
        <v>0.86566999999999994</v>
      </c>
      <c r="H64">
        <f>PRODUCT(G$3:$G63)*F64</f>
        <v>1.2118101421079743E-2</v>
      </c>
      <c r="I64">
        <f>PRODUCT(G$3:G64)</f>
        <v>7.809332879614457E-2</v>
      </c>
      <c r="K64">
        <f t="shared" si="1"/>
        <v>3721</v>
      </c>
      <c r="U64">
        <v>61</v>
      </c>
      <c r="V64">
        <v>12.248878074769042</v>
      </c>
      <c r="W64">
        <v>213.47064666531216</v>
      </c>
      <c r="X64">
        <v>63.435632574754408</v>
      </c>
      <c r="Y64">
        <v>7.9646489297868248</v>
      </c>
    </row>
    <row r="65" spans="1:25" x14ac:dyDescent="0.3">
      <c r="A65" s="1">
        <v>62</v>
      </c>
      <c r="B65" s="2">
        <v>4.3220000000000001E-2</v>
      </c>
      <c r="E65">
        <v>62</v>
      </c>
      <c r="F65">
        <f t="shared" si="2"/>
        <v>0.14777999999999999</v>
      </c>
      <c r="G65">
        <f t="shared" si="0"/>
        <v>0.85221999999999998</v>
      </c>
      <c r="H65">
        <f>PRODUCT(G$3:$G64)*F65</f>
        <v>1.1540632129494244E-2</v>
      </c>
      <c r="I65">
        <f>PRODUCT(G$3:G65)</f>
        <v>6.6552696666650327E-2</v>
      </c>
      <c r="K65">
        <f t="shared" si="1"/>
        <v>3844</v>
      </c>
      <c r="U65">
        <v>62</v>
      </c>
      <c r="V65">
        <v>11.784817629810707</v>
      </c>
      <c r="W65">
        <v>198.24124344081304</v>
      </c>
      <c r="X65">
        <v>59.359316872915798</v>
      </c>
      <c r="Y65">
        <v>7.7044997808368976</v>
      </c>
    </row>
    <row r="66" spans="1:25" x14ac:dyDescent="0.3">
      <c r="A66" s="1">
        <v>63</v>
      </c>
      <c r="B66" s="2">
        <v>4.5179999999999998E-2</v>
      </c>
      <c r="E66" s="2">
        <v>63</v>
      </c>
      <c r="F66">
        <f t="shared" si="2"/>
        <v>0.16474</v>
      </c>
      <c r="G66">
        <f t="shared" si="0"/>
        <v>0.83526</v>
      </c>
      <c r="H66">
        <f>PRODUCT(G$3:$G65)*F66</f>
        <v>1.0963891248863974E-2</v>
      </c>
      <c r="I66">
        <f>PRODUCT(G$3:G66)</f>
        <v>5.5588805417786352E-2</v>
      </c>
      <c r="K66">
        <f t="shared" si="1"/>
        <v>3969</v>
      </c>
      <c r="U66">
        <v>63</v>
      </c>
      <c r="V66">
        <v>11.317165523747052</v>
      </c>
      <c r="W66">
        <v>183.56193501242879</v>
      </c>
      <c r="X66">
        <v>55.483699520539915</v>
      </c>
      <c r="Y66">
        <v>7.4487381159858153</v>
      </c>
    </row>
    <row r="67" spans="1:25" x14ac:dyDescent="0.3">
      <c r="A67" s="1">
        <v>64</v>
      </c>
      <c r="B67" s="2">
        <v>4.6730000000000001E-2</v>
      </c>
      <c r="E67">
        <v>64</v>
      </c>
      <c r="F67">
        <f t="shared" si="2"/>
        <v>0.19031000000000001</v>
      </c>
      <c r="G67">
        <f t="shared" si="0"/>
        <v>0.80969000000000002</v>
      </c>
      <c r="H67">
        <f>PRODUCT(G$3:$G66)*F67</f>
        <v>1.0579105559058921E-2</v>
      </c>
      <c r="I67">
        <f>PRODUCT(G$3:G67)</f>
        <v>4.500969985872743E-2</v>
      </c>
      <c r="K67">
        <f t="shared" si="1"/>
        <v>4096</v>
      </c>
      <c r="U67">
        <v>64</v>
      </c>
      <c r="V67">
        <v>10.852669114332597</v>
      </c>
      <c r="W67">
        <v>169.5423472119715</v>
      </c>
      <c r="X67">
        <v>51.761920306782827</v>
      </c>
      <c r="Y67">
        <v>7.1945757558582164</v>
      </c>
    </row>
    <row r="68" spans="1:25" x14ac:dyDescent="0.3">
      <c r="A68" s="1">
        <v>65</v>
      </c>
      <c r="B68" s="2">
        <v>4.9020000000000001E-2</v>
      </c>
      <c r="E68">
        <v>65</v>
      </c>
      <c r="F68">
        <f t="shared" ref="F68:F99" si="3">VLOOKUP(MIN($D$3+E68,MAX(A:A)),$A$3:$B$99,2,FALSE)</f>
        <v>0.20513000000000001</v>
      </c>
      <c r="G68">
        <f t="shared" ref="G68:G99" si="4">1-F68</f>
        <v>0.79486999999999997</v>
      </c>
      <c r="H68">
        <f>PRODUCT(G$3:$G67)*F68</f>
        <v>9.2328397320207579E-3</v>
      </c>
      <c r="I68">
        <f>PRODUCT(G$3:G68)</f>
        <v>3.5776860126706674E-2</v>
      </c>
      <c r="K68">
        <f t="shared" ref="K68:K99" si="5">E68^2</f>
        <v>4225</v>
      </c>
      <c r="U68">
        <v>65</v>
      </c>
      <c r="V68">
        <v>10.384674975959177</v>
      </c>
      <c r="W68">
        <v>156.08408843591673</v>
      </c>
      <c r="X68">
        <v>48.242614079603996</v>
      </c>
      <c r="Y68">
        <v>6.9456903241941328</v>
      </c>
    </row>
    <row r="69" spans="1:25" x14ac:dyDescent="0.3">
      <c r="A69" s="1">
        <v>66</v>
      </c>
      <c r="B69" s="2">
        <v>5.1549999999999999E-2</v>
      </c>
      <c r="E69" s="2">
        <v>66</v>
      </c>
      <c r="F69">
        <f t="shared" si="3"/>
        <v>0.22048000000000001</v>
      </c>
      <c r="G69">
        <f t="shared" si="4"/>
        <v>0.77951999999999999</v>
      </c>
      <c r="H69">
        <f>PRODUCT(G$3:$G68)*F69</f>
        <v>7.8880821207362884E-3</v>
      </c>
      <c r="I69">
        <f>PRODUCT(G$3:G69)</f>
        <v>2.7888778005970387E-2</v>
      </c>
      <c r="K69">
        <f t="shared" si="5"/>
        <v>4356</v>
      </c>
      <c r="U69">
        <v>66</v>
      </c>
      <c r="V69">
        <v>9.9199720035743884</v>
      </c>
      <c r="W69">
        <v>143.28978367999156</v>
      </c>
      <c r="X69">
        <v>44.8839391282919</v>
      </c>
      <c r="Y69">
        <v>6.6995476808730823</v>
      </c>
    </row>
    <row r="70" spans="1:25" x14ac:dyDescent="0.3">
      <c r="A70" s="1">
        <v>67</v>
      </c>
      <c r="B70" s="2">
        <v>5.4350000000000002E-2</v>
      </c>
      <c r="E70">
        <v>67</v>
      </c>
      <c r="F70">
        <f t="shared" si="3"/>
        <v>0.23447999999999999</v>
      </c>
      <c r="G70">
        <f t="shared" si="4"/>
        <v>0.76551999999999998</v>
      </c>
      <c r="H70">
        <f>PRODUCT(G$3:$G69)*F70</f>
        <v>6.5393606668399358E-3</v>
      </c>
      <c r="I70">
        <f>PRODUCT(G$3:G70)</f>
        <v>2.1349417339130448E-2</v>
      </c>
      <c r="K70">
        <f t="shared" si="5"/>
        <v>4489</v>
      </c>
      <c r="U70">
        <v>67</v>
      </c>
      <c r="V70">
        <v>9.4591407070213389</v>
      </c>
      <c r="W70">
        <v>131.15956526210428</v>
      </c>
      <c r="X70">
        <v>41.684222346876126</v>
      </c>
      <c r="Y70">
        <v>6.4563319576115452</v>
      </c>
    </row>
    <row r="71" spans="1:25" x14ac:dyDescent="0.3">
      <c r="A71" s="1">
        <v>68</v>
      </c>
      <c r="B71" s="2">
        <v>5.747E-2</v>
      </c>
      <c r="E71">
        <v>68</v>
      </c>
      <c r="F71">
        <f t="shared" si="3"/>
        <v>0.25224999999999997</v>
      </c>
      <c r="G71">
        <f t="shared" si="4"/>
        <v>0.74775000000000003</v>
      </c>
      <c r="H71">
        <f>PRODUCT(G$3:$G70)*F71</f>
        <v>5.3853905237956547E-3</v>
      </c>
      <c r="I71">
        <f>PRODUCT(G$3:G71)</f>
        <v>1.5964026815334792E-2</v>
      </c>
      <c r="K71">
        <f t="shared" si="5"/>
        <v>4624</v>
      </c>
      <c r="U71">
        <v>68</v>
      </c>
      <c r="V71">
        <v>9.0027924782121698</v>
      </c>
      <c r="W71">
        <v>119.69220520072074</v>
      </c>
      <c r="X71">
        <v>38.641932794967119</v>
      </c>
      <c r="Y71">
        <v>6.2162635718707362</v>
      </c>
    </row>
    <row r="72" spans="1:25" x14ac:dyDescent="0.3">
      <c r="A72" s="1">
        <v>69</v>
      </c>
      <c r="B72" s="2">
        <v>6.0979999999999999E-2</v>
      </c>
      <c r="E72" s="2">
        <v>69</v>
      </c>
      <c r="F72">
        <f t="shared" si="3"/>
        <v>0.25301000000000001</v>
      </c>
      <c r="G72">
        <f t="shared" si="4"/>
        <v>0.74699000000000004</v>
      </c>
      <c r="H72">
        <f>PRODUCT(G$3:$G71)*F72</f>
        <v>4.039058424547856E-3</v>
      </c>
      <c r="I72">
        <f>PRODUCT(G$3:G72)</f>
        <v>1.1924968390786937E-2</v>
      </c>
      <c r="K72">
        <f t="shared" si="5"/>
        <v>4761</v>
      </c>
      <c r="U72">
        <v>69</v>
      </c>
      <c r="V72">
        <v>8.5517304257818534</v>
      </c>
      <c r="W72">
        <v>108.88687919142779</v>
      </c>
      <c r="X72">
        <v>35.754785916184716</v>
      </c>
      <c r="Y72">
        <v>5.9795305765741107</v>
      </c>
    </row>
    <row r="73" spans="1:25" x14ac:dyDescent="0.3">
      <c r="A73" s="1">
        <v>70</v>
      </c>
      <c r="B73" s="2">
        <v>6.4939999999999998E-2</v>
      </c>
      <c r="E73">
        <v>70</v>
      </c>
      <c r="F73">
        <f t="shared" si="3"/>
        <v>0.25806000000000001</v>
      </c>
      <c r="G73">
        <f t="shared" si="4"/>
        <v>0.74194000000000004</v>
      </c>
      <c r="H73">
        <f>PRODUCT(G$3:$G72)*F73</f>
        <v>3.0773573429264769E-3</v>
      </c>
      <c r="I73">
        <f>PRODUCT(G$3:G73)</f>
        <v>8.8476110478604604E-3</v>
      </c>
      <c r="K73">
        <f t="shared" si="5"/>
        <v>4900</v>
      </c>
      <c r="U73">
        <v>70</v>
      </c>
      <c r="V73">
        <v>8.1070801748438335</v>
      </c>
      <c r="W73">
        <v>98.743837553901002</v>
      </c>
      <c r="X73">
        <v>33.019088592555079</v>
      </c>
      <c r="Y73">
        <v>5.7462238550682203</v>
      </c>
    </row>
    <row r="74" spans="1:25" x14ac:dyDescent="0.3">
      <c r="A74" s="1">
        <v>71</v>
      </c>
      <c r="B74" s="2">
        <v>6.9440000000000002E-2</v>
      </c>
      <c r="E74">
        <v>71</v>
      </c>
      <c r="F74">
        <f t="shared" si="3"/>
        <v>0.26086999999999999</v>
      </c>
      <c r="G74">
        <f t="shared" si="4"/>
        <v>0.73913000000000006</v>
      </c>
      <c r="H74">
        <f>PRODUCT(G$3:$G73)*F74</f>
        <v>2.3080762940553582E-3</v>
      </c>
      <c r="I74">
        <f>PRODUCT(G$3:G74)</f>
        <v>6.539534753805103E-3</v>
      </c>
      <c r="K74">
        <f t="shared" si="5"/>
        <v>5041</v>
      </c>
      <c r="U74">
        <v>71</v>
      </c>
      <c r="V74">
        <v>7.6701176126064974</v>
      </c>
      <c r="W74">
        <v>89.261370611739693</v>
      </c>
      <c r="X74">
        <v>30.430666420523295</v>
      </c>
      <c r="Y74">
        <v>5.5163997698248171</v>
      </c>
    </row>
    <row r="75" spans="1:25" x14ac:dyDescent="0.3">
      <c r="A75" s="1">
        <v>72</v>
      </c>
      <c r="B75" s="2">
        <v>7.4630000000000002E-2</v>
      </c>
      <c r="E75" s="2">
        <v>72</v>
      </c>
      <c r="F75">
        <f t="shared" si="3"/>
        <v>0.29411999999999999</v>
      </c>
      <c r="G75">
        <f t="shared" si="4"/>
        <v>0.70588000000000006</v>
      </c>
      <c r="H75">
        <f>PRODUCT(G$3:$G74)*F75</f>
        <v>1.9234079617891568E-3</v>
      </c>
      <c r="I75">
        <f>PRODUCT(G$3:G75)</f>
        <v>4.6161267920159467E-3</v>
      </c>
      <c r="K75">
        <f t="shared" si="5"/>
        <v>5184</v>
      </c>
      <c r="U75">
        <v>72</v>
      </c>
      <c r="V75">
        <v>7.2424750823230051</v>
      </c>
      <c r="W75">
        <v>80.437258625479998</v>
      </c>
      <c r="X75">
        <v>27.983813307410379</v>
      </c>
      <c r="Y75">
        <v>5.2899729023323339</v>
      </c>
    </row>
    <row r="76" spans="1:25" x14ac:dyDescent="0.3">
      <c r="A76" s="1">
        <v>73</v>
      </c>
      <c r="B76" s="2">
        <v>8.0649999999999999E-2</v>
      </c>
      <c r="E76">
        <v>73</v>
      </c>
      <c r="F76">
        <f t="shared" si="3"/>
        <v>0.33333000000000002</v>
      </c>
      <c r="G76">
        <f t="shared" si="4"/>
        <v>0.66666999999999998</v>
      </c>
      <c r="H76">
        <f>PRODUCT(G$3:$G75)*F76</f>
        <v>1.5386935435826757E-3</v>
      </c>
      <c r="I76">
        <f>PRODUCT(G$3:G76)</f>
        <v>3.077433248433271E-3</v>
      </c>
      <c r="K76">
        <f t="shared" si="5"/>
        <v>5329</v>
      </c>
      <c r="U76">
        <v>73</v>
      </c>
      <c r="V76">
        <v>6.8265721628354115</v>
      </c>
      <c r="W76">
        <v>72.271284416864603</v>
      </c>
      <c r="X76">
        <v>25.669196922465254</v>
      </c>
      <c r="Y76">
        <v>5.0664777629498436</v>
      </c>
    </row>
    <row r="77" spans="1:25" x14ac:dyDescent="0.3">
      <c r="A77" s="1">
        <v>74</v>
      </c>
      <c r="B77" s="2">
        <v>8.7720000000000006E-2</v>
      </c>
      <c r="E77">
        <v>74</v>
      </c>
      <c r="F77">
        <f t="shared" si="3"/>
        <v>0.4375</v>
      </c>
      <c r="G77">
        <f t="shared" si="4"/>
        <v>0.5625</v>
      </c>
      <c r="H77">
        <f>PRODUCT(G$3:$G76)*F77</f>
        <v>1.346377046189556E-3</v>
      </c>
      <c r="I77">
        <f>PRODUCT(G$3:G77)</f>
        <v>1.731056202243715E-3</v>
      </c>
      <c r="K77">
        <f t="shared" si="5"/>
        <v>5476</v>
      </c>
      <c r="U77">
        <v>74</v>
      </c>
      <c r="V77">
        <v>6.4254333636106091</v>
      </c>
      <c r="W77">
        <v>64.760417785602641</v>
      </c>
      <c r="X77">
        <v>23.474223875402295</v>
      </c>
      <c r="Y77">
        <v>4.8450205237338571</v>
      </c>
    </row>
    <row r="78" spans="1:25" x14ac:dyDescent="0.3">
      <c r="A78" s="1">
        <v>75</v>
      </c>
      <c r="B78" s="2">
        <v>9.6149999999999999E-2</v>
      </c>
      <c r="E78" s="2">
        <v>75</v>
      </c>
      <c r="F78">
        <f t="shared" si="3"/>
        <v>0.55556000000000005</v>
      </c>
      <c r="G78">
        <f t="shared" si="4"/>
        <v>0.44443999999999995</v>
      </c>
      <c r="H78">
        <f>PRODUCT(G$3:$G77)*F78</f>
        <v>9.6170558371851838E-4</v>
      </c>
      <c r="I78">
        <f>PRODUCT(G$3:G78)</f>
        <v>7.6935061852519658E-4</v>
      </c>
      <c r="K78">
        <f t="shared" si="5"/>
        <v>5625</v>
      </c>
      <c r="U78">
        <v>75</v>
      </c>
      <c r="V78">
        <v>6.0432689126261767</v>
      </c>
      <c r="W78">
        <v>57.900897814685663</v>
      </c>
      <c r="X78">
        <v>21.379798664371691</v>
      </c>
      <c r="Y78">
        <v>4.6238294372058846</v>
      </c>
    </row>
    <row r="79" spans="1:25" x14ac:dyDescent="0.3">
      <c r="A79" s="1">
        <v>76</v>
      </c>
      <c r="B79" s="2">
        <v>0.10238999999999999</v>
      </c>
      <c r="E79">
        <v>76</v>
      </c>
      <c r="F79">
        <f t="shared" si="3"/>
        <v>0.75</v>
      </c>
      <c r="G79">
        <f t="shared" si="4"/>
        <v>0.25</v>
      </c>
      <c r="H79">
        <f>PRODUCT(G$3:$G78)*F79</f>
        <v>5.7701296389389744E-4</v>
      </c>
      <c r="I79">
        <f>PRODUCT(G$3:G79)</f>
        <v>1.9233765463129915E-4</v>
      </c>
      <c r="K79">
        <f t="shared" si="5"/>
        <v>5776</v>
      </c>
      <c r="U79">
        <v>76</v>
      </c>
      <c r="V79">
        <v>5.6861414091123246</v>
      </c>
      <c r="W79">
        <v>51.688012379745864</v>
      </c>
      <c r="X79">
        <v>19.355808255323971</v>
      </c>
      <c r="Y79">
        <v>4.3995236395914468</v>
      </c>
    </row>
    <row r="80" spans="1:25" x14ac:dyDescent="0.3">
      <c r="A80" s="1">
        <v>77</v>
      </c>
      <c r="B80" s="2">
        <v>0.10815</v>
      </c>
      <c r="E80">
        <v>77</v>
      </c>
      <c r="F80">
        <f t="shared" si="3"/>
        <v>1</v>
      </c>
      <c r="G80">
        <f t="shared" si="4"/>
        <v>0</v>
      </c>
      <c r="H80">
        <f>PRODUCT(G$3:$G79)*F80</f>
        <v>1.9233765463129915E-4</v>
      </c>
      <c r="I80">
        <f>PRODUCT(G$3:G80)</f>
        <v>0</v>
      </c>
      <c r="K80">
        <f t="shared" si="5"/>
        <v>5929</v>
      </c>
      <c r="U80">
        <v>77</v>
      </c>
      <c r="V80">
        <v>5.3347571986857591</v>
      </c>
      <c r="W80">
        <v>45.914528092959308</v>
      </c>
      <c r="X80">
        <v>17.45489372402978</v>
      </c>
      <c r="Y80">
        <v>4.1779054230594763</v>
      </c>
    </row>
    <row r="81" spans="1:25" x14ac:dyDescent="0.3">
      <c r="A81" s="1">
        <v>78</v>
      </c>
      <c r="B81" s="2">
        <v>0.11296</v>
      </c>
      <c r="E81" s="2">
        <v>78</v>
      </c>
      <c r="F81">
        <f t="shared" si="3"/>
        <v>1</v>
      </c>
      <c r="G81">
        <f t="shared" si="4"/>
        <v>0</v>
      </c>
      <c r="H81">
        <f>PRODUCT(G$3:$G80)*F81</f>
        <v>0</v>
      </c>
      <c r="I81">
        <f>PRODUCT(G$3:G81)</f>
        <v>0</v>
      </c>
      <c r="K81">
        <f t="shared" si="5"/>
        <v>6084</v>
      </c>
      <c r="U81">
        <v>78</v>
      </c>
      <c r="V81">
        <v>4.9816753923706454</v>
      </c>
      <c r="W81">
        <v>40.518992762894868</v>
      </c>
      <c r="X81">
        <v>15.701903047943645</v>
      </c>
      <c r="Y81">
        <v>3.9625626869418289</v>
      </c>
    </row>
    <row r="82" spans="1:25" x14ac:dyDescent="0.3">
      <c r="A82" s="1">
        <v>79</v>
      </c>
      <c r="B82" s="2">
        <v>0.12171999999999999</v>
      </c>
      <c r="E82">
        <v>79</v>
      </c>
      <c r="F82">
        <f t="shared" si="3"/>
        <v>1</v>
      </c>
      <c r="G82">
        <f t="shared" si="4"/>
        <v>0</v>
      </c>
      <c r="H82">
        <f>PRODUCT(G$3:$G81)*F82</f>
        <v>0</v>
      </c>
      <c r="I82">
        <f>PRODUCT(G$3:G82)</f>
        <v>0</v>
      </c>
      <c r="K82">
        <f t="shared" si="5"/>
        <v>6241</v>
      </c>
      <c r="U82">
        <v>79</v>
      </c>
      <c r="V82">
        <v>4.616066234184081</v>
      </c>
      <c r="W82">
        <v>35.446746458055536</v>
      </c>
      <c r="X82">
        <v>14.138678979681131</v>
      </c>
      <c r="Y82">
        <v>3.7601434786030614</v>
      </c>
    </row>
    <row r="83" spans="1:25" x14ac:dyDescent="0.3">
      <c r="A83" s="1">
        <v>80</v>
      </c>
      <c r="B83" s="2">
        <v>0.13433</v>
      </c>
      <c r="E83">
        <v>80</v>
      </c>
      <c r="F83">
        <f t="shared" si="3"/>
        <v>1</v>
      </c>
      <c r="G83">
        <f t="shared" si="4"/>
        <v>0</v>
      </c>
      <c r="H83">
        <f>PRODUCT(G$3:$G82)*F83</f>
        <v>0</v>
      </c>
      <c r="I83">
        <f>PRODUCT(G$3:G83)</f>
        <v>0</v>
      </c>
      <c r="K83">
        <f t="shared" si="5"/>
        <v>6400</v>
      </c>
      <c r="U83">
        <v>80</v>
      </c>
      <c r="V83">
        <v>4.2558025164914142</v>
      </c>
      <c r="W83">
        <v>30.847672712218621</v>
      </c>
      <c r="X83">
        <v>12.735817652843966</v>
      </c>
      <c r="Y83">
        <v>3.5687277358806693</v>
      </c>
    </row>
    <row r="84" spans="1:25" x14ac:dyDescent="0.3">
      <c r="A84" s="1">
        <v>81</v>
      </c>
      <c r="B84" s="2">
        <v>0.14777999999999999</v>
      </c>
      <c r="E84" s="2">
        <v>81</v>
      </c>
      <c r="F84">
        <f t="shared" si="3"/>
        <v>1</v>
      </c>
      <c r="G84">
        <f t="shared" si="4"/>
        <v>0</v>
      </c>
      <c r="H84">
        <f>PRODUCT(G$3:$G83)*F84</f>
        <v>0</v>
      </c>
      <c r="I84">
        <f>PRODUCT(G$3:G84)</f>
        <v>0</v>
      </c>
      <c r="K84">
        <f t="shared" si="5"/>
        <v>6561</v>
      </c>
      <c r="U84">
        <v>81</v>
      </c>
      <c r="V84">
        <v>3.9161949894202359</v>
      </c>
      <c r="W84">
        <v>26.802058150606801</v>
      </c>
      <c r="X84">
        <v>11.46547495544664</v>
      </c>
      <c r="Y84">
        <v>3.3860707251099527</v>
      </c>
    </row>
    <row r="85" spans="1:25" x14ac:dyDescent="0.3">
      <c r="A85" s="1">
        <v>82</v>
      </c>
      <c r="B85" s="2">
        <v>0.16474</v>
      </c>
      <c r="E85">
        <v>82</v>
      </c>
      <c r="F85">
        <f t="shared" si="3"/>
        <v>1</v>
      </c>
      <c r="G85">
        <f t="shared" si="4"/>
        <v>0</v>
      </c>
      <c r="H85">
        <f>PRODUCT(G$3:$G84)*F85</f>
        <v>0</v>
      </c>
      <c r="I85">
        <f>PRODUCT(G$3:G85)</f>
        <v>0</v>
      </c>
      <c r="K85">
        <f t="shared" si="5"/>
        <v>6724</v>
      </c>
      <c r="U85">
        <v>82</v>
      </c>
      <c r="V85">
        <v>3.5952864159726774</v>
      </c>
      <c r="W85">
        <v>23.259121085830351</v>
      </c>
      <c r="X85">
        <v>10.333036672952691</v>
      </c>
      <c r="Y85">
        <v>3.2145041099604601</v>
      </c>
    </row>
    <row r="86" spans="1:25" x14ac:dyDescent="0.3">
      <c r="A86" s="1">
        <v>83</v>
      </c>
      <c r="B86" s="2">
        <v>0.19031000000000001</v>
      </c>
      <c r="E86">
        <v>83</v>
      </c>
      <c r="F86">
        <f t="shared" si="3"/>
        <v>1</v>
      </c>
      <c r="G86">
        <f t="shared" si="4"/>
        <v>0</v>
      </c>
      <c r="H86">
        <f>PRODUCT(G$3:$G85)*F86</f>
        <v>0</v>
      </c>
      <c r="I86">
        <f>PRODUCT(G$3:G86)</f>
        <v>0</v>
      </c>
      <c r="K86">
        <f t="shared" si="5"/>
        <v>6889</v>
      </c>
      <c r="U86">
        <v>83</v>
      </c>
      <c r="V86">
        <v>3.3043919449903951</v>
      </c>
      <c r="W86">
        <v>20.237780156939149</v>
      </c>
      <c r="X86">
        <v>9.3187740308217428</v>
      </c>
      <c r="Y86">
        <v>3.0526667081130463</v>
      </c>
    </row>
    <row r="87" spans="1:25" x14ac:dyDescent="0.3">
      <c r="A87" s="1">
        <v>84</v>
      </c>
      <c r="B87" s="2">
        <v>0.20513000000000001</v>
      </c>
      <c r="E87" s="2">
        <v>84</v>
      </c>
      <c r="F87">
        <f t="shared" si="3"/>
        <v>1</v>
      </c>
      <c r="G87">
        <f t="shared" si="4"/>
        <v>0</v>
      </c>
      <c r="H87">
        <f>PRODUCT(G$3:$G86)*F87</f>
        <v>0</v>
      </c>
      <c r="I87">
        <f>PRODUCT(G$3:G87)</f>
        <v>0</v>
      </c>
      <c r="K87">
        <f t="shared" si="5"/>
        <v>7056</v>
      </c>
      <c r="U87">
        <v>84</v>
      </c>
      <c r="V87">
        <v>3.08105811482221</v>
      </c>
      <c r="W87">
        <v>17.832363332829043</v>
      </c>
      <c r="X87">
        <v>8.3394442259172532</v>
      </c>
      <c r="Y87">
        <v>2.887809589622774</v>
      </c>
    </row>
    <row r="88" spans="1:25" x14ac:dyDescent="0.3">
      <c r="A88" s="1">
        <v>85</v>
      </c>
      <c r="B88" s="2">
        <v>0.22048000000000001</v>
      </c>
      <c r="E88">
        <v>85</v>
      </c>
      <c r="F88">
        <f t="shared" si="3"/>
        <v>1</v>
      </c>
      <c r="G88">
        <f t="shared" si="4"/>
        <v>0</v>
      </c>
      <c r="H88">
        <f>PRODUCT(G$3:$G87)*F88</f>
        <v>0</v>
      </c>
      <c r="I88">
        <f>PRODUCT(G$3:G88)</f>
        <v>0</v>
      </c>
      <c r="K88">
        <f t="shared" si="5"/>
        <v>7225</v>
      </c>
      <c r="U88">
        <v>85</v>
      </c>
      <c r="V88">
        <v>2.8761786390506754</v>
      </c>
      <c r="W88">
        <v>15.681956927780178</v>
      </c>
      <c r="X88">
        <v>7.409553364048783</v>
      </c>
      <c r="Y88">
        <v>2.7220494786187821</v>
      </c>
    </row>
    <row r="89" spans="1:25" x14ac:dyDescent="0.3">
      <c r="A89" s="1">
        <v>86</v>
      </c>
      <c r="B89" s="2">
        <v>0.23447999999999999</v>
      </c>
      <c r="E89">
        <v>86</v>
      </c>
      <c r="F89">
        <f t="shared" si="3"/>
        <v>1</v>
      </c>
      <c r="G89">
        <f t="shared" si="4"/>
        <v>0</v>
      </c>
      <c r="H89">
        <f>PRODUCT(G$3:$G88)*F89</f>
        <v>0</v>
      </c>
      <c r="I89">
        <f>PRODUCT(G$3:G89)</f>
        <v>0</v>
      </c>
      <c r="K89">
        <f t="shared" si="5"/>
        <v>7396</v>
      </c>
      <c r="U89">
        <v>86</v>
      </c>
      <c r="V89">
        <v>2.6896790833470279</v>
      </c>
      <c r="W89">
        <v>13.738094788688974</v>
      </c>
      <c r="X89">
        <v>6.5037212172944656</v>
      </c>
      <c r="Y89">
        <v>2.5502394431296969</v>
      </c>
    </row>
    <row r="90" spans="1:25" x14ac:dyDescent="0.3">
      <c r="A90" s="1">
        <v>87</v>
      </c>
      <c r="B90" s="2">
        <v>0.25224999999999997</v>
      </c>
      <c r="E90" s="2">
        <v>87</v>
      </c>
      <c r="F90">
        <f t="shared" si="3"/>
        <v>1</v>
      </c>
      <c r="G90">
        <f t="shared" si="4"/>
        <v>0</v>
      </c>
      <c r="H90">
        <f>PRODUCT(G$3:$G89)*F90</f>
        <v>0</v>
      </c>
      <c r="I90">
        <f>PRODUCT(G$3:G90)</f>
        <v>0</v>
      </c>
      <c r="K90">
        <f t="shared" si="5"/>
        <v>7569</v>
      </c>
      <c r="U90">
        <v>87</v>
      </c>
      <c r="V90">
        <v>2.5135320871394975</v>
      </c>
      <c r="W90">
        <v>11.919031014205922</v>
      </c>
      <c r="X90">
        <v>5.6011874611260835</v>
      </c>
      <c r="Y90">
        <v>2.3666827968965514</v>
      </c>
    </row>
    <row r="91" spans="1:25" x14ac:dyDescent="0.3">
      <c r="A91" s="1">
        <v>88</v>
      </c>
      <c r="B91" s="2">
        <v>0.25301000000000001</v>
      </c>
      <c r="E91">
        <v>88</v>
      </c>
      <c r="F91">
        <f t="shared" si="3"/>
        <v>1</v>
      </c>
      <c r="G91">
        <f t="shared" si="4"/>
        <v>0</v>
      </c>
      <c r="H91">
        <f>PRODUCT(G$3:$G90)*F91</f>
        <v>0</v>
      </c>
      <c r="I91">
        <f>PRODUCT(G$3:G91)</f>
        <v>0</v>
      </c>
      <c r="K91">
        <f t="shared" si="5"/>
        <v>7744</v>
      </c>
      <c r="U91">
        <v>88</v>
      </c>
      <c r="V91">
        <v>2.3614604976790332</v>
      </c>
      <c r="W91">
        <v>10.216939939721735</v>
      </c>
      <c r="X91">
        <v>4.6404442576232281</v>
      </c>
      <c r="Y91">
        <v>2.1541690410975707</v>
      </c>
    </row>
    <row r="92" spans="1:25" x14ac:dyDescent="0.3">
      <c r="A92" s="1">
        <v>89</v>
      </c>
      <c r="B92" s="2">
        <v>0.25806000000000001</v>
      </c>
      <c r="E92">
        <v>89</v>
      </c>
      <c r="F92">
        <f t="shared" si="3"/>
        <v>1</v>
      </c>
      <c r="G92">
        <f t="shared" si="4"/>
        <v>0</v>
      </c>
      <c r="H92">
        <f>PRODUCT(G$3:$G91)*F92</f>
        <v>0</v>
      </c>
      <c r="I92">
        <f>PRODUCT(G$3:G92)</f>
        <v>0</v>
      </c>
      <c r="K92">
        <f t="shared" si="5"/>
        <v>7921</v>
      </c>
      <c r="U92">
        <v>89</v>
      </c>
      <c r="V92">
        <v>2.1613013530020924</v>
      </c>
      <c r="W92">
        <v>8.3548761621489831</v>
      </c>
      <c r="X92">
        <v>3.6836526236603078</v>
      </c>
      <c r="Y92">
        <v>1.9192844040580093</v>
      </c>
    </row>
    <row r="93" spans="1:25" x14ac:dyDescent="0.3">
      <c r="A93" s="1">
        <v>90</v>
      </c>
      <c r="B93" s="2">
        <v>0.26086999999999999</v>
      </c>
      <c r="E93" s="2">
        <v>90</v>
      </c>
      <c r="F93">
        <f t="shared" si="3"/>
        <v>1</v>
      </c>
      <c r="G93">
        <f t="shared" si="4"/>
        <v>0</v>
      </c>
      <c r="H93">
        <f>PRODUCT(G$3:$G92)*F93</f>
        <v>0</v>
      </c>
      <c r="I93">
        <f>PRODUCT(G$3:G93)</f>
        <v>0</v>
      </c>
      <c r="K93">
        <f t="shared" si="5"/>
        <v>8100</v>
      </c>
      <c r="U93">
        <v>90</v>
      </c>
      <c r="V93">
        <v>1.9130406137990841</v>
      </c>
      <c r="W93">
        <v>6.4347702727239353</v>
      </c>
      <c r="X93">
        <v>2.7750458826791591</v>
      </c>
      <c r="Y93">
        <v>1.665846896530158</v>
      </c>
    </row>
    <row r="94" spans="1:25" x14ac:dyDescent="0.3">
      <c r="A94" s="1">
        <v>91</v>
      </c>
      <c r="B94" s="2">
        <v>0.29411999999999999</v>
      </c>
      <c r="E94">
        <v>91</v>
      </c>
      <c r="F94">
        <f t="shared" si="3"/>
        <v>1</v>
      </c>
      <c r="G94">
        <f t="shared" si="4"/>
        <v>0</v>
      </c>
      <c r="H94">
        <f>PRODUCT(G$3:$G93)*F94</f>
        <v>0</v>
      </c>
      <c r="I94">
        <f>PRODUCT(G$3:G94)</f>
        <v>0</v>
      </c>
      <c r="K94">
        <f t="shared" si="5"/>
        <v>8281</v>
      </c>
      <c r="U94">
        <v>91</v>
      </c>
      <c r="V94">
        <v>1.5882329411593137</v>
      </c>
      <c r="W94">
        <v>4.5294049018789213</v>
      </c>
      <c r="X94">
        <v>2.0069210264953572</v>
      </c>
      <c r="Y94">
        <v>1.4166584014840546</v>
      </c>
    </row>
    <row r="95" spans="1:25" x14ac:dyDescent="0.3">
      <c r="A95" s="1">
        <v>92</v>
      </c>
      <c r="B95" s="2">
        <v>0.33333000000000002</v>
      </c>
      <c r="E95">
        <v>92</v>
      </c>
      <c r="F95">
        <f t="shared" si="3"/>
        <v>1</v>
      </c>
      <c r="G95">
        <f t="shared" si="4"/>
        <v>0</v>
      </c>
      <c r="H95">
        <f>PRODUCT(G$3:$G94)*F95</f>
        <v>0</v>
      </c>
      <c r="I95">
        <f>PRODUCT(G$3:G95)</f>
        <v>0</v>
      </c>
      <c r="K95">
        <f t="shared" si="5"/>
        <v>8464</v>
      </c>
      <c r="U95">
        <v>92</v>
      </c>
      <c r="V95">
        <v>1.25000416665625</v>
      </c>
      <c r="W95">
        <v>2.9166699999437498</v>
      </c>
      <c r="X95">
        <v>1.3541595832857636</v>
      </c>
      <c r="Y95">
        <v>1.1636836268014445</v>
      </c>
    </row>
    <row r="96" spans="1:25" x14ac:dyDescent="0.3">
      <c r="A96" s="1">
        <v>93</v>
      </c>
      <c r="B96" s="2">
        <v>0.4375</v>
      </c>
      <c r="E96" s="2">
        <v>93</v>
      </c>
      <c r="F96">
        <f t="shared" si="3"/>
        <v>1</v>
      </c>
      <c r="G96">
        <f t="shared" si="4"/>
        <v>0</v>
      </c>
      <c r="H96">
        <f>PRODUCT(G$3:$G95)*F96</f>
        <v>0</v>
      </c>
      <c r="I96">
        <f>PRODUCT(G$3:G96)</f>
        <v>0</v>
      </c>
      <c r="K96">
        <f t="shared" si="5"/>
        <v>8649</v>
      </c>
      <c r="U96">
        <v>93</v>
      </c>
      <c r="V96">
        <v>0.87499687500000001</v>
      </c>
      <c r="W96">
        <v>1.624989375</v>
      </c>
      <c r="X96">
        <v>0.85936984374023428</v>
      </c>
      <c r="Y96">
        <v>0.92702202980308634</v>
      </c>
    </row>
    <row r="97" spans="1:25" x14ac:dyDescent="0.3">
      <c r="A97" s="1">
        <v>94</v>
      </c>
      <c r="B97" s="2">
        <v>0.55556000000000005</v>
      </c>
      <c r="E97">
        <v>94</v>
      </c>
      <c r="F97">
        <f t="shared" si="3"/>
        <v>1</v>
      </c>
      <c r="G97">
        <f t="shared" si="4"/>
        <v>0</v>
      </c>
      <c r="H97">
        <f>PRODUCT(G$3:$G96)*F97</f>
        <v>0</v>
      </c>
      <c r="I97">
        <f>PRODUCT(G$3:G97)</f>
        <v>0</v>
      </c>
      <c r="K97">
        <f t="shared" si="5"/>
        <v>8836</v>
      </c>
      <c r="U97">
        <v>94</v>
      </c>
      <c r="V97">
        <v>0.55554999999999999</v>
      </c>
      <c r="W97">
        <v>0.77776999999999985</v>
      </c>
      <c r="X97">
        <v>0.46913419749999985</v>
      </c>
      <c r="Y97">
        <v>0.68493371759608968</v>
      </c>
    </row>
    <row r="98" spans="1:25" x14ac:dyDescent="0.3">
      <c r="A98" s="1">
        <v>95</v>
      </c>
      <c r="B98" s="2">
        <v>0.75</v>
      </c>
      <c r="E98">
        <v>95</v>
      </c>
      <c r="F98">
        <f t="shared" si="3"/>
        <v>1</v>
      </c>
      <c r="G98">
        <f t="shared" si="4"/>
        <v>0</v>
      </c>
      <c r="H98">
        <f>PRODUCT(G$3:$G97)*F98</f>
        <v>0</v>
      </c>
      <c r="I98">
        <f>PRODUCT(G$3:G98)</f>
        <v>0</v>
      </c>
      <c r="K98">
        <f t="shared" si="5"/>
        <v>9025</v>
      </c>
      <c r="U98">
        <v>95</v>
      </c>
      <c r="V98">
        <v>0.25</v>
      </c>
      <c r="W98">
        <v>0.25</v>
      </c>
      <c r="X98">
        <v>0.1875</v>
      </c>
      <c r="Y98">
        <v>0.4330127018922193</v>
      </c>
    </row>
    <row r="99" spans="1:25" x14ac:dyDescent="0.3">
      <c r="A99" s="1">
        <v>96</v>
      </c>
      <c r="B99" s="2">
        <v>1</v>
      </c>
      <c r="E99" s="2">
        <v>96</v>
      </c>
      <c r="F99">
        <f t="shared" si="3"/>
        <v>1</v>
      </c>
      <c r="G99">
        <f t="shared" si="4"/>
        <v>0</v>
      </c>
      <c r="H99">
        <f>PRODUCT(G$3:$G98)*F99</f>
        <v>0</v>
      </c>
      <c r="I99">
        <f>PRODUCT(G$3:G99)</f>
        <v>0</v>
      </c>
      <c r="K99">
        <f t="shared" si="5"/>
        <v>9216</v>
      </c>
      <c r="U99">
        <v>96</v>
      </c>
      <c r="V99">
        <v>0</v>
      </c>
      <c r="W99">
        <v>0</v>
      </c>
      <c r="X99">
        <v>0</v>
      </c>
      <c r="Y99">
        <v>0</v>
      </c>
    </row>
  </sheetData>
  <dataValidations count="1">
    <dataValidation type="list" showInputMessage="1" showErrorMessage="1" error="Enter an age from 0 to 96." sqref="D3" xr:uid="{00000000-0002-0000-0100-000000000000}">
      <formula1>$A$3:$A$99</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dimension ref="A1:Y99"/>
  <sheetViews>
    <sheetView workbookViewId="0">
      <pane xSplit="1" ySplit="2" topLeftCell="B3" activePane="bottomRight" state="frozen"/>
      <selection activeCell="B3" sqref="B3"/>
      <selection pane="topRight" activeCell="B3" sqref="B3"/>
      <selection pane="bottomLeft" activeCell="B3" sqref="B3"/>
      <selection pane="bottomRight" activeCell="B3" sqref="B3"/>
    </sheetView>
  </sheetViews>
  <sheetFormatPr defaultRowHeight="14.4" x14ac:dyDescent="0.3"/>
  <sheetData>
    <row r="1" spans="1:25" x14ac:dyDescent="0.3">
      <c r="A1" s="3" t="s">
        <v>0</v>
      </c>
      <c r="B1" s="3"/>
      <c r="J1">
        <v>1</v>
      </c>
      <c r="L1">
        <v>2</v>
      </c>
      <c r="M1">
        <v>3</v>
      </c>
      <c r="N1">
        <v>4</v>
      </c>
      <c r="U1">
        <v>1</v>
      </c>
    </row>
    <row r="2" spans="1:25" ht="16.8" x14ac:dyDescent="0.35">
      <c r="A2" s="4" t="s">
        <v>1</v>
      </c>
      <c r="B2" s="4" t="s">
        <v>2</v>
      </c>
      <c r="D2" s="4" t="s">
        <v>23</v>
      </c>
      <c r="E2" s="4" t="s">
        <v>21</v>
      </c>
      <c r="F2" s="4" t="s">
        <v>24</v>
      </c>
      <c r="G2" s="4" t="s">
        <v>25</v>
      </c>
      <c r="H2" s="4" t="s">
        <v>26</v>
      </c>
      <c r="I2" s="4" t="s">
        <v>27</v>
      </c>
      <c r="J2" s="4" t="s">
        <v>28</v>
      </c>
      <c r="K2" s="4" t="s">
        <v>22</v>
      </c>
      <c r="L2" s="4" t="s">
        <v>29</v>
      </c>
      <c r="M2" s="4" t="s">
        <v>30</v>
      </c>
      <c r="N2" s="4" t="s">
        <v>31</v>
      </c>
      <c r="U2">
        <v>10.384674975959177</v>
      </c>
      <c r="V2">
        <v>1</v>
      </c>
      <c r="W2">
        <v>2</v>
      </c>
      <c r="X2">
        <v>3</v>
      </c>
      <c r="Y2">
        <v>4</v>
      </c>
    </row>
    <row r="3" spans="1:25" x14ac:dyDescent="0.3">
      <c r="A3" s="1">
        <v>0</v>
      </c>
      <c r="B3" s="2">
        <v>0.25751000000000002</v>
      </c>
      <c r="D3" s="5">
        <v>65</v>
      </c>
      <c r="E3" s="2">
        <v>0</v>
      </c>
      <c r="F3">
        <v>4.9020000000000001E-2</v>
      </c>
      <c r="G3">
        <v>0.95098000000000005</v>
      </c>
      <c r="H3">
        <v>4.9020000000000001E-2</v>
      </c>
      <c r="I3">
        <v>0.95098000000000005</v>
      </c>
      <c r="J3">
        <v>10.384674975959177</v>
      </c>
      <c r="K3">
        <v>0</v>
      </c>
      <c r="L3">
        <v>156.08408843591673</v>
      </c>
      <c r="M3">
        <v>48.242614079603996</v>
      </c>
      <c r="N3">
        <v>6.9456903241941328</v>
      </c>
      <c r="U3">
        <v>0</v>
      </c>
      <c r="V3">
        <v>24.682727566725308</v>
      </c>
      <c r="W3">
        <v>1408.9581093697495</v>
      </c>
      <c r="X3">
        <v>799.72106923656804</v>
      </c>
      <c r="Y3">
        <v>28.279339971727911</v>
      </c>
    </row>
    <row r="4" spans="1:25" x14ac:dyDescent="0.3">
      <c r="A4" s="1">
        <v>1</v>
      </c>
      <c r="B4" s="2">
        <v>0.15803</v>
      </c>
      <c r="E4">
        <v>1</v>
      </c>
      <c r="F4">
        <v>5.1549999999999999E-2</v>
      </c>
      <c r="G4">
        <v>0.94845000000000002</v>
      </c>
      <c r="H4">
        <v>4.9023019000000001E-2</v>
      </c>
      <c r="I4">
        <v>0.9019569810000001</v>
      </c>
      <c r="K4">
        <v>1</v>
      </c>
      <c r="U4">
        <v>1</v>
      </c>
      <c r="V4">
        <v>32.243178449171467</v>
      </c>
      <c r="W4">
        <v>1832.1258794546711</v>
      </c>
      <c r="X4">
        <v>792.50332294955592</v>
      </c>
      <c r="Y4">
        <v>28.151435539765213</v>
      </c>
    </row>
    <row r="5" spans="1:25" x14ac:dyDescent="0.3">
      <c r="A5" s="1">
        <v>2</v>
      </c>
      <c r="B5" s="2">
        <v>6.8930000000000005E-2</v>
      </c>
      <c r="E5">
        <v>2</v>
      </c>
      <c r="F5">
        <v>5.4350000000000002E-2</v>
      </c>
      <c r="G5">
        <v>0.94564999999999999</v>
      </c>
      <c r="H5">
        <v>4.9021361917350008E-2</v>
      </c>
      <c r="I5">
        <v>0.85293561908265014</v>
      </c>
      <c r="K5">
        <v>4</v>
      </c>
      <c r="U5">
        <v>2</v>
      </c>
      <c r="V5">
        <v>37.294925530804463</v>
      </c>
      <c r="W5">
        <v>2100.4091506304585</v>
      </c>
      <c r="X5">
        <v>709.49768028220797</v>
      </c>
      <c r="Y5">
        <v>26.636397659634984</v>
      </c>
    </row>
    <row r="6" spans="1:25" x14ac:dyDescent="0.3">
      <c r="A6" s="1">
        <v>3</v>
      </c>
      <c r="B6" s="2">
        <v>4.9399999999999999E-2</v>
      </c>
      <c r="E6" s="2">
        <v>3</v>
      </c>
      <c r="F6">
        <v>5.747E-2</v>
      </c>
      <c r="G6">
        <v>0.94252999999999998</v>
      </c>
      <c r="H6">
        <v>4.9018210028679905E-2</v>
      </c>
      <c r="I6">
        <v>0.80391740905397024</v>
      </c>
      <c r="K6">
        <v>9</v>
      </c>
      <c r="U6">
        <v>3</v>
      </c>
      <c r="V6">
        <v>39.055984545527743</v>
      </c>
      <c r="W6">
        <v>2176.7969858000497</v>
      </c>
      <c r="X6">
        <v>651.42705697954784</v>
      </c>
      <c r="Y6">
        <v>25.523069113638115</v>
      </c>
    </row>
    <row r="7" spans="1:25" x14ac:dyDescent="0.3">
      <c r="A7" s="1">
        <v>4</v>
      </c>
      <c r="B7" s="2">
        <v>3.056E-2</v>
      </c>
      <c r="E7">
        <v>4</v>
      </c>
      <c r="F7">
        <v>6.0979999999999999E-2</v>
      </c>
      <c r="G7">
        <v>0.93901999999999997</v>
      </c>
      <c r="H7">
        <v>4.9022883604111105E-2</v>
      </c>
      <c r="I7">
        <v>0.75489452544985913</v>
      </c>
      <c r="K7">
        <v>16</v>
      </c>
      <c r="U7">
        <v>4</v>
      </c>
      <c r="V7">
        <v>40.085613870742385</v>
      </c>
      <c r="W7">
        <v>2208.7477558478781</v>
      </c>
      <c r="X7">
        <v>601.89131645362386</v>
      </c>
      <c r="Y7">
        <v>24.533473387468476</v>
      </c>
    </row>
    <row r="8" spans="1:25" x14ac:dyDescent="0.3">
      <c r="A8" s="1">
        <v>5</v>
      </c>
      <c r="B8" s="2">
        <v>2.9440000000000001E-2</v>
      </c>
      <c r="E8">
        <v>5</v>
      </c>
      <c r="F8">
        <v>6.4939999999999998E-2</v>
      </c>
      <c r="G8">
        <v>0.93506</v>
      </c>
      <c r="H8">
        <v>4.9022850482713848E-2</v>
      </c>
      <c r="I8">
        <v>0.70587167496714531</v>
      </c>
      <c r="K8">
        <v>25</v>
      </c>
      <c r="U8">
        <v>5</v>
      </c>
      <c r="V8">
        <v>40.349246854619572</v>
      </c>
      <c r="W8">
        <v>2196.6763988554162</v>
      </c>
      <c r="X8">
        <v>568.61467712038871</v>
      </c>
      <c r="Y8">
        <v>23.845642728188071</v>
      </c>
    </row>
    <row r="9" spans="1:25" x14ac:dyDescent="0.3">
      <c r="A9" s="1">
        <v>6</v>
      </c>
      <c r="B9" s="2">
        <v>2.308E-2</v>
      </c>
      <c r="E9" s="2">
        <v>6</v>
      </c>
      <c r="F9">
        <v>6.9440000000000002E-2</v>
      </c>
      <c r="G9">
        <v>0.93056000000000005</v>
      </c>
      <c r="H9">
        <v>4.9015729109718569E-2</v>
      </c>
      <c r="I9">
        <v>0.65685594585742679</v>
      </c>
      <c r="K9">
        <v>36</v>
      </c>
      <c r="U9">
        <v>6</v>
      </c>
      <c r="V9">
        <v>40.573160705798266</v>
      </c>
      <c r="W9">
        <v>2181.1618706171444</v>
      </c>
      <c r="X9">
        <v>534.98050095861186</v>
      </c>
      <c r="Y9">
        <v>23.129645500063589</v>
      </c>
    </row>
    <row r="10" spans="1:25" x14ac:dyDescent="0.3">
      <c r="A10" s="1">
        <v>7</v>
      </c>
      <c r="B10" s="2">
        <v>1.857E-2</v>
      </c>
      <c r="E10">
        <v>7</v>
      </c>
      <c r="F10">
        <v>7.4630000000000002E-2</v>
      </c>
      <c r="G10">
        <v>0.92537000000000003</v>
      </c>
      <c r="H10">
        <v>4.9021159239339765E-2</v>
      </c>
      <c r="I10">
        <v>0.6078347866180871</v>
      </c>
      <c r="K10">
        <v>49</v>
      </c>
      <c r="U10">
        <v>7</v>
      </c>
      <c r="V10">
        <v>40.531712633376614</v>
      </c>
      <c r="W10">
        <v>2150.6289862072099</v>
      </c>
      <c r="X10">
        <v>507.80925721258836</v>
      </c>
      <c r="Y10">
        <v>22.534623520542524</v>
      </c>
    </row>
    <row r="11" spans="1:25" x14ac:dyDescent="0.3">
      <c r="A11" s="1">
        <v>8</v>
      </c>
      <c r="B11" s="2">
        <v>1.376E-2</v>
      </c>
      <c r="E11">
        <v>8</v>
      </c>
      <c r="F11">
        <v>8.0649999999999999E-2</v>
      </c>
      <c r="G11">
        <v>0.91935</v>
      </c>
      <c r="H11">
        <v>4.9021875540748723E-2</v>
      </c>
      <c r="I11">
        <v>0.55881291107733833</v>
      </c>
      <c r="K11">
        <v>64</v>
      </c>
      <c r="U11">
        <v>8</v>
      </c>
      <c r="V11">
        <v>40.298628158275804</v>
      </c>
      <c r="W11">
        <v>2109.7245763227725</v>
      </c>
      <c r="X11">
        <v>485.74514488379305</v>
      </c>
      <c r="Y11">
        <v>22.039626695654196</v>
      </c>
    </row>
    <row r="12" spans="1:25" x14ac:dyDescent="0.3">
      <c r="A12" s="1">
        <v>9</v>
      </c>
      <c r="B12" s="2">
        <v>1.0460000000000001E-2</v>
      </c>
      <c r="E12" s="2">
        <v>9</v>
      </c>
      <c r="F12">
        <v>8.7720000000000006E-2</v>
      </c>
      <c r="G12">
        <v>0.91227999999999998</v>
      </c>
      <c r="H12">
        <v>4.9019068559704122E-2</v>
      </c>
      <c r="I12">
        <v>0.50979384251763415</v>
      </c>
      <c r="K12">
        <v>81</v>
      </c>
      <c r="U12">
        <v>9</v>
      </c>
      <c r="V12">
        <v>39.860873781509355</v>
      </c>
      <c r="W12">
        <v>2058.4376622386235</v>
      </c>
      <c r="X12">
        <v>469.54840361320362</v>
      </c>
      <c r="Y12">
        <v>21.669065591603243</v>
      </c>
    </row>
    <row r="13" spans="1:25" x14ac:dyDescent="0.3">
      <c r="A13" s="1">
        <v>10</v>
      </c>
      <c r="B13" s="2">
        <v>9.1599999999999997E-3</v>
      </c>
      <c r="E13">
        <v>10</v>
      </c>
      <c r="F13">
        <v>9.6149999999999999E-2</v>
      </c>
      <c r="G13">
        <v>0.90385000000000004</v>
      </c>
      <c r="H13">
        <v>4.901667795807052E-2</v>
      </c>
      <c r="I13">
        <v>0.46077716455956363</v>
      </c>
      <c r="K13">
        <v>100</v>
      </c>
      <c r="U13">
        <v>10</v>
      </c>
      <c r="V13">
        <v>39.282225864047298</v>
      </c>
      <c r="W13">
        <v>2000.632066086873</v>
      </c>
      <c r="X13">
        <v>457.53879725284651</v>
      </c>
      <c r="Y13">
        <v>21.390156550452044</v>
      </c>
    </row>
    <row r="14" spans="1:25" x14ac:dyDescent="0.3">
      <c r="A14" s="1">
        <v>11</v>
      </c>
      <c r="B14" s="2">
        <v>8.8900000000000003E-3</v>
      </c>
      <c r="E14">
        <v>11</v>
      </c>
      <c r="F14">
        <v>0.10238999999999999</v>
      </c>
      <c r="G14">
        <v>0.89761000000000002</v>
      </c>
      <c r="H14">
        <v>4.7178973879253717E-2</v>
      </c>
      <c r="I14">
        <v>0.4135981906803099</v>
      </c>
      <c r="K14">
        <v>121</v>
      </c>
      <c r="U14">
        <v>11</v>
      </c>
      <c r="V14">
        <v>38.645377522150184</v>
      </c>
      <c r="W14">
        <v>1940.8365168531534</v>
      </c>
      <c r="X14">
        <v>447.37131302364264</v>
      </c>
      <c r="Y14">
        <v>21.151153940710721</v>
      </c>
    </row>
    <row r="15" spans="1:25" x14ac:dyDescent="0.3">
      <c r="A15" s="1">
        <v>12</v>
      </c>
      <c r="B15" s="2">
        <v>8.9700000000000005E-3</v>
      </c>
      <c r="E15" s="2">
        <v>12</v>
      </c>
      <c r="F15">
        <v>0.10815</v>
      </c>
      <c r="G15">
        <v>0.89185000000000003</v>
      </c>
      <c r="H15">
        <v>4.4730644322075512E-2</v>
      </c>
      <c r="I15">
        <v>0.36886754635823438</v>
      </c>
      <c r="K15">
        <v>144</v>
      </c>
      <c r="U15">
        <v>12</v>
      </c>
      <c r="V15">
        <v>37.99201654927321</v>
      </c>
      <c r="W15">
        <v>1881.2612846292068</v>
      </c>
      <c r="X15">
        <v>437.86796314895741</v>
      </c>
      <c r="Y15">
        <v>20.925294816297271</v>
      </c>
    </row>
    <row r="16" spans="1:25" x14ac:dyDescent="0.3">
      <c r="A16" s="1">
        <v>13</v>
      </c>
      <c r="B16" s="2">
        <v>9.0500000000000008E-3</v>
      </c>
      <c r="E16">
        <v>13</v>
      </c>
      <c r="F16">
        <v>0.11296</v>
      </c>
      <c r="G16">
        <v>0.88704000000000005</v>
      </c>
      <c r="H16">
        <v>4.1667278036626156E-2</v>
      </c>
      <c r="I16">
        <v>0.32720026832160826</v>
      </c>
      <c r="K16">
        <v>169</v>
      </c>
      <c r="U16">
        <v>13</v>
      </c>
      <c r="V16">
        <v>37.335889477889879</v>
      </c>
      <c r="W16">
        <v>1822.6171574328318</v>
      </c>
      <c r="X16">
        <v>428.64851432762362</v>
      </c>
      <c r="Y16">
        <v>20.703828494450576</v>
      </c>
    </row>
    <row r="17" spans="1:25" x14ac:dyDescent="0.3">
      <c r="A17" s="1">
        <v>14</v>
      </c>
      <c r="B17" s="2">
        <v>9.1400000000000006E-3</v>
      </c>
      <c r="E17">
        <v>14</v>
      </c>
      <c r="F17">
        <v>0.12171999999999999</v>
      </c>
      <c r="G17">
        <v>0.87827999999999995</v>
      </c>
      <c r="H17">
        <v>3.9826816660106158E-2</v>
      </c>
      <c r="I17">
        <v>0.28737345166150208</v>
      </c>
      <c r="K17">
        <v>196</v>
      </c>
      <c r="U17">
        <v>14</v>
      </c>
      <c r="V17">
        <v>36.676865107109236</v>
      </c>
      <c r="W17">
        <v>1764.9087526888877</v>
      </c>
      <c r="X17">
        <v>419.7163186038008</v>
      </c>
      <c r="Y17">
        <v>20.486979245457363</v>
      </c>
    </row>
    <row r="18" spans="1:25" x14ac:dyDescent="0.3">
      <c r="A18" s="1">
        <v>15</v>
      </c>
      <c r="B18" s="2">
        <v>9.2200000000000008E-3</v>
      </c>
      <c r="E18" s="2">
        <v>15</v>
      </c>
      <c r="F18">
        <v>0.13433</v>
      </c>
      <c r="G18">
        <v>0.86566999999999994</v>
      </c>
      <c r="H18">
        <v>3.8602875761689574E-2</v>
      </c>
      <c r="I18">
        <v>0.2487705758998125</v>
      </c>
      <c r="K18">
        <v>225</v>
      </c>
      <c r="U18">
        <v>15</v>
      </c>
      <c r="V18">
        <v>36.015183887844124</v>
      </c>
      <c r="W18">
        <v>1708.1584507141963</v>
      </c>
      <c r="X18">
        <v>411.06498023896938</v>
      </c>
      <c r="Y18">
        <v>20.274737488780698</v>
      </c>
    </row>
    <row r="19" spans="1:25" x14ac:dyDescent="0.3">
      <c r="A19" s="1">
        <v>16</v>
      </c>
      <c r="B19" s="2">
        <v>9.8600000000000007E-3</v>
      </c>
      <c r="E19">
        <v>16</v>
      </c>
      <c r="F19">
        <v>0.14777999999999999</v>
      </c>
      <c r="G19">
        <v>0.85221999999999998</v>
      </c>
      <c r="H19">
        <v>3.6763315706474287E-2</v>
      </c>
      <c r="I19">
        <v>0.21200726019333821</v>
      </c>
      <c r="K19">
        <v>256</v>
      </c>
      <c r="U19">
        <v>16</v>
      </c>
      <c r="V19">
        <v>35.350333967020049</v>
      </c>
      <c r="W19">
        <v>1652.3535627874087</v>
      </c>
      <c r="X19">
        <v>402.70745120755737</v>
      </c>
      <c r="Y19">
        <v>20.06757213036887</v>
      </c>
    </row>
    <row r="20" spans="1:25" x14ac:dyDescent="0.3">
      <c r="A20" s="1">
        <v>17</v>
      </c>
      <c r="B20" s="2">
        <v>1.09E-2</v>
      </c>
      <c r="E20">
        <v>17</v>
      </c>
      <c r="F20">
        <v>0.16474</v>
      </c>
      <c r="G20">
        <v>0.83526</v>
      </c>
      <c r="H20">
        <v>3.4926076044250534E-2</v>
      </c>
      <c r="I20">
        <v>0.17708118414908766</v>
      </c>
      <c r="K20">
        <v>289</v>
      </c>
      <c r="U20">
        <v>17</v>
      </c>
      <c r="V20">
        <v>34.702359229018171</v>
      </c>
      <c r="W20">
        <v>1598.4032913056417</v>
      </c>
      <c r="X20">
        <v>394.1495552458191</v>
      </c>
      <c r="Y20">
        <v>19.853200126070838</v>
      </c>
    </row>
    <row r="21" spans="1:25" x14ac:dyDescent="0.3">
      <c r="A21" s="1">
        <v>18</v>
      </c>
      <c r="B21" s="2">
        <v>1.197E-2</v>
      </c>
      <c r="E21" s="2">
        <v>18</v>
      </c>
      <c r="F21">
        <v>0.19031000000000001</v>
      </c>
      <c r="G21">
        <v>0.80969000000000002</v>
      </c>
      <c r="H21">
        <v>3.3700320155412876E-2</v>
      </c>
      <c r="I21">
        <v>0.14338086399367478</v>
      </c>
      <c r="K21">
        <v>324</v>
      </c>
      <c r="U21">
        <v>18</v>
      </c>
      <c r="V21">
        <v>34.084783367726402</v>
      </c>
      <c r="W21">
        <v>1546.848319530488</v>
      </c>
      <c r="X21">
        <v>385.07586230564971</v>
      </c>
      <c r="Y21">
        <v>19.623349925679094</v>
      </c>
    </row>
    <row r="22" spans="1:25" x14ac:dyDescent="0.3">
      <c r="A22" s="1">
        <v>19</v>
      </c>
      <c r="B22" s="2">
        <v>1.289E-2</v>
      </c>
      <c r="E22">
        <v>19</v>
      </c>
      <c r="F22">
        <v>0.20513000000000001</v>
      </c>
      <c r="G22">
        <v>0.79486999999999997</v>
      </c>
      <c r="H22">
        <v>2.9411716631022509E-2</v>
      </c>
      <c r="I22">
        <v>0.11396914736265226</v>
      </c>
      <c r="K22">
        <v>361</v>
      </c>
      <c r="U22">
        <v>19</v>
      </c>
      <c r="V22">
        <v>33.497721089163697</v>
      </c>
      <c r="W22">
        <v>1497.5929706537609</v>
      </c>
      <c r="X22">
        <v>375.49565248635849</v>
      </c>
      <c r="Y22">
        <v>19.377710197191991</v>
      </c>
    </row>
    <row r="23" spans="1:25" x14ac:dyDescent="0.3">
      <c r="A23" s="1">
        <v>20</v>
      </c>
      <c r="B23" s="2">
        <v>1.4030000000000001E-2</v>
      </c>
      <c r="E23">
        <v>20</v>
      </c>
      <c r="F23">
        <v>0.22048000000000001</v>
      </c>
      <c r="G23">
        <v>0.77951999999999999</v>
      </c>
      <c r="H23">
        <v>2.512791761051757E-2</v>
      </c>
      <c r="I23">
        <v>8.8841229752134696E-2</v>
      </c>
      <c r="K23">
        <v>400</v>
      </c>
      <c r="U23">
        <v>20</v>
      </c>
      <c r="V23">
        <v>32.935145109626774</v>
      </c>
      <c r="W23">
        <v>1450.2787313221766</v>
      </c>
      <c r="X23">
        <v>365.55494793000412</v>
      </c>
      <c r="Y23">
        <v>19.119491309394299</v>
      </c>
    </row>
    <row r="24" spans="1:25" x14ac:dyDescent="0.3">
      <c r="A24" s="1">
        <v>21</v>
      </c>
      <c r="B24" s="2">
        <v>1.482E-2</v>
      </c>
      <c r="E24" s="2">
        <v>21</v>
      </c>
      <c r="F24">
        <v>0.23447999999999999</v>
      </c>
      <c r="G24">
        <v>0.76551999999999998</v>
      </c>
      <c r="H24">
        <v>2.0831491552280541E-2</v>
      </c>
      <c r="I24">
        <v>6.8009738199854147E-2</v>
      </c>
      <c r="K24">
        <v>441</v>
      </c>
      <c r="U24">
        <v>21</v>
      </c>
      <c r="V24">
        <v>32.403800429654822</v>
      </c>
      <c r="W24">
        <v>1405.1080774292543</v>
      </c>
      <c r="X24">
        <v>355.10179514435617</v>
      </c>
      <c r="Y24">
        <v>18.844144850439783</v>
      </c>
    </row>
    <row r="25" spans="1:25" x14ac:dyDescent="0.3">
      <c r="A25" s="1">
        <v>22</v>
      </c>
      <c r="B25" s="2">
        <v>1.5049999999999999E-2</v>
      </c>
      <c r="E25">
        <v>22</v>
      </c>
      <c r="F25">
        <v>0.25224999999999997</v>
      </c>
      <c r="G25">
        <v>0.74775000000000003</v>
      </c>
      <c r="H25">
        <v>1.7155456460913206E-2</v>
      </c>
      <c r="I25">
        <v>5.0854281738940937E-2</v>
      </c>
      <c r="K25">
        <v>484</v>
      </c>
      <c r="U25">
        <v>22</v>
      </c>
      <c r="V25">
        <v>31.89124873592117</v>
      </c>
      <c r="W25">
        <v>1361.4625312835681</v>
      </c>
      <c r="X25">
        <v>344.4107853471744</v>
      </c>
      <c r="Y25">
        <v>18.558307717762801</v>
      </c>
    </row>
    <row r="26" spans="1:25" x14ac:dyDescent="0.3">
      <c r="A26" s="1">
        <v>23</v>
      </c>
      <c r="B26" s="2">
        <v>1.5270000000000001E-2</v>
      </c>
      <c r="E26">
        <v>23</v>
      </c>
      <c r="F26">
        <v>0.25301000000000001</v>
      </c>
      <c r="G26">
        <v>0.74699000000000004</v>
      </c>
      <c r="H26">
        <v>1.2866641822769448E-2</v>
      </c>
      <c r="I26">
        <v>3.7987639916171496E-2</v>
      </c>
      <c r="K26">
        <v>529</v>
      </c>
      <c r="U26">
        <v>23</v>
      </c>
      <c r="V26">
        <v>31.378545850978409</v>
      </c>
      <c r="W26">
        <v>1318.5085372980623</v>
      </c>
      <c r="X26">
        <v>333.89539757610794</v>
      </c>
      <c r="Y26">
        <v>18.272804863405835</v>
      </c>
    </row>
    <row r="27" spans="1:25" x14ac:dyDescent="0.3">
      <c r="A27" s="1">
        <v>24</v>
      </c>
      <c r="B27" s="2">
        <v>1.5509999999999999E-2</v>
      </c>
      <c r="E27" s="2">
        <v>24</v>
      </c>
      <c r="F27">
        <v>0.25806000000000001</v>
      </c>
      <c r="G27">
        <v>0.74194000000000004</v>
      </c>
      <c r="H27">
        <v>9.8030903567672169E-3</v>
      </c>
      <c r="I27">
        <v>2.8184549559404283E-2</v>
      </c>
      <c r="K27">
        <v>576</v>
      </c>
      <c r="U27">
        <v>24</v>
      </c>
      <c r="V27">
        <v>30.865126330038073</v>
      </c>
      <c r="W27">
        <v>1276.2241178760723</v>
      </c>
      <c r="X27">
        <v>323.56809450686285</v>
      </c>
      <c r="Y27">
        <v>17.98799862427343</v>
      </c>
    </row>
    <row r="28" spans="1:25" x14ac:dyDescent="0.3">
      <c r="A28" s="1">
        <v>25</v>
      </c>
      <c r="B28" s="2">
        <v>1.576E-2</v>
      </c>
      <c r="E28">
        <v>25</v>
      </c>
      <c r="F28">
        <v>0.26086999999999999</v>
      </c>
      <c r="G28">
        <v>0.73913000000000006</v>
      </c>
      <c r="H28">
        <v>7.3525034435617947E-3</v>
      </c>
      <c r="I28">
        <v>2.0832046115842488E-2</v>
      </c>
      <c r="K28">
        <v>625</v>
      </c>
      <c r="U28">
        <v>25</v>
      </c>
      <c r="V28">
        <v>30.351386332048158</v>
      </c>
      <c r="W28">
        <v>1234.6274266026026</v>
      </c>
      <c r="X28">
        <v>313.4207743253628</v>
      </c>
      <c r="Y28">
        <v>17.703693804552845</v>
      </c>
    </row>
    <row r="29" spans="1:25" x14ac:dyDescent="0.3">
      <c r="A29" s="1">
        <v>26</v>
      </c>
      <c r="B29" s="2">
        <v>1.601E-2</v>
      </c>
      <c r="E29">
        <v>26</v>
      </c>
      <c r="F29">
        <v>0.29411999999999999</v>
      </c>
      <c r="G29">
        <v>0.70588000000000006</v>
      </c>
      <c r="H29">
        <v>6.1271214035915926E-3</v>
      </c>
      <c r="I29">
        <v>1.4704924712250897E-2</v>
      </c>
      <c r="K29">
        <v>676</v>
      </c>
      <c r="U29">
        <v>26</v>
      </c>
      <c r="V29">
        <v>29.837383495944241</v>
      </c>
      <c r="W29">
        <v>1193.7219519004577</v>
      </c>
      <c r="X29">
        <v>303.45249801641194</v>
      </c>
      <c r="Y29">
        <v>17.419888002407248</v>
      </c>
    </row>
    <row r="30" spans="1:25" x14ac:dyDescent="0.3">
      <c r="A30" s="1">
        <v>27</v>
      </c>
      <c r="B30" s="2">
        <v>1.627E-2</v>
      </c>
      <c r="E30" s="2">
        <v>27</v>
      </c>
      <c r="F30">
        <v>0.33333000000000002</v>
      </c>
      <c r="G30">
        <v>0.66666999999999998</v>
      </c>
      <c r="H30">
        <v>4.9015925543345919E-3</v>
      </c>
      <c r="I30">
        <v>9.8033321579163047E-3</v>
      </c>
      <c r="K30">
        <v>729</v>
      </c>
      <c r="U30">
        <v>27</v>
      </c>
      <c r="V30">
        <v>29.322852362264076</v>
      </c>
      <c r="W30">
        <v>1153.4986889181487</v>
      </c>
      <c r="X30">
        <v>293.66901825901277</v>
      </c>
      <c r="Y30">
        <v>17.136773857964421</v>
      </c>
    </row>
    <row r="31" spans="1:25" x14ac:dyDescent="0.3">
      <c r="A31" s="1">
        <v>28</v>
      </c>
      <c r="B31" s="2">
        <v>1.6539999999999999E-2</v>
      </c>
      <c r="E31">
        <v>28</v>
      </c>
      <c r="F31">
        <v>0.4375</v>
      </c>
      <c r="G31">
        <v>0.5625</v>
      </c>
      <c r="H31">
        <v>4.2889578190883834E-3</v>
      </c>
      <c r="I31">
        <v>5.5143743388279213E-3</v>
      </c>
      <c r="K31">
        <v>784</v>
      </c>
      <c r="U31">
        <v>28</v>
      </c>
      <c r="V31">
        <v>28.807825686178209</v>
      </c>
      <c r="W31">
        <v>1113.9608573425844</v>
      </c>
      <c r="X31">
        <v>284.07003657735538</v>
      </c>
      <c r="Y31">
        <v>16.85437737139392</v>
      </c>
    </row>
    <row r="32" spans="1:25" x14ac:dyDescent="0.3">
      <c r="A32" s="1">
        <v>29</v>
      </c>
      <c r="B32" s="2">
        <v>1.6820000000000002E-2</v>
      </c>
      <c r="E32">
        <v>29</v>
      </c>
      <c r="F32">
        <v>0.55556000000000005</v>
      </c>
      <c r="G32">
        <v>0.44443999999999995</v>
      </c>
      <c r="H32">
        <v>3.0635658076792402E-3</v>
      </c>
      <c r="I32">
        <v>2.4508085311486811E-3</v>
      </c>
      <c r="K32">
        <v>841</v>
      </c>
      <c r="U32">
        <v>29</v>
      </c>
      <c r="V32">
        <v>28.292320670061009</v>
      </c>
      <c r="W32">
        <v>1075.1110019423543</v>
      </c>
      <c r="X32">
        <v>274.65559304479279</v>
      </c>
      <c r="Y32">
        <v>16.57273643804163</v>
      </c>
    </row>
    <row r="33" spans="1:25" x14ac:dyDescent="0.3">
      <c r="A33" s="1">
        <v>30</v>
      </c>
      <c r="B33" s="2">
        <v>1.7100000000000001E-2</v>
      </c>
      <c r="E33" s="2">
        <v>30</v>
      </c>
      <c r="F33">
        <v>0.75</v>
      </c>
      <c r="G33">
        <v>0.25</v>
      </c>
      <c r="H33">
        <v>1.8381063983615108E-3</v>
      </c>
      <c r="I33">
        <v>6.1270213278717027E-4</v>
      </c>
      <c r="K33">
        <v>900</v>
      </c>
      <c r="U33">
        <v>30</v>
      </c>
      <c r="V33">
        <v>27.776338686772519</v>
      </c>
      <c r="W33">
        <v>1036.95105738749</v>
      </c>
      <c r="X33">
        <v>265.42606654519432</v>
      </c>
      <c r="Y33">
        <v>16.291901870106951</v>
      </c>
    </row>
    <row r="34" spans="1:25" x14ac:dyDescent="0.3">
      <c r="A34" s="1">
        <v>31</v>
      </c>
      <c r="B34" s="2">
        <v>1.7399999999999999E-2</v>
      </c>
      <c r="E34">
        <v>31</v>
      </c>
      <c r="F34">
        <v>1</v>
      </c>
      <c r="G34">
        <v>0</v>
      </c>
      <c r="H34">
        <v>6.1270213278717027E-4</v>
      </c>
      <c r="I34">
        <v>0</v>
      </c>
      <c r="K34">
        <v>961</v>
      </c>
      <c r="U34">
        <v>31</v>
      </c>
      <c r="V34">
        <v>27.259577461361804</v>
      </c>
      <c r="W34">
        <v>999.47225558443836</v>
      </c>
      <c r="X34">
        <v>256.38769221245389</v>
      </c>
      <c r="Y34">
        <v>16.012110798156932</v>
      </c>
    </row>
    <row r="35" spans="1:25" x14ac:dyDescent="0.3">
      <c r="A35" s="1">
        <v>32</v>
      </c>
      <c r="B35" s="2">
        <v>1.771E-2</v>
      </c>
      <c r="E35">
        <v>32</v>
      </c>
      <c r="F35">
        <v>1</v>
      </c>
      <c r="G35">
        <v>0</v>
      </c>
      <c r="H35">
        <v>0</v>
      </c>
      <c r="I35">
        <v>0</v>
      </c>
      <c r="K35">
        <v>1024</v>
      </c>
      <c r="U35">
        <v>32</v>
      </c>
      <c r="V35">
        <v>26.742293365928983</v>
      </c>
      <c r="W35">
        <v>962.68644480125704</v>
      </c>
      <c r="X35">
        <v>247.53619033184771</v>
      </c>
      <c r="Y35">
        <v>15.733282884758912</v>
      </c>
    </row>
    <row r="36" spans="1:25" x14ac:dyDescent="0.3">
      <c r="A36" s="1">
        <v>33</v>
      </c>
      <c r="B36" s="2">
        <v>1.8030000000000001E-2</v>
      </c>
      <c r="E36" s="2">
        <v>33</v>
      </c>
      <c r="F36">
        <v>1</v>
      </c>
      <c r="G36">
        <v>0</v>
      </c>
      <c r="H36">
        <v>0</v>
      </c>
      <c r="I36">
        <v>0</v>
      </c>
      <c r="K36">
        <v>1089</v>
      </c>
      <c r="U36">
        <v>33</v>
      </c>
      <c r="V36">
        <v>26.224438165846113</v>
      </c>
      <c r="W36">
        <v>926.59413011371305</v>
      </c>
      <c r="X36">
        <v>238.87297299942679</v>
      </c>
      <c r="Y36">
        <v>15.455515940900414</v>
      </c>
    </row>
    <row r="37" spans="1:25" x14ac:dyDescent="0.3">
      <c r="A37" s="1">
        <v>34</v>
      </c>
      <c r="B37" s="2">
        <v>1.8360000000000001E-2</v>
      </c>
      <c r="E37">
        <v>34</v>
      </c>
      <c r="F37">
        <v>1</v>
      </c>
      <c r="G37">
        <v>0</v>
      </c>
      <c r="H37">
        <v>0</v>
      </c>
      <c r="I37">
        <v>0</v>
      </c>
      <c r="K37">
        <v>1156</v>
      </c>
      <c r="U37">
        <v>34</v>
      </c>
      <c r="V37">
        <v>25.705946379060574</v>
      </c>
      <c r="W37">
        <v>891.19547825495738</v>
      </c>
      <c r="X37">
        <v>230.39979901181994</v>
      </c>
      <c r="Y37">
        <v>15.178926148177279</v>
      </c>
    </row>
    <row r="38" spans="1:25" x14ac:dyDescent="0.3">
      <c r="A38" s="1">
        <v>35</v>
      </c>
      <c r="B38" s="2">
        <v>1.8700000000000001E-2</v>
      </c>
      <c r="E38">
        <v>35</v>
      </c>
      <c r="F38">
        <v>1</v>
      </c>
      <c r="G38">
        <v>0</v>
      </c>
      <c r="H38">
        <v>0</v>
      </c>
      <c r="I38">
        <v>0</v>
      </c>
      <c r="K38">
        <v>1225</v>
      </c>
      <c r="U38">
        <v>35</v>
      </c>
      <c r="V38">
        <v>25.186734830549469</v>
      </c>
      <c r="W38">
        <v>856.49038903960331</v>
      </c>
      <c r="X38">
        <v>222.11877761518952</v>
      </c>
      <c r="Y38">
        <v>14.903649808526417</v>
      </c>
    </row>
    <row r="39" spans="1:25" x14ac:dyDescent="0.3">
      <c r="A39" s="1">
        <v>36</v>
      </c>
      <c r="B39" s="2">
        <v>1.9060000000000001E-2</v>
      </c>
      <c r="E39" s="2">
        <v>36</v>
      </c>
      <c r="F39">
        <v>1</v>
      </c>
      <c r="G39">
        <v>0</v>
      </c>
      <c r="H39">
        <v>0</v>
      </c>
      <c r="I39">
        <v>0</v>
      </c>
      <c r="K39">
        <v>1296</v>
      </c>
      <c r="U39">
        <v>36</v>
      </c>
      <c r="V39">
        <v>24.666702160959421</v>
      </c>
      <c r="W39">
        <v>822.47856861154071</v>
      </c>
      <c r="X39">
        <v>214.03237311406053</v>
      </c>
      <c r="Y39">
        <v>14.629845286743826</v>
      </c>
    </row>
    <row r="40" spans="1:25" x14ac:dyDescent="0.3">
      <c r="A40" s="1">
        <v>37</v>
      </c>
      <c r="B40" s="2">
        <v>1.9429999999999999E-2</v>
      </c>
      <c r="E40">
        <v>37</v>
      </c>
      <c r="F40">
        <v>1</v>
      </c>
      <c r="G40">
        <v>0</v>
      </c>
      <c r="H40">
        <v>0</v>
      </c>
      <c r="I40">
        <v>0</v>
      </c>
      <c r="K40">
        <v>1369</v>
      </c>
      <c r="U40">
        <v>37</v>
      </c>
      <c r="V40">
        <v>24.145984627968481</v>
      </c>
      <c r="W40">
        <v>789.16763949846268</v>
      </c>
      <c r="X40">
        <v>206.13906584437245</v>
      </c>
      <c r="Y40">
        <v>14.357543865312495</v>
      </c>
    </row>
    <row r="41" spans="1:25" x14ac:dyDescent="0.3">
      <c r="A41" s="1">
        <v>38</v>
      </c>
      <c r="B41" s="2">
        <v>1.9820000000000001E-2</v>
      </c>
      <c r="E41">
        <v>38</v>
      </c>
      <c r="F41">
        <v>1</v>
      </c>
      <c r="G41">
        <v>0</v>
      </c>
      <c r="H41">
        <v>0</v>
      </c>
      <c r="I41">
        <v>0</v>
      </c>
      <c r="K41">
        <v>1444</v>
      </c>
      <c r="U41">
        <v>38</v>
      </c>
      <c r="V41">
        <v>23.624437447574866</v>
      </c>
      <c r="W41">
        <v>756.55612576616193</v>
      </c>
      <c r="X41">
        <v>198.44208105178427</v>
      </c>
      <c r="Y41">
        <v>14.08694718708721</v>
      </c>
    </row>
    <row r="42" spans="1:25" x14ac:dyDescent="0.3">
      <c r="A42" s="1">
        <v>39</v>
      </c>
      <c r="B42" s="2">
        <v>2.0219999999999998E-2</v>
      </c>
      <c r="E42" s="2">
        <v>39</v>
      </c>
      <c r="F42">
        <v>1</v>
      </c>
      <c r="G42">
        <v>0</v>
      </c>
      <c r="H42">
        <v>0</v>
      </c>
      <c r="I42">
        <v>0</v>
      </c>
      <c r="K42">
        <v>1521</v>
      </c>
      <c r="U42">
        <v>39</v>
      </c>
      <c r="V42">
        <v>23.102141900033537</v>
      </c>
      <c r="W42">
        <v>724.64999374707884</v>
      </c>
      <c r="X42">
        <v>190.9410333777937</v>
      </c>
      <c r="Y42">
        <v>13.818141458886346</v>
      </c>
    </row>
    <row r="43" spans="1:25" x14ac:dyDescent="0.3">
      <c r="A43" s="1">
        <v>40</v>
      </c>
      <c r="B43" s="2">
        <v>2.0910000000000002E-2</v>
      </c>
      <c r="E43">
        <v>40</v>
      </c>
      <c r="F43">
        <v>1</v>
      </c>
      <c r="G43">
        <v>0</v>
      </c>
      <c r="H43">
        <v>0</v>
      </c>
      <c r="I43">
        <v>0</v>
      </c>
      <c r="K43">
        <v>1600</v>
      </c>
      <c r="U43">
        <v>40</v>
      </c>
      <c r="V43">
        <v>22.578907407819635</v>
      </c>
      <c r="W43">
        <v>693.44698804528741</v>
      </c>
      <c r="X43">
        <v>183.63992831439504</v>
      </c>
      <c r="Y43">
        <v>13.551381048232502</v>
      </c>
    </row>
    <row r="44" spans="1:25" x14ac:dyDescent="0.3">
      <c r="A44" s="1">
        <v>41</v>
      </c>
      <c r="B44" s="2">
        <v>2.164E-2</v>
      </c>
      <c r="E44">
        <v>41</v>
      </c>
      <c r="F44">
        <v>1</v>
      </c>
      <c r="G44">
        <v>0</v>
      </c>
      <c r="H44">
        <v>0</v>
      </c>
      <c r="I44">
        <v>0</v>
      </c>
      <c r="K44">
        <v>1681</v>
      </c>
      <c r="U44">
        <v>41</v>
      </c>
      <c r="V44">
        <v>22.06111532935649</v>
      </c>
      <c r="W44">
        <v>663.13440360911534</v>
      </c>
      <c r="X44">
        <v>176.44159403394747</v>
      </c>
      <c r="Y44">
        <v>13.283131936179339</v>
      </c>
    </row>
    <row r="45" spans="1:25" x14ac:dyDescent="0.3">
      <c r="A45" s="1">
        <v>42</v>
      </c>
      <c r="B45" s="2">
        <v>2.24E-2</v>
      </c>
      <c r="E45" s="2">
        <v>42</v>
      </c>
      <c r="F45">
        <v>1</v>
      </c>
      <c r="G45">
        <v>0</v>
      </c>
      <c r="H45">
        <v>0</v>
      </c>
      <c r="I45">
        <v>0</v>
      </c>
      <c r="K45">
        <v>1764</v>
      </c>
      <c r="U45">
        <v>42</v>
      </c>
      <c r="V45">
        <v>21.549077363502676</v>
      </c>
      <c r="W45">
        <v>633.70388502228445</v>
      </c>
      <c r="X45">
        <v>169.34114980406105</v>
      </c>
      <c r="Y45">
        <v>13.013114531274249</v>
      </c>
    </row>
    <row r="46" spans="1:25" x14ac:dyDescent="0.3">
      <c r="A46" s="1">
        <v>43</v>
      </c>
      <c r="B46" s="2">
        <v>2.291E-2</v>
      </c>
      <c r="E46">
        <v>43</v>
      </c>
      <c r="F46">
        <v>1</v>
      </c>
      <c r="G46">
        <v>0</v>
      </c>
      <c r="H46">
        <v>0</v>
      </c>
      <c r="I46">
        <v>0</v>
      </c>
      <c r="K46">
        <v>1849</v>
      </c>
      <c r="U46">
        <v>43</v>
      </c>
      <c r="V46">
        <v>21.042836910293257</v>
      </c>
      <c r="W46">
        <v>605.13843115310851</v>
      </c>
      <c r="X46">
        <v>162.33744591990825</v>
      </c>
      <c r="Y46">
        <v>12.741171293091865</v>
      </c>
    </row>
    <row r="47" spans="1:25" x14ac:dyDescent="0.3">
      <c r="A47" s="1">
        <v>44</v>
      </c>
      <c r="B47" s="2">
        <v>2.3449999999999999E-2</v>
      </c>
      <c r="E47">
        <v>44</v>
      </c>
      <c r="F47">
        <v>1</v>
      </c>
      <c r="G47">
        <v>0</v>
      </c>
      <c r="H47">
        <v>0</v>
      </c>
      <c r="I47">
        <v>0</v>
      </c>
      <c r="K47">
        <v>1936</v>
      </c>
      <c r="U47">
        <v>44</v>
      </c>
      <c r="V47">
        <v>20.536231985071225</v>
      </c>
      <c r="W47">
        <v>577.25475374072221</v>
      </c>
      <c r="X47">
        <v>155.51792959605979</v>
      </c>
      <c r="Y47">
        <v>12.470682803922958</v>
      </c>
    </row>
    <row r="48" spans="1:25" x14ac:dyDescent="0.3">
      <c r="A48" s="1">
        <v>45</v>
      </c>
      <c r="B48" s="2">
        <v>2.401E-2</v>
      </c>
      <c r="E48" s="2">
        <v>45</v>
      </c>
      <c r="F48">
        <v>1</v>
      </c>
      <c r="G48">
        <v>0</v>
      </c>
      <c r="H48">
        <v>0</v>
      </c>
      <c r="I48">
        <v>0</v>
      </c>
      <c r="K48">
        <v>2025</v>
      </c>
      <c r="U48">
        <v>45</v>
      </c>
      <c r="V48">
        <v>20.029370728658286</v>
      </c>
      <c r="W48">
        <v>550.05769266354002</v>
      </c>
      <c r="X48">
        <v>148.8820008775067</v>
      </c>
      <c r="Y48">
        <v>12.201721226019988</v>
      </c>
    </row>
    <row r="49" spans="1:25" x14ac:dyDescent="0.3">
      <c r="A49" s="1">
        <v>46</v>
      </c>
      <c r="B49" s="2">
        <v>2.461E-2</v>
      </c>
      <c r="E49">
        <v>46</v>
      </c>
      <c r="F49">
        <v>1</v>
      </c>
      <c r="G49">
        <v>0</v>
      </c>
      <c r="H49">
        <v>0</v>
      </c>
      <c r="I49">
        <v>0</v>
      </c>
      <c r="K49">
        <v>2116</v>
      </c>
      <c r="U49">
        <v>46</v>
      </c>
      <c r="V49">
        <v>19.52210650586407</v>
      </c>
      <c r="W49">
        <v>523.54526297013626</v>
      </c>
      <c r="X49">
        <v>142.43262054383604</v>
      </c>
      <c r="Y49">
        <v>11.934513837766332</v>
      </c>
    </row>
    <row r="50" spans="1:25" x14ac:dyDescent="0.3">
      <c r="A50" s="1">
        <v>47</v>
      </c>
      <c r="B50" s="2">
        <v>2.5229999999999999E-2</v>
      </c>
      <c r="E50">
        <v>47</v>
      </c>
      <c r="F50">
        <v>1</v>
      </c>
      <c r="G50">
        <v>0</v>
      </c>
      <c r="H50">
        <v>0</v>
      </c>
      <c r="I50">
        <v>0</v>
      </c>
      <c r="K50">
        <v>2209</v>
      </c>
      <c r="U50">
        <v>47</v>
      </c>
      <c r="V50">
        <v>19.014667472358816</v>
      </c>
      <c r="W50">
        <v>497.72546361804825</v>
      </c>
      <c r="X50">
        <v>136.16788453366786</v>
      </c>
      <c r="Y50">
        <v>11.669099559677596</v>
      </c>
    </row>
    <row r="51" spans="1:25" x14ac:dyDescent="0.3">
      <c r="A51" s="1">
        <v>48</v>
      </c>
      <c r="B51" s="2">
        <v>2.588E-2</v>
      </c>
      <c r="E51" s="2">
        <v>48</v>
      </c>
      <c r="F51">
        <v>1</v>
      </c>
      <c r="G51">
        <v>0</v>
      </c>
      <c r="H51">
        <v>0</v>
      </c>
      <c r="I51">
        <v>0</v>
      </c>
      <c r="K51">
        <v>2304</v>
      </c>
      <c r="U51">
        <v>48</v>
      </c>
      <c r="V51">
        <v>18.506824658492576</v>
      </c>
      <c r="W51">
        <v>472.59445681887041</v>
      </c>
      <c r="X51">
        <v>130.09189787868155</v>
      </c>
      <c r="Y51">
        <v>11.405783527609207</v>
      </c>
    </row>
    <row r="52" spans="1:25" x14ac:dyDescent="0.3">
      <c r="A52" s="1">
        <v>49</v>
      </c>
      <c r="B52" s="2">
        <v>2.691E-2</v>
      </c>
      <c r="E52">
        <v>49</v>
      </c>
      <c r="F52">
        <v>1</v>
      </c>
      <c r="G52">
        <v>0</v>
      </c>
      <c r="H52">
        <v>0</v>
      </c>
      <c r="I52">
        <v>0</v>
      </c>
      <c r="K52">
        <v>2401</v>
      </c>
      <c r="U52">
        <v>49</v>
      </c>
      <c r="V52">
        <v>17.998505993607132</v>
      </c>
      <c r="W52">
        <v>448.15313051973607</v>
      </c>
      <c r="X52">
        <v>124.20691251782421</v>
      </c>
      <c r="Y52">
        <v>11.144815499496804</v>
      </c>
    </row>
    <row r="53" spans="1:25" x14ac:dyDescent="0.3">
      <c r="A53" s="1">
        <v>50</v>
      </c>
      <c r="B53" s="2">
        <v>2.835E-2</v>
      </c>
      <c r="E53">
        <v>50</v>
      </c>
      <c r="F53">
        <v>1</v>
      </c>
      <c r="G53">
        <v>0</v>
      </c>
      <c r="H53">
        <v>0</v>
      </c>
      <c r="I53">
        <v>0</v>
      </c>
      <c r="K53">
        <v>2500</v>
      </c>
      <c r="U53">
        <v>50</v>
      </c>
      <c r="V53">
        <v>17.496239806808347</v>
      </c>
      <c r="W53">
        <v>424.55395547433614</v>
      </c>
      <c r="X53">
        <v>118.43554809699111</v>
      </c>
      <c r="Y53">
        <v>10.882809751943251</v>
      </c>
    </row>
    <row r="54" spans="1:25" x14ac:dyDescent="0.3">
      <c r="A54" s="1">
        <v>51</v>
      </c>
      <c r="B54" s="2">
        <v>2.954E-2</v>
      </c>
      <c r="E54" s="2">
        <v>51</v>
      </c>
      <c r="F54">
        <v>1</v>
      </c>
      <c r="G54">
        <v>0</v>
      </c>
      <c r="H54">
        <v>0</v>
      </c>
      <c r="I54">
        <v>0</v>
      </c>
      <c r="K54">
        <v>2601</v>
      </c>
      <c r="U54">
        <v>51</v>
      </c>
      <c r="V54">
        <v>17.006730619881999</v>
      </c>
      <c r="W54">
        <v>401.92777837772809</v>
      </c>
      <c r="X54">
        <v>112.69889200049613</v>
      </c>
      <c r="Y54">
        <v>10.615973436312665</v>
      </c>
    </row>
    <row r="55" spans="1:25" x14ac:dyDescent="0.3">
      <c r="A55" s="1">
        <v>52</v>
      </c>
      <c r="B55" s="2">
        <v>3.0439999999999998E-2</v>
      </c>
      <c r="E55">
        <v>52</v>
      </c>
      <c r="F55">
        <v>1</v>
      </c>
      <c r="G55">
        <v>0</v>
      </c>
      <c r="H55">
        <v>0</v>
      </c>
      <c r="I55">
        <v>0</v>
      </c>
      <c r="K55">
        <v>2704</v>
      </c>
      <c r="U55">
        <v>52</v>
      </c>
      <c r="V55">
        <v>16.524401438371495</v>
      </c>
      <c r="W55">
        <v>380.1133247511118</v>
      </c>
      <c r="X55">
        <v>107.05748185465785</v>
      </c>
      <c r="Y55">
        <v>10.346858550045896</v>
      </c>
    </row>
    <row r="56" spans="1:25" x14ac:dyDescent="0.3">
      <c r="A56" s="1">
        <v>53</v>
      </c>
      <c r="B56" s="2">
        <v>3.1390000000000001E-2</v>
      </c>
      <c r="E56">
        <v>53</v>
      </c>
      <c r="F56">
        <v>1</v>
      </c>
      <c r="G56">
        <v>0</v>
      </c>
      <c r="H56">
        <v>0</v>
      </c>
      <c r="I56">
        <v>0</v>
      </c>
      <c r="K56">
        <v>2809</v>
      </c>
      <c r="U56">
        <v>53</v>
      </c>
      <c r="V56">
        <v>16.0431963348029</v>
      </c>
      <c r="W56">
        <v>358.96085015302691</v>
      </c>
      <c r="X56">
        <v>101.5767015159937</v>
      </c>
      <c r="Y56">
        <v>10.078526753250879</v>
      </c>
    </row>
    <row r="57" spans="1:25" x14ac:dyDescent="0.3">
      <c r="A57" s="1">
        <v>54</v>
      </c>
      <c r="B57" s="2">
        <v>3.2410000000000001E-2</v>
      </c>
      <c r="E57" s="2">
        <v>54</v>
      </c>
      <c r="F57">
        <v>1</v>
      </c>
      <c r="G57">
        <v>0</v>
      </c>
      <c r="H57">
        <v>0</v>
      </c>
      <c r="I57">
        <v>0</v>
      </c>
      <c r="K57">
        <v>2916</v>
      </c>
      <c r="U57">
        <v>54</v>
      </c>
      <c r="V57">
        <v>15.563112434109595</v>
      </c>
      <c r="W57">
        <v>338.46756432766682</v>
      </c>
      <c r="X57">
        <v>96.257095690930157</v>
      </c>
      <c r="Y57">
        <v>9.8110700584049528</v>
      </c>
    </row>
    <row r="58" spans="1:25" x14ac:dyDescent="0.3">
      <c r="A58" s="1">
        <v>55</v>
      </c>
      <c r="B58" s="2">
        <v>3.3500000000000002E-2</v>
      </c>
      <c r="E58">
        <v>55</v>
      </c>
      <c r="F58">
        <v>1</v>
      </c>
      <c r="G58">
        <v>0</v>
      </c>
      <c r="H58">
        <v>0</v>
      </c>
      <c r="I58">
        <v>0</v>
      </c>
      <c r="K58">
        <v>3025</v>
      </c>
      <c r="U58">
        <v>55</v>
      </c>
      <c r="V58">
        <v>15.084408100651723</v>
      </c>
      <c r="W58">
        <v>318.63591961414193</v>
      </c>
      <c r="X58">
        <v>91.096551867134593</v>
      </c>
      <c r="Y58">
        <v>9.5444513654339822</v>
      </c>
    </row>
    <row r="59" spans="1:25" x14ac:dyDescent="0.3">
      <c r="A59" s="1">
        <v>56</v>
      </c>
      <c r="B59" s="2">
        <v>3.4599999999999999E-2</v>
      </c>
      <c r="E59">
        <v>56</v>
      </c>
      <c r="F59">
        <v>1</v>
      </c>
      <c r="G59">
        <v>0</v>
      </c>
      <c r="H59">
        <v>0</v>
      </c>
      <c r="I59">
        <v>0</v>
      </c>
      <c r="K59">
        <v>3136</v>
      </c>
      <c r="U59">
        <v>56</v>
      </c>
      <c r="V59">
        <v>14.60725100946893</v>
      </c>
      <c r="W59">
        <v>299.46570451405933</v>
      </c>
      <c r="X59">
        <v>86.093922460428246</v>
      </c>
      <c r="Y59">
        <v>9.2786810733222342</v>
      </c>
    </row>
    <row r="60" spans="1:25" x14ac:dyDescent="0.3">
      <c r="A60" s="1">
        <v>57</v>
      </c>
      <c r="B60" s="2">
        <v>3.5900000000000001E-2</v>
      </c>
      <c r="E60" s="2">
        <v>57</v>
      </c>
      <c r="F60">
        <v>1</v>
      </c>
      <c r="G60">
        <v>0</v>
      </c>
      <c r="H60">
        <v>0</v>
      </c>
      <c r="I60">
        <v>0</v>
      </c>
      <c r="K60">
        <v>3249</v>
      </c>
      <c r="U60">
        <v>57</v>
      </c>
      <c r="V60">
        <v>14.130775854017953</v>
      </c>
      <c r="W60">
        <v>280.93702350851629</v>
      </c>
      <c r="X60">
        <v>81.258197272019487</v>
      </c>
      <c r="Y60">
        <v>9.0143328800316382</v>
      </c>
    </row>
    <row r="61" spans="1:25" x14ac:dyDescent="0.3">
      <c r="A61" s="1">
        <v>58</v>
      </c>
      <c r="B61" s="2">
        <v>3.7240000000000002E-2</v>
      </c>
      <c r="E61">
        <v>58</v>
      </c>
      <c r="F61">
        <v>1</v>
      </c>
      <c r="G61">
        <v>0</v>
      </c>
      <c r="H61">
        <v>0</v>
      </c>
      <c r="I61">
        <v>0</v>
      </c>
      <c r="K61">
        <v>3364</v>
      </c>
      <c r="U61">
        <v>58</v>
      </c>
      <c r="V61">
        <v>13.656960744754647</v>
      </c>
      <c r="W61">
        <v>263.08429810235492</v>
      </c>
      <c r="X61">
        <v>76.571721318585531</v>
      </c>
      <c r="Y61">
        <v>8.7505269166253949</v>
      </c>
    </row>
    <row r="62" spans="1:25" x14ac:dyDescent="0.3">
      <c r="A62" s="1">
        <v>59</v>
      </c>
      <c r="B62" s="2">
        <v>3.8679999999999999E-2</v>
      </c>
      <c r="E62">
        <v>59</v>
      </c>
      <c r="F62">
        <v>1</v>
      </c>
      <c r="G62">
        <v>0</v>
      </c>
      <c r="H62">
        <v>0</v>
      </c>
      <c r="I62">
        <v>0</v>
      </c>
      <c r="K62">
        <v>3481</v>
      </c>
      <c r="U62">
        <v>59</v>
      </c>
      <c r="V62">
        <v>13.185218273250495</v>
      </c>
      <c r="W62">
        <v>245.89008331551551</v>
      </c>
      <c r="X62">
        <v>72.040102402256736</v>
      </c>
      <c r="Y62">
        <v>8.4876441020024362</v>
      </c>
    </row>
    <row r="63" spans="1:25" x14ac:dyDescent="0.3">
      <c r="A63" s="1">
        <v>60</v>
      </c>
      <c r="B63" s="2">
        <v>4.0239999999999998E-2</v>
      </c>
      <c r="E63" s="2">
        <v>60</v>
      </c>
      <c r="F63">
        <v>1</v>
      </c>
      <c r="G63">
        <v>0</v>
      </c>
      <c r="H63">
        <v>0</v>
      </c>
      <c r="I63">
        <v>0</v>
      </c>
      <c r="K63">
        <v>3600</v>
      </c>
      <c r="U63">
        <v>60</v>
      </c>
      <c r="V63">
        <v>12.715743221040336</v>
      </c>
      <c r="W63">
        <v>229.35231428558077</v>
      </c>
      <c r="X63">
        <v>67.662188622147511</v>
      </c>
      <c r="Y63">
        <v>8.225702925716897</v>
      </c>
    </row>
    <row r="64" spans="1:25" x14ac:dyDescent="0.3">
      <c r="A64" s="1">
        <v>61</v>
      </c>
      <c r="B64" s="2">
        <v>4.1919999999999999E-2</v>
      </c>
      <c r="E64">
        <v>61</v>
      </c>
      <c r="F64">
        <v>1</v>
      </c>
      <c r="G64">
        <v>0</v>
      </c>
      <c r="H64">
        <v>0</v>
      </c>
      <c r="I64">
        <v>0</v>
      </c>
      <c r="K64">
        <v>3721</v>
      </c>
      <c r="U64">
        <v>61</v>
      </c>
      <c r="V64">
        <v>12.248878074769042</v>
      </c>
      <c r="W64">
        <v>213.47064666531216</v>
      </c>
      <c r="X64">
        <v>63.435632574754408</v>
      </c>
      <c r="Y64">
        <v>7.9646489297868248</v>
      </c>
    </row>
    <row r="65" spans="1:25" x14ac:dyDescent="0.3">
      <c r="A65" s="1">
        <v>62</v>
      </c>
      <c r="B65" s="2">
        <v>4.3220000000000001E-2</v>
      </c>
      <c r="E65">
        <v>62</v>
      </c>
      <c r="F65">
        <v>1</v>
      </c>
      <c r="G65">
        <v>0</v>
      </c>
      <c r="H65">
        <v>0</v>
      </c>
      <c r="I65">
        <v>0</v>
      </c>
      <c r="K65">
        <v>3844</v>
      </c>
      <c r="U65">
        <v>62</v>
      </c>
      <c r="V65">
        <v>11.784817629810707</v>
      </c>
      <c r="W65">
        <v>198.24124344081304</v>
      </c>
      <c r="X65">
        <v>59.359316872915798</v>
      </c>
      <c r="Y65">
        <v>7.7044997808368976</v>
      </c>
    </row>
    <row r="66" spans="1:25" x14ac:dyDescent="0.3">
      <c r="A66" s="1">
        <v>63</v>
      </c>
      <c r="B66" s="2">
        <v>4.5179999999999998E-2</v>
      </c>
      <c r="E66" s="2">
        <v>63</v>
      </c>
      <c r="F66">
        <v>1</v>
      </c>
      <c r="G66">
        <v>0</v>
      </c>
      <c r="H66">
        <v>0</v>
      </c>
      <c r="I66">
        <v>0</v>
      </c>
      <c r="K66">
        <v>3969</v>
      </c>
      <c r="U66">
        <v>63</v>
      </c>
      <c r="V66">
        <v>11.317165523747052</v>
      </c>
      <c r="W66">
        <v>183.56193501242879</v>
      </c>
      <c r="X66">
        <v>55.483699520539915</v>
      </c>
      <c r="Y66">
        <v>7.4487381159858153</v>
      </c>
    </row>
    <row r="67" spans="1:25" x14ac:dyDescent="0.3">
      <c r="A67" s="1">
        <v>64</v>
      </c>
      <c r="B67" s="2">
        <v>4.6730000000000001E-2</v>
      </c>
      <c r="E67">
        <v>64</v>
      </c>
      <c r="F67">
        <v>1</v>
      </c>
      <c r="G67">
        <v>0</v>
      </c>
      <c r="H67">
        <v>0</v>
      </c>
      <c r="I67">
        <v>0</v>
      </c>
      <c r="K67">
        <v>4096</v>
      </c>
      <c r="U67">
        <v>64</v>
      </c>
      <c r="V67">
        <v>10.852669114332597</v>
      </c>
      <c r="W67">
        <v>169.5423472119715</v>
      </c>
      <c r="X67">
        <v>51.761920306782827</v>
      </c>
      <c r="Y67">
        <v>7.1945757558582164</v>
      </c>
    </row>
    <row r="68" spans="1:25" x14ac:dyDescent="0.3">
      <c r="A68" s="1">
        <v>65</v>
      </c>
      <c r="B68" s="2">
        <v>4.9020000000000001E-2</v>
      </c>
      <c r="E68">
        <v>65</v>
      </c>
      <c r="F68">
        <v>1</v>
      </c>
      <c r="G68">
        <v>0</v>
      </c>
      <c r="H68">
        <v>0</v>
      </c>
      <c r="I68">
        <v>0</v>
      </c>
      <c r="K68">
        <v>4225</v>
      </c>
      <c r="U68">
        <v>65</v>
      </c>
      <c r="V68">
        <v>10.384674975959177</v>
      </c>
      <c r="W68">
        <v>156.08408843591673</v>
      </c>
      <c r="X68">
        <v>48.242614079603996</v>
      </c>
      <c r="Y68">
        <v>6.9456903241941328</v>
      </c>
    </row>
    <row r="69" spans="1:25" x14ac:dyDescent="0.3">
      <c r="A69" s="1">
        <v>66</v>
      </c>
      <c r="B69" s="2">
        <v>5.1549999999999999E-2</v>
      </c>
      <c r="E69" s="2">
        <v>66</v>
      </c>
      <c r="F69">
        <v>1</v>
      </c>
      <c r="G69">
        <v>0</v>
      </c>
      <c r="H69">
        <v>0</v>
      </c>
      <c r="I69">
        <v>0</v>
      </c>
      <c r="K69">
        <v>4356</v>
      </c>
      <c r="U69">
        <v>66</v>
      </c>
      <c r="V69">
        <v>9.9199720035743884</v>
      </c>
      <c r="W69">
        <v>143.28978367999156</v>
      </c>
      <c r="X69">
        <v>44.8839391282919</v>
      </c>
      <c r="Y69">
        <v>6.6995476808730823</v>
      </c>
    </row>
    <row r="70" spans="1:25" x14ac:dyDescent="0.3">
      <c r="A70" s="1">
        <v>67</v>
      </c>
      <c r="B70" s="2">
        <v>5.4350000000000002E-2</v>
      </c>
      <c r="E70">
        <v>67</v>
      </c>
      <c r="F70">
        <v>1</v>
      </c>
      <c r="G70">
        <v>0</v>
      </c>
      <c r="H70">
        <v>0</v>
      </c>
      <c r="I70">
        <v>0</v>
      </c>
      <c r="K70">
        <v>4489</v>
      </c>
      <c r="U70">
        <v>67</v>
      </c>
      <c r="V70">
        <v>9.4591407070213389</v>
      </c>
      <c r="W70">
        <v>131.15956526210428</v>
      </c>
      <c r="X70">
        <v>41.684222346876126</v>
      </c>
      <c r="Y70">
        <v>6.4563319576115452</v>
      </c>
    </row>
    <row r="71" spans="1:25" x14ac:dyDescent="0.3">
      <c r="A71" s="1">
        <v>68</v>
      </c>
      <c r="B71" s="2">
        <v>5.747E-2</v>
      </c>
      <c r="E71">
        <v>68</v>
      </c>
      <c r="F71">
        <v>1</v>
      </c>
      <c r="G71">
        <v>0</v>
      </c>
      <c r="H71">
        <v>0</v>
      </c>
      <c r="I71">
        <v>0</v>
      </c>
      <c r="K71">
        <v>4624</v>
      </c>
      <c r="U71">
        <v>68</v>
      </c>
      <c r="V71">
        <v>9.0027924782121698</v>
      </c>
      <c r="W71">
        <v>119.69220520072074</v>
      </c>
      <c r="X71">
        <v>38.641932794967119</v>
      </c>
      <c r="Y71">
        <v>6.2162635718707362</v>
      </c>
    </row>
    <row r="72" spans="1:25" x14ac:dyDescent="0.3">
      <c r="A72" s="1">
        <v>69</v>
      </c>
      <c r="B72" s="2">
        <v>6.0979999999999999E-2</v>
      </c>
      <c r="E72" s="2">
        <v>69</v>
      </c>
      <c r="F72">
        <v>1</v>
      </c>
      <c r="G72">
        <v>0</v>
      </c>
      <c r="H72">
        <v>0</v>
      </c>
      <c r="I72">
        <v>0</v>
      </c>
      <c r="K72">
        <v>4761</v>
      </c>
      <c r="U72">
        <v>69</v>
      </c>
      <c r="V72">
        <v>8.5517304257818534</v>
      </c>
      <c r="W72">
        <v>108.88687919142779</v>
      </c>
      <c r="X72">
        <v>35.754785916184716</v>
      </c>
      <c r="Y72">
        <v>5.9795305765741107</v>
      </c>
    </row>
    <row r="73" spans="1:25" x14ac:dyDescent="0.3">
      <c r="A73" s="1">
        <v>70</v>
      </c>
      <c r="B73" s="2">
        <v>6.4939999999999998E-2</v>
      </c>
      <c r="E73">
        <v>70</v>
      </c>
      <c r="F73">
        <v>1</v>
      </c>
      <c r="G73">
        <v>0</v>
      </c>
      <c r="H73">
        <v>0</v>
      </c>
      <c r="I73">
        <v>0</v>
      </c>
      <c r="K73">
        <v>4900</v>
      </c>
      <c r="U73">
        <v>70</v>
      </c>
      <c r="V73">
        <v>8.1070801748438335</v>
      </c>
      <c r="W73">
        <v>98.743837553901002</v>
      </c>
      <c r="X73">
        <v>33.019088592555079</v>
      </c>
      <c r="Y73">
        <v>5.7462238550682203</v>
      </c>
    </row>
    <row r="74" spans="1:25" x14ac:dyDescent="0.3">
      <c r="A74" s="1">
        <v>71</v>
      </c>
      <c r="B74" s="2">
        <v>6.9440000000000002E-2</v>
      </c>
      <c r="E74">
        <v>71</v>
      </c>
      <c r="F74">
        <v>1</v>
      </c>
      <c r="G74">
        <v>0</v>
      </c>
      <c r="H74">
        <v>0</v>
      </c>
      <c r="I74">
        <v>0</v>
      </c>
      <c r="K74">
        <v>5041</v>
      </c>
      <c r="U74">
        <v>71</v>
      </c>
      <c r="V74">
        <v>7.6701176126064974</v>
      </c>
      <c r="W74">
        <v>89.261370611739693</v>
      </c>
      <c r="X74">
        <v>30.430666420523295</v>
      </c>
      <c r="Y74">
        <v>5.5163997698248171</v>
      </c>
    </row>
    <row r="75" spans="1:25" x14ac:dyDescent="0.3">
      <c r="A75" s="1">
        <v>72</v>
      </c>
      <c r="B75" s="2">
        <v>7.4630000000000002E-2</v>
      </c>
      <c r="E75" s="2">
        <v>72</v>
      </c>
      <c r="F75">
        <v>1</v>
      </c>
      <c r="G75">
        <v>0</v>
      </c>
      <c r="H75">
        <v>0</v>
      </c>
      <c r="I75">
        <v>0</v>
      </c>
      <c r="K75">
        <v>5184</v>
      </c>
      <c r="U75">
        <v>72</v>
      </c>
      <c r="V75">
        <v>7.2424750823230051</v>
      </c>
      <c r="W75">
        <v>80.437258625479998</v>
      </c>
      <c r="X75">
        <v>27.983813307410379</v>
      </c>
      <c r="Y75">
        <v>5.2899729023323339</v>
      </c>
    </row>
    <row r="76" spans="1:25" x14ac:dyDescent="0.3">
      <c r="A76" s="1">
        <v>73</v>
      </c>
      <c r="B76" s="2">
        <v>8.0649999999999999E-2</v>
      </c>
      <c r="E76">
        <v>73</v>
      </c>
      <c r="F76">
        <v>1</v>
      </c>
      <c r="G76">
        <v>0</v>
      </c>
      <c r="H76">
        <v>0</v>
      </c>
      <c r="I76">
        <v>0</v>
      </c>
      <c r="K76">
        <v>5329</v>
      </c>
      <c r="U76">
        <v>73</v>
      </c>
      <c r="V76">
        <v>6.8265721628354115</v>
      </c>
      <c r="W76">
        <v>72.271284416864603</v>
      </c>
      <c r="X76">
        <v>25.669196922465254</v>
      </c>
      <c r="Y76">
        <v>5.0664777629498436</v>
      </c>
    </row>
    <row r="77" spans="1:25" x14ac:dyDescent="0.3">
      <c r="A77" s="1">
        <v>74</v>
      </c>
      <c r="B77" s="2">
        <v>8.7720000000000006E-2</v>
      </c>
      <c r="E77">
        <v>74</v>
      </c>
      <c r="F77">
        <v>1</v>
      </c>
      <c r="G77">
        <v>0</v>
      </c>
      <c r="H77">
        <v>0</v>
      </c>
      <c r="I77">
        <v>0</v>
      </c>
      <c r="K77">
        <v>5476</v>
      </c>
      <c r="U77">
        <v>74</v>
      </c>
      <c r="V77">
        <v>6.4254333636106091</v>
      </c>
      <c r="W77">
        <v>64.760417785602641</v>
      </c>
      <c r="X77">
        <v>23.474223875402295</v>
      </c>
      <c r="Y77">
        <v>4.8450205237338571</v>
      </c>
    </row>
    <row r="78" spans="1:25" x14ac:dyDescent="0.3">
      <c r="A78" s="1">
        <v>75</v>
      </c>
      <c r="B78" s="2">
        <v>9.6149999999999999E-2</v>
      </c>
      <c r="E78" s="2">
        <v>75</v>
      </c>
      <c r="F78">
        <v>1</v>
      </c>
      <c r="G78">
        <v>0</v>
      </c>
      <c r="H78">
        <v>0</v>
      </c>
      <c r="I78">
        <v>0</v>
      </c>
      <c r="K78">
        <v>5625</v>
      </c>
      <c r="U78">
        <v>75</v>
      </c>
      <c r="V78">
        <v>6.0432689126261767</v>
      </c>
      <c r="W78">
        <v>57.900897814685663</v>
      </c>
      <c r="X78">
        <v>21.379798664371691</v>
      </c>
      <c r="Y78">
        <v>4.6238294372058846</v>
      </c>
    </row>
    <row r="79" spans="1:25" x14ac:dyDescent="0.3">
      <c r="A79" s="1">
        <v>76</v>
      </c>
      <c r="B79" s="2">
        <v>0.10238999999999999</v>
      </c>
      <c r="E79">
        <v>76</v>
      </c>
      <c r="F79">
        <v>1</v>
      </c>
      <c r="G79">
        <v>0</v>
      </c>
      <c r="H79">
        <v>0</v>
      </c>
      <c r="I79">
        <v>0</v>
      </c>
      <c r="K79">
        <v>5776</v>
      </c>
      <c r="U79">
        <v>76</v>
      </c>
      <c r="V79">
        <v>5.6861414091123246</v>
      </c>
      <c r="W79">
        <v>51.688012379745864</v>
      </c>
      <c r="X79">
        <v>19.355808255323971</v>
      </c>
      <c r="Y79">
        <v>4.3995236395914468</v>
      </c>
    </row>
    <row r="80" spans="1:25" x14ac:dyDescent="0.3">
      <c r="A80" s="1">
        <v>77</v>
      </c>
      <c r="B80" s="2">
        <v>0.10815</v>
      </c>
      <c r="E80">
        <v>77</v>
      </c>
      <c r="F80">
        <v>1</v>
      </c>
      <c r="G80">
        <v>0</v>
      </c>
      <c r="H80">
        <v>0</v>
      </c>
      <c r="I80">
        <v>0</v>
      </c>
      <c r="K80">
        <v>5929</v>
      </c>
      <c r="U80">
        <v>77</v>
      </c>
      <c r="V80">
        <v>5.3347571986857591</v>
      </c>
      <c r="W80">
        <v>45.914528092959308</v>
      </c>
      <c r="X80">
        <v>17.45489372402978</v>
      </c>
      <c r="Y80">
        <v>4.1779054230594763</v>
      </c>
    </row>
    <row r="81" spans="1:25" x14ac:dyDescent="0.3">
      <c r="A81" s="1">
        <v>78</v>
      </c>
      <c r="B81" s="2">
        <v>0.11296</v>
      </c>
      <c r="E81" s="2">
        <v>78</v>
      </c>
      <c r="F81">
        <v>1</v>
      </c>
      <c r="G81">
        <v>0</v>
      </c>
      <c r="H81">
        <v>0</v>
      </c>
      <c r="I81">
        <v>0</v>
      </c>
      <c r="K81">
        <v>6084</v>
      </c>
      <c r="U81">
        <v>78</v>
      </c>
      <c r="V81">
        <v>4.9816753923706454</v>
      </c>
      <c r="W81">
        <v>40.518992762894868</v>
      </c>
      <c r="X81">
        <v>15.701903047943645</v>
      </c>
      <c r="Y81">
        <v>3.9625626869418289</v>
      </c>
    </row>
    <row r="82" spans="1:25" x14ac:dyDescent="0.3">
      <c r="A82" s="1">
        <v>79</v>
      </c>
      <c r="B82" s="2">
        <v>0.12171999999999999</v>
      </c>
      <c r="E82">
        <v>79</v>
      </c>
      <c r="F82">
        <v>1</v>
      </c>
      <c r="G82">
        <v>0</v>
      </c>
      <c r="H82">
        <v>0</v>
      </c>
      <c r="I82">
        <v>0</v>
      </c>
      <c r="K82">
        <v>6241</v>
      </c>
      <c r="U82">
        <v>79</v>
      </c>
      <c r="V82">
        <v>4.616066234184081</v>
      </c>
      <c r="W82">
        <v>35.446746458055536</v>
      </c>
      <c r="X82">
        <v>14.138678979681131</v>
      </c>
      <c r="Y82">
        <v>3.7601434786030614</v>
      </c>
    </row>
    <row r="83" spans="1:25" x14ac:dyDescent="0.3">
      <c r="A83" s="1">
        <v>80</v>
      </c>
      <c r="B83" s="2">
        <v>0.13433</v>
      </c>
      <c r="E83">
        <v>80</v>
      </c>
      <c r="F83">
        <v>1</v>
      </c>
      <c r="G83">
        <v>0</v>
      </c>
      <c r="H83">
        <v>0</v>
      </c>
      <c r="I83">
        <v>0</v>
      </c>
      <c r="K83">
        <v>6400</v>
      </c>
      <c r="U83">
        <v>80</v>
      </c>
      <c r="V83">
        <v>4.2558025164914142</v>
      </c>
      <c r="W83">
        <v>30.847672712218621</v>
      </c>
      <c r="X83">
        <v>12.735817652843966</v>
      </c>
      <c r="Y83">
        <v>3.5687277358806693</v>
      </c>
    </row>
    <row r="84" spans="1:25" x14ac:dyDescent="0.3">
      <c r="A84" s="1">
        <v>81</v>
      </c>
      <c r="B84" s="2">
        <v>0.14777999999999999</v>
      </c>
      <c r="E84" s="2">
        <v>81</v>
      </c>
      <c r="F84">
        <v>1</v>
      </c>
      <c r="G84">
        <v>0</v>
      </c>
      <c r="H84">
        <v>0</v>
      </c>
      <c r="I84">
        <v>0</v>
      </c>
      <c r="K84">
        <v>6561</v>
      </c>
      <c r="U84">
        <v>81</v>
      </c>
      <c r="V84">
        <v>3.9161949894202359</v>
      </c>
      <c r="W84">
        <v>26.802058150606801</v>
      </c>
      <c r="X84">
        <v>11.46547495544664</v>
      </c>
      <c r="Y84">
        <v>3.3860707251099527</v>
      </c>
    </row>
    <row r="85" spans="1:25" x14ac:dyDescent="0.3">
      <c r="A85" s="1">
        <v>82</v>
      </c>
      <c r="B85" s="2">
        <v>0.16474</v>
      </c>
      <c r="E85">
        <v>82</v>
      </c>
      <c r="F85">
        <v>1</v>
      </c>
      <c r="G85">
        <v>0</v>
      </c>
      <c r="H85">
        <v>0</v>
      </c>
      <c r="I85">
        <v>0</v>
      </c>
      <c r="K85">
        <v>6724</v>
      </c>
      <c r="U85">
        <v>82</v>
      </c>
      <c r="V85">
        <v>3.5952864159726774</v>
      </c>
      <c r="W85">
        <v>23.259121085830351</v>
      </c>
      <c r="X85">
        <v>10.333036672952691</v>
      </c>
      <c r="Y85">
        <v>3.2145041099604601</v>
      </c>
    </row>
    <row r="86" spans="1:25" x14ac:dyDescent="0.3">
      <c r="A86" s="1">
        <v>83</v>
      </c>
      <c r="B86" s="2">
        <v>0.19031000000000001</v>
      </c>
      <c r="E86">
        <v>83</v>
      </c>
      <c r="F86">
        <v>1</v>
      </c>
      <c r="G86">
        <v>0</v>
      </c>
      <c r="H86">
        <v>0</v>
      </c>
      <c r="I86">
        <v>0</v>
      </c>
      <c r="K86">
        <v>6889</v>
      </c>
      <c r="U86">
        <v>83</v>
      </c>
      <c r="V86">
        <v>3.3043919449903951</v>
      </c>
      <c r="W86">
        <v>20.237780156939149</v>
      </c>
      <c r="X86">
        <v>9.3187740308217428</v>
      </c>
      <c r="Y86">
        <v>3.0526667081130463</v>
      </c>
    </row>
    <row r="87" spans="1:25" x14ac:dyDescent="0.3">
      <c r="A87" s="1">
        <v>84</v>
      </c>
      <c r="B87" s="2">
        <v>0.20513000000000001</v>
      </c>
      <c r="E87" s="2">
        <v>84</v>
      </c>
      <c r="F87">
        <v>1</v>
      </c>
      <c r="G87">
        <v>0</v>
      </c>
      <c r="H87">
        <v>0</v>
      </c>
      <c r="I87">
        <v>0</v>
      </c>
      <c r="K87">
        <v>7056</v>
      </c>
      <c r="U87">
        <v>84</v>
      </c>
      <c r="V87">
        <v>3.08105811482221</v>
      </c>
      <c r="W87">
        <v>17.832363332829043</v>
      </c>
      <c r="X87">
        <v>8.3394442259172532</v>
      </c>
      <c r="Y87">
        <v>2.887809589622774</v>
      </c>
    </row>
    <row r="88" spans="1:25" x14ac:dyDescent="0.3">
      <c r="A88" s="1">
        <v>85</v>
      </c>
      <c r="B88" s="2">
        <v>0.22048000000000001</v>
      </c>
      <c r="E88">
        <v>85</v>
      </c>
      <c r="F88">
        <v>1</v>
      </c>
      <c r="G88">
        <v>0</v>
      </c>
      <c r="H88">
        <v>0</v>
      </c>
      <c r="I88">
        <v>0</v>
      </c>
      <c r="K88">
        <v>7225</v>
      </c>
      <c r="U88">
        <v>85</v>
      </c>
      <c r="V88">
        <v>2.8761786390506754</v>
      </c>
      <c r="W88">
        <v>15.681956927780178</v>
      </c>
      <c r="X88">
        <v>7.409553364048783</v>
      </c>
      <c r="Y88">
        <v>2.7220494786187821</v>
      </c>
    </row>
    <row r="89" spans="1:25" x14ac:dyDescent="0.3">
      <c r="A89" s="1">
        <v>86</v>
      </c>
      <c r="B89" s="2">
        <v>0.23447999999999999</v>
      </c>
      <c r="E89">
        <v>86</v>
      </c>
      <c r="F89">
        <v>1</v>
      </c>
      <c r="G89">
        <v>0</v>
      </c>
      <c r="H89">
        <v>0</v>
      </c>
      <c r="I89">
        <v>0</v>
      </c>
      <c r="K89">
        <v>7396</v>
      </c>
      <c r="U89">
        <v>86</v>
      </c>
      <c r="V89">
        <v>2.6896790833470279</v>
      </c>
      <c r="W89">
        <v>13.738094788688974</v>
      </c>
      <c r="X89">
        <v>6.5037212172944656</v>
      </c>
      <c r="Y89">
        <v>2.5502394431296969</v>
      </c>
    </row>
    <row r="90" spans="1:25" x14ac:dyDescent="0.3">
      <c r="A90" s="1">
        <v>87</v>
      </c>
      <c r="B90" s="2">
        <v>0.25224999999999997</v>
      </c>
      <c r="E90" s="2">
        <v>87</v>
      </c>
      <c r="F90">
        <v>1</v>
      </c>
      <c r="G90">
        <v>0</v>
      </c>
      <c r="H90">
        <v>0</v>
      </c>
      <c r="I90">
        <v>0</v>
      </c>
      <c r="K90">
        <v>7569</v>
      </c>
      <c r="U90">
        <v>87</v>
      </c>
      <c r="V90">
        <v>2.5135320871394975</v>
      </c>
      <c r="W90">
        <v>11.919031014205922</v>
      </c>
      <c r="X90">
        <v>5.6011874611260835</v>
      </c>
      <c r="Y90">
        <v>2.3666827968965514</v>
      </c>
    </row>
    <row r="91" spans="1:25" x14ac:dyDescent="0.3">
      <c r="A91" s="1">
        <v>88</v>
      </c>
      <c r="B91" s="2">
        <v>0.25301000000000001</v>
      </c>
      <c r="E91">
        <v>88</v>
      </c>
      <c r="F91">
        <v>1</v>
      </c>
      <c r="G91">
        <v>0</v>
      </c>
      <c r="H91">
        <v>0</v>
      </c>
      <c r="I91">
        <v>0</v>
      </c>
      <c r="K91">
        <v>7744</v>
      </c>
      <c r="U91">
        <v>88</v>
      </c>
      <c r="V91">
        <v>2.3614604976790332</v>
      </c>
      <c r="W91">
        <v>10.216939939721735</v>
      </c>
      <c r="X91">
        <v>4.6404442576232281</v>
      </c>
      <c r="Y91">
        <v>2.1541690410975707</v>
      </c>
    </row>
    <row r="92" spans="1:25" x14ac:dyDescent="0.3">
      <c r="A92" s="1">
        <v>89</v>
      </c>
      <c r="B92" s="2">
        <v>0.25806000000000001</v>
      </c>
      <c r="E92">
        <v>89</v>
      </c>
      <c r="F92">
        <v>1</v>
      </c>
      <c r="G92">
        <v>0</v>
      </c>
      <c r="H92">
        <v>0</v>
      </c>
      <c r="I92">
        <v>0</v>
      </c>
      <c r="K92">
        <v>7921</v>
      </c>
      <c r="U92">
        <v>89</v>
      </c>
      <c r="V92">
        <v>2.1613013530020924</v>
      </c>
      <c r="W92">
        <v>8.3548761621489831</v>
      </c>
      <c r="X92">
        <v>3.6836526236603078</v>
      </c>
      <c r="Y92">
        <v>1.9192844040580093</v>
      </c>
    </row>
    <row r="93" spans="1:25" x14ac:dyDescent="0.3">
      <c r="A93" s="1">
        <v>90</v>
      </c>
      <c r="B93" s="2">
        <v>0.26086999999999999</v>
      </c>
      <c r="E93" s="2">
        <v>90</v>
      </c>
      <c r="F93">
        <v>1</v>
      </c>
      <c r="G93">
        <v>0</v>
      </c>
      <c r="H93">
        <v>0</v>
      </c>
      <c r="I93">
        <v>0</v>
      </c>
      <c r="K93">
        <v>8100</v>
      </c>
      <c r="U93">
        <v>90</v>
      </c>
      <c r="V93">
        <v>1.9130406137990841</v>
      </c>
      <c r="W93">
        <v>6.4347702727239353</v>
      </c>
      <c r="X93">
        <v>2.7750458826791591</v>
      </c>
      <c r="Y93">
        <v>1.665846896530158</v>
      </c>
    </row>
    <row r="94" spans="1:25" x14ac:dyDescent="0.3">
      <c r="A94" s="1">
        <v>91</v>
      </c>
      <c r="B94" s="2">
        <v>0.29411999999999999</v>
      </c>
      <c r="E94">
        <v>91</v>
      </c>
      <c r="F94">
        <v>1</v>
      </c>
      <c r="G94">
        <v>0</v>
      </c>
      <c r="H94">
        <v>0</v>
      </c>
      <c r="I94">
        <v>0</v>
      </c>
      <c r="K94">
        <v>8281</v>
      </c>
      <c r="U94">
        <v>91</v>
      </c>
      <c r="V94">
        <v>1.5882329411593137</v>
      </c>
      <c r="W94">
        <v>4.5294049018789213</v>
      </c>
      <c r="X94">
        <v>2.0069210264953572</v>
      </c>
      <c r="Y94">
        <v>1.4166584014840546</v>
      </c>
    </row>
    <row r="95" spans="1:25" x14ac:dyDescent="0.3">
      <c r="A95" s="1">
        <v>92</v>
      </c>
      <c r="B95" s="2">
        <v>0.33333000000000002</v>
      </c>
      <c r="E95">
        <v>92</v>
      </c>
      <c r="F95">
        <v>1</v>
      </c>
      <c r="G95">
        <v>0</v>
      </c>
      <c r="H95">
        <v>0</v>
      </c>
      <c r="I95">
        <v>0</v>
      </c>
      <c r="K95">
        <v>8464</v>
      </c>
      <c r="U95">
        <v>92</v>
      </c>
      <c r="V95">
        <v>1.25000416665625</v>
      </c>
      <c r="W95">
        <v>2.9166699999437498</v>
      </c>
      <c r="X95">
        <v>1.3541595832857636</v>
      </c>
      <c r="Y95">
        <v>1.1636836268014445</v>
      </c>
    </row>
    <row r="96" spans="1:25" x14ac:dyDescent="0.3">
      <c r="A96" s="1">
        <v>93</v>
      </c>
      <c r="B96" s="2">
        <v>0.4375</v>
      </c>
      <c r="E96" s="2">
        <v>93</v>
      </c>
      <c r="F96">
        <v>1</v>
      </c>
      <c r="G96">
        <v>0</v>
      </c>
      <c r="H96">
        <v>0</v>
      </c>
      <c r="I96">
        <v>0</v>
      </c>
      <c r="K96">
        <v>8649</v>
      </c>
      <c r="U96">
        <v>93</v>
      </c>
      <c r="V96">
        <v>0.87499687500000001</v>
      </c>
      <c r="W96">
        <v>1.624989375</v>
      </c>
      <c r="X96">
        <v>0.85936984374023428</v>
      </c>
      <c r="Y96">
        <v>0.92702202980308634</v>
      </c>
    </row>
    <row r="97" spans="1:25" x14ac:dyDescent="0.3">
      <c r="A97" s="1">
        <v>94</v>
      </c>
      <c r="B97" s="2">
        <v>0.55556000000000005</v>
      </c>
      <c r="E97">
        <v>94</v>
      </c>
      <c r="F97">
        <v>1</v>
      </c>
      <c r="G97">
        <v>0</v>
      </c>
      <c r="H97">
        <v>0</v>
      </c>
      <c r="I97">
        <v>0</v>
      </c>
      <c r="K97">
        <v>8836</v>
      </c>
      <c r="U97">
        <v>94</v>
      </c>
      <c r="V97">
        <v>0.55554999999999999</v>
      </c>
      <c r="W97">
        <v>0.77776999999999985</v>
      </c>
      <c r="X97">
        <v>0.46913419749999985</v>
      </c>
      <c r="Y97">
        <v>0.68493371759608968</v>
      </c>
    </row>
    <row r="98" spans="1:25" x14ac:dyDescent="0.3">
      <c r="A98" s="1">
        <v>95</v>
      </c>
      <c r="B98" s="2">
        <v>0.75</v>
      </c>
      <c r="E98">
        <v>95</v>
      </c>
      <c r="F98">
        <v>1</v>
      </c>
      <c r="G98">
        <v>0</v>
      </c>
      <c r="H98">
        <v>0</v>
      </c>
      <c r="I98">
        <v>0</v>
      </c>
      <c r="K98">
        <v>9025</v>
      </c>
      <c r="U98">
        <v>95</v>
      </c>
      <c r="V98">
        <v>0.25</v>
      </c>
      <c r="W98">
        <v>0.25</v>
      </c>
      <c r="X98">
        <v>0.1875</v>
      </c>
      <c r="Y98">
        <v>0.4330127018922193</v>
      </c>
    </row>
    <row r="99" spans="1:25" x14ac:dyDescent="0.3">
      <c r="A99" s="1">
        <v>96</v>
      </c>
      <c r="B99" s="2">
        <v>1</v>
      </c>
      <c r="E99" s="2">
        <v>96</v>
      </c>
      <c r="F99">
        <v>1</v>
      </c>
      <c r="G99">
        <v>0</v>
      </c>
      <c r="H99">
        <v>0</v>
      </c>
      <c r="I99">
        <v>0</v>
      </c>
      <c r="K99">
        <v>9216</v>
      </c>
      <c r="U99">
        <v>96</v>
      </c>
      <c r="V99">
        <v>0</v>
      </c>
      <c r="W99">
        <v>0</v>
      </c>
      <c r="X99">
        <v>0</v>
      </c>
      <c r="Y99">
        <v>0</v>
      </c>
    </row>
  </sheetData>
  <dataValidations count="1">
    <dataValidation type="list" showInputMessage="1" showErrorMessage="1" error="Enter an age from 0 to 96." sqref="D3" xr:uid="{00000000-0002-0000-0200-000000000000}">
      <formula1>$A$3:$A$99</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dimension ref="A1:P17"/>
  <sheetViews>
    <sheetView tabSelected="1" zoomScale="120" zoomScaleNormal="120" workbookViewId="0">
      <selection activeCell="C3" sqref="C3"/>
    </sheetView>
  </sheetViews>
  <sheetFormatPr defaultRowHeight="14.4" x14ac:dyDescent="0.3"/>
  <cols>
    <col min="1" max="1" width="4.44140625" customWidth="1"/>
    <col min="5" max="5" width="13.44140625" bestFit="1" customWidth="1"/>
    <col min="6" max="6" width="12.109375" style="6" bestFit="1" customWidth="1"/>
    <col min="7" max="7" width="11.5546875" style="6" bestFit="1" customWidth="1"/>
    <col min="8" max="8" width="11.109375" style="6" customWidth="1"/>
    <col min="9" max="9" width="10.88671875" style="6" customWidth="1"/>
    <col min="10" max="10" width="15.6640625" customWidth="1"/>
    <col min="11" max="11" width="13.33203125" style="6" bestFit="1" customWidth="1"/>
    <col min="12" max="12" width="10.88671875" style="6" customWidth="1"/>
    <col min="13" max="13" width="15.6640625" customWidth="1"/>
    <col min="14" max="14" width="13.33203125" style="6" bestFit="1" customWidth="1"/>
    <col min="15" max="15" width="11.5546875" bestFit="1" customWidth="1"/>
  </cols>
  <sheetData>
    <row r="1" spans="1:16" x14ac:dyDescent="0.3">
      <c r="A1" s="3" t="s">
        <v>280</v>
      </c>
      <c r="E1" s="3"/>
      <c r="F1" s="20"/>
      <c r="J1" s="3"/>
      <c r="M1" s="3"/>
    </row>
    <row r="2" spans="1:16" x14ac:dyDescent="0.3">
      <c r="E2" s="3"/>
      <c r="F2" s="20"/>
      <c r="J2" s="3"/>
      <c r="M2" s="3"/>
    </row>
    <row r="3" spans="1:16" x14ac:dyDescent="0.3">
      <c r="B3" s="3" t="s">
        <v>35</v>
      </c>
      <c r="C3" s="21">
        <v>25</v>
      </c>
      <c r="E3" s="3" t="s">
        <v>37</v>
      </c>
      <c r="F3" s="23">
        <v>0.04</v>
      </c>
    </row>
    <row r="4" spans="1:16" x14ac:dyDescent="0.3">
      <c r="B4" s="3" t="s">
        <v>36</v>
      </c>
      <c r="C4" s="21" t="s">
        <v>266</v>
      </c>
      <c r="J4" s="3"/>
      <c r="M4" s="3"/>
    </row>
    <row r="5" spans="1:16" x14ac:dyDescent="0.3">
      <c r="B5" s="3"/>
      <c r="C5" s="6"/>
      <c r="E5" s="3"/>
      <c r="F5" s="20"/>
      <c r="J5" s="3"/>
      <c r="M5" s="3"/>
    </row>
    <row r="6" spans="1:16" x14ac:dyDescent="0.3">
      <c r="B6" s="24" t="s">
        <v>41</v>
      </c>
      <c r="C6" s="25"/>
      <c r="E6" s="24" t="s">
        <v>52</v>
      </c>
      <c r="F6" s="26"/>
      <c r="G6" s="26"/>
      <c r="H6" s="26"/>
      <c r="I6" s="4"/>
      <c r="J6" s="24" t="s">
        <v>53</v>
      </c>
      <c r="K6" s="25"/>
      <c r="L6" s="4"/>
      <c r="M6" s="24" t="s">
        <v>53</v>
      </c>
      <c r="N6" s="25"/>
      <c r="O6" s="27"/>
    </row>
    <row r="7" spans="1:16" x14ac:dyDescent="0.3">
      <c r="B7" s="3"/>
      <c r="C7" s="22">
        <f>IF(Sex="Male", '2008 VBT Ltd MNS ANB'!AK4, '2008 VBT Ltd FNS ANB'!AK4)</f>
        <v>56.572444222491981</v>
      </c>
      <c r="E7" s="3"/>
      <c r="F7" s="4"/>
      <c r="G7" s="4"/>
      <c r="H7" s="4"/>
      <c r="I7" s="4"/>
      <c r="J7" s="3"/>
      <c r="K7" s="4"/>
      <c r="L7" s="4"/>
      <c r="M7" s="3"/>
      <c r="N7" s="4"/>
    </row>
    <row r="8" spans="1:16" x14ac:dyDescent="0.3">
      <c r="B8" s="3"/>
      <c r="C8" s="22"/>
      <c r="E8" s="3" t="s">
        <v>54</v>
      </c>
      <c r="F8" s="28">
        <v>150000</v>
      </c>
      <c r="G8" s="4"/>
      <c r="H8" s="4"/>
      <c r="I8" s="4"/>
      <c r="J8" s="29" t="s">
        <v>55</v>
      </c>
      <c r="K8" s="28">
        <v>150000</v>
      </c>
      <c r="L8" s="4"/>
      <c r="M8" s="3" t="s">
        <v>56</v>
      </c>
      <c r="N8" s="30">
        <v>100000</v>
      </c>
    </row>
    <row r="9" spans="1:16" x14ac:dyDescent="0.3">
      <c r="K9" s="4"/>
      <c r="N9" s="4"/>
    </row>
    <row r="10" spans="1:16" ht="43.2" x14ac:dyDescent="0.3">
      <c r="B10" s="3"/>
      <c r="C10" s="22"/>
      <c r="E10" s="4" t="s">
        <v>43</v>
      </c>
      <c r="F10" s="31" t="s">
        <v>55</v>
      </c>
      <c r="G10" s="31" t="s">
        <v>273</v>
      </c>
      <c r="J10" s="4" t="s">
        <v>43</v>
      </c>
      <c r="K10" s="31" t="s">
        <v>57</v>
      </c>
      <c r="M10" s="4" t="s">
        <v>43</v>
      </c>
      <c r="N10" s="31" t="s">
        <v>55</v>
      </c>
      <c r="O10" s="33"/>
    </row>
    <row r="11" spans="1:16" x14ac:dyDescent="0.3">
      <c r="B11" s="3"/>
      <c r="C11" s="22"/>
      <c r="F11" s="32">
        <f>IF(Sex="Male",Life_DB*(MAX('2008 VBT Ltd MNS ANB'!AM4:AM124)),Life_DB*(MAX('2008 VBT Ltd FNS ANB'!AM4:AM124)))</f>
        <v>18144.205644577458</v>
      </c>
      <c r="G11" s="32">
        <f>IF(Sex="Male",Life_DB*(MAX('2008 VBT Ltd MNS ANB'!AM4:AM124)/MAX('2008 VBT Ltd MNS ANB'!AN4:AN124)),Life_DB*(MAX('2008 VBT Ltd FNS ANB'!AM4:AM124)/(MAX('2008 VBT Ltd FNS ANB'!AN4:AN124))))</f>
        <v>793.88327224955356</v>
      </c>
      <c r="H11" s="34"/>
      <c r="K11" s="32">
        <f>IF(Sex="Male",Annuity_SBP/MAX('2008 VBT Ltd MNS ANB'!AO4:AO124),Annuity_SBP/MAX('2008 VBT Ltd FNS ANB'!AO4:AO124))</f>
        <v>6863.4166145153667</v>
      </c>
      <c r="N11" s="32">
        <f>IF(Sex="Male",Annuity_BenPmt*MAX('2008 VBT Ltd MNS ANB'!AO4:AO124),Annuity_BenPmt*MAX('2008 VBT Ltd FNS ANB'!AO4:AO124))</f>
        <v>2185500.4354939871</v>
      </c>
      <c r="O11" s="33"/>
      <c r="P11" s="33"/>
    </row>
    <row r="12" spans="1:16" x14ac:dyDescent="0.3">
      <c r="B12" s="3"/>
      <c r="C12" s="22"/>
      <c r="E12" s="3"/>
      <c r="F12" s="4"/>
      <c r="G12" s="4"/>
      <c r="H12" s="4"/>
      <c r="I12" s="4"/>
      <c r="J12" s="3"/>
      <c r="K12" s="4"/>
      <c r="L12" s="4"/>
      <c r="M12" s="3"/>
      <c r="N12" s="4"/>
    </row>
    <row r="13" spans="1:16" ht="43.2" x14ac:dyDescent="0.3">
      <c r="B13" s="3"/>
      <c r="C13" s="22"/>
      <c r="E13" s="4" t="s">
        <v>286</v>
      </c>
      <c r="F13" s="31" t="s">
        <v>55</v>
      </c>
      <c r="G13" s="31" t="s">
        <v>58</v>
      </c>
      <c r="H13" s="31"/>
      <c r="I13" s="31"/>
      <c r="J13" s="31" t="s">
        <v>45</v>
      </c>
      <c r="K13" s="31" t="s">
        <v>57</v>
      </c>
      <c r="L13" s="31"/>
      <c r="M13" s="31" t="s">
        <v>45</v>
      </c>
      <c r="N13" s="31" t="s">
        <v>55</v>
      </c>
    </row>
    <row r="14" spans="1:16" x14ac:dyDescent="0.3">
      <c r="E14" s="6">
        <v>5</v>
      </c>
      <c r="F14" s="36">
        <f>IF(Sex="Female",Life_DB*(_xlfn.XLOOKUP(E14-1,'2008 VBT Ltd FNS ANB'!$AE$4:$AE$124,'2008 VBT Ltd FNS ANB'!$AM$4:$AM$124)),Life_DB*(_xlfn.XLOOKUP(E14-1,'2008 VBT Ltd MNS ANB'!$AE$4:$AE$124,'2008 VBT Ltd MNS ANB'!$AM$4:$AM$124)))</f>
        <v>346.95329256386987</v>
      </c>
      <c r="G14" s="36">
        <f>IF(Sex="Female",Life_DB*(_xlfn.XLOOKUP(E14-1,'2008 VBT Ltd FNS ANB'!$AE$4:$AE$124,'2008 VBT Ltd FNS ANB'!$AM$4:$AM$124)/_xlfn.XLOOKUP(E14-1,'2008 VBT Ltd FNS ANB'!$AE$4:$AE$124,'2008 VBT Ltd FNS ANB'!$AN$4:$AN$124)),Life_DB*(_xlfn.XLOOKUP(E14-1,'2008 VBT Ltd MNS ANB'!$AE$4:$AE$124,'2008 VBT Ltd MNS ANB'!$AM$4:$AM$124)/_xlfn.XLOOKUP(E14-1,'2008 VBT Ltd MNS ANB'!$AE$4:$AE$124,'2008 VBT Ltd MNS ANB'!$AN$4:$AN$124)))</f>
        <v>75.011308633871437</v>
      </c>
      <c r="H14" s="34"/>
      <c r="J14" s="6">
        <v>5</v>
      </c>
      <c r="K14" s="36">
        <f>IF(Sex="Female",Annuity_SBP/_xlfn.XLOOKUP(J14-1,'2008 VBT Ltd FNS ANB'!$AE$4:$AE$124,'2008 VBT Ltd FNS ANB'!$AO$4:$AO$124),Annuity_SBP/_xlfn.XLOOKUP(J14-1,'2008 VBT Ltd MNS ANB'!$AE$4:$AE$124,'2008 VBT Ltd MNS ANB'!$AO$4:$AO$124))</f>
        <v>33744.752966533692</v>
      </c>
      <c r="L14" s="34"/>
      <c r="M14" s="6">
        <v>5</v>
      </c>
      <c r="N14" s="36">
        <f>IF(Sex="Female",Annuity_BenPmt*_xlfn.XLOOKUP(M14-1,'2008 VBT Ltd FNS ANB'!$AE$4:$AE$124,'2008 VBT Ltd FNS ANB'!$AO$4:$AO$124),Annuity_BenPmt*_xlfn.XLOOKUP(M14-1,'2008 VBT Ltd MNS ANB'!$AE$4:$AE$124,'2008 VBT Ltd MNS ANB'!$AO$4:$AO$124))</f>
        <v>444513.55192542757</v>
      </c>
      <c r="O14" s="33"/>
      <c r="P14" s="33"/>
    </row>
    <row r="15" spans="1:16" x14ac:dyDescent="0.3">
      <c r="E15" s="6">
        <v>10</v>
      </c>
      <c r="F15" s="36">
        <f>IF(Sex="Female",Life_DB*(_xlfn.XLOOKUP(E15-1,'2008 VBT Ltd FNS ANB'!$AE$4:$AE$124,'2008 VBT Ltd FNS ANB'!$AM$4:$AM$124)),Life_DB*(_xlfn.XLOOKUP(E15-1,'2008 VBT Ltd MNS ANB'!$AE$4:$AE$124,'2008 VBT Ltd MNS ANB'!$AM$4:$AM$124)))</f>
        <v>661.35598472696404</v>
      </c>
      <c r="G15" s="36">
        <f>IF(Sex="Female",Life_DB*(_xlfn.XLOOKUP(E15-1,'2008 VBT Ltd FNS ANB'!$AE$4:$AE$124,'2008 VBT Ltd FNS ANB'!$AM$4:$AM$124)/_xlfn.XLOOKUP(E15-1,'2008 VBT Ltd FNS ANB'!$AE$4:$AE$124,'2008 VBT Ltd FNS ANB'!$AN$4:$AN$124)),Life_DB*(_xlfn.XLOOKUP(E15-1,'2008 VBT Ltd MNS ANB'!$AE$4:$AE$124,'2008 VBT Ltd MNS ANB'!$AM$4:$AM$124)/_xlfn.XLOOKUP(E15-1,'2008 VBT Ltd MNS ANB'!$AE$4:$AE$124,'2008 VBT Ltd MNS ANB'!$AN$4:$AN$124)))</f>
        <v>78.575200667624401</v>
      </c>
      <c r="H15" s="34"/>
      <c r="J15" s="6">
        <v>10</v>
      </c>
      <c r="K15" s="36">
        <f>IF(Sex="Female",Annuity_SBP/_xlfn.XLOOKUP(J15-1,'2008 VBT Ltd FNS ANB'!$AE$4:$AE$124,'2008 VBT Ltd FNS ANB'!$AO$4:$AO$124),Annuity_SBP/_xlfn.XLOOKUP(J15-1,'2008 VBT Ltd MNS ANB'!$AE$4:$AE$124,'2008 VBT Ltd MNS ANB'!$AO$4:$AO$124))</f>
        <v>18544.343882892914</v>
      </c>
      <c r="M15" s="6">
        <v>10</v>
      </c>
      <c r="N15" s="36">
        <f>IF(Sex="Female",Annuity_BenPmt*_xlfn.XLOOKUP(M15-1,'2008 VBT Ltd FNS ANB'!$AE$4:$AE$124,'2008 VBT Ltd FNS ANB'!$AO$4:$AO$124),Annuity_BenPmt*_xlfn.XLOOKUP(M15-1,'2008 VBT Ltd MNS ANB'!$AE$4:$AE$124,'2008 VBT Ltd MNS ANB'!$AO$4:$AO$124))</f>
        <v>808871.97167635791</v>
      </c>
      <c r="P15" s="33"/>
    </row>
    <row r="16" spans="1:16" x14ac:dyDescent="0.3">
      <c r="E16" s="6">
        <v>15</v>
      </c>
      <c r="F16" s="36">
        <f>IF(Sex="Female",Life_DB*(_xlfn.XLOOKUP(E16-1,'2008 VBT Ltd FNS ANB'!$AE$4:$AE$124,'2008 VBT Ltd FNS ANB'!$AM$4:$AM$124)),Life_DB*(_xlfn.XLOOKUP(E16-1,'2008 VBT Ltd MNS ANB'!$AE$4:$AE$124,'2008 VBT Ltd MNS ANB'!$AM$4:$AM$124)))</f>
        <v>1045.4193830773984</v>
      </c>
      <c r="G16" s="36">
        <f>IF(Sex="Female",Life_DB*(_xlfn.XLOOKUP(E16-1,'2008 VBT Ltd FNS ANB'!$AE$4:$AE$124,'2008 VBT Ltd FNS ANB'!$AM$4:$AM$124)/_xlfn.XLOOKUP(E16-1,'2008 VBT Ltd FNS ANB'!$AE$4:$AE$124,'2008 VBT Ltd FNS ANB'!$AN$4:$AN$124)),Life_DB*(_xlfn.XLOOKUP(E16-1,'2008 VBT Ltd MNS ANB'!$AE$4:$AE$124,'2008 VBT Ltd MNS ANB'!$AM$4:$AM$124)/_xlfn.XLOOKUP(E16-1,'2008 VBT Ltd MNS ANB'!$AE$4:$AE$124,'2008 VBT Ltd MNS ANB'!$AN$4:$AN$124)))</f>
        <v>90.726506587895088</v>
      </c>
      <c r="H16" s="34"/>
      <c r="J16" s="6">
        <v>15</v>
      </c>
      <c r="K16" s="36">
        <f>IF(Sex="Female",Annuity_SBP/_xlfn.XLOOKUP(J16-1,'2008 VBT Ltd FNS ANB'!$AE$4:$AE$124,'2008 VBT Ltd FNS ANB'!$AO$4:$AO$124),Annuity_SBP/_xlfn.XLOOKUP(J16-1,'2008 VBT Ltd MNS ANB'!$AE$4:$AE$124,'2008 VBT Ltd MNS ANB'!$AO$4:$AO$124))</f>
        <v>13546.94951498179</v>
      </c>
      <c r="M16" s="6">
        <v>15</v>
      </c>
      <c r="N16" s="36">
        <f>IF(Sex="Female",Annuity_BenPmt*_xlfn.XLOOKUP(M16-1,'2008 VBT Ltd FNS ANB'!$AE$4:$AE$124,'2008 VBT Ltd FNS ANB'!$AO$4:$AO$124),Annuity_BenPmt*_xlfn.XLOOKUP(M16-1,'2008 VBT Ltd MNS ANB'!$AE$4:$AE$124,'2008 VBT Ltd MNS ANB'!$AO$4:$AO$124))</f>
        <v>1107260.3454682736</v>
      </c>
      <c r="P16" s="33"/>
    </row>
    <row r="17" spans="5:16" x14ac:dyDescent="0.3">
      <c r="E17" s="6">
        <v>20</v>
      </c>
      <c r="F17" s="36">
        <f>IF(Sex="Female",Life_DB*(_xlfn.XLOOKUP(E17-1,'2008 VBT Ltd FNS ANB'!$AE$4:$AE$124,'2008 VBT Ltd FNS ANB'!$AM$4:$AM$124)),Life_DB*(_xlfn.XLOOKUP(E17-1,'2008 VBT Ltd MNS ANB'!$AE$4:$AE$124,'2008 VBT Ltd MNS ANB'!$AM$4:$AM$124)))</f>
        <v>1495.0737388136654</v>
      </c>
      <c r="G17" s="36">
        <f>IF(Sex="Female",Life_DB*(_xlfn.XLOOKUP(E17-1,'2008 VBT Ltd FNS ANB'!$AE$4:$AE$124,'2008 VBT Ltd FNS ANB'!$AM$4:$AM$124)/_xlfn.XLOOKUP(E17-1,'2008 VBT Ltd FNS ANB'!$AE$4:$AE$124,'2008 VBT Ltd FNS ANB'!$AN$4:$AN$124)),Life_DB*(_xlfn.XLOOKUP(E17-1,'2008 VBT Ltd MNS ANB'!$AE$4:$AE$124,'2008 VBT Ltd MNS ANB'!$AM$4:$AM$124)/_xlfn.XLOOKUP(E17-1,'2008 VBT Ltd MNS ANB'!$AE$4:$AE$124,'2008 VBT Ltd MNS ANB'!$AN$4:$AN$124)))</f>
        <v>106.31397261572252</v>
      </c>
      <c r="H17" s="34"/>
      <c r="J17" s="6">
        <v>20</v>
      </c>
      <c r="K17" s="36">
        <f>IF(Sex="Female",Annuity_SBP/_xlfn.XLOOKUP(J17-1,'2008 VBT Ltd FNS ANB'!$AE$4:$AE$124,'2008 VBT Ltd FNS ANB'!$AO$4:$AO$124),Annuity_SBP/_xlfn.XLOOKUP(J17-1,'2008 VBT Ltd MNS ANB'!$AE$4:$AE$124,'2008 VBT Ltd MNS ANB'!$AO$4:$AO$124))</f>
        <v>11101.267631724544</v>
      </c>
      <c r="M17" s="6">
        <v>20</v>
      </c>
      <c r="N17" s="36">
        <f>IF(Sex="Female",Annuity_BenPmt*_xlfn.XLOOKUP(M17-1,'2008 VBT Ltd FNS ANB'!$AE$4:$AE$124,'2008 VBT Ltd FNS ANB'!$AO$4:$AO$124),Annuity_BenPmt*_xlfn.XLOOKUP(M17-1,'2008 VBT Ltd MNS ANB'!$AE$4:$AE$124,'2008 VBT Ltd MNS ANB'!$AO$4:$AO$124))</f>
        <v>1351197.0432217929</v>
      </c>
      <c r="P17" s="33"/>
    </row>
  </sheetData>
  <dataValidations count="3">
    <dataValidation type="custom" showInputMessage="1" showErrorMessage="1" error="Input Death Benefit from 1 to 5,000,000." sqref="F8 N8 K8" xr:uid="{00000000-0002-0000-0300-000000000000}">
      <formula1>AND(ISNUMBER(F8),F8&gt;=1,F8&lt;=5000000)</formula1>
    </dataValidation>
    <dataValidation type="custom" showInputMessage="1" showErrorMessage="1" error="Enter an interest rate between 0% and 20%" sqref="F3" xr:uid="{00000000-0002-0000-0300-000001000000}">
      <formula1>AND(ISNUMBER(F3),F3&gt;0,F3&lt;=20%)</formula1>
    </dataValidation>
    <dataValidation type="list" showInputMessage="1" showErrorMessage="1" error="Select Male or Female" sqref="C4" xr:uid="{00000000-0002-0000-0300-000002000000}">
      <formula1>"Male,Female"</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Input Integer Age from 0 to 70" xr:uid="{00000000-0002-0000-0300-000003000000}">
          <x14:formula1>
            <xm:f>'2008 VBT Ltd MNS ANB'!$B$4:$B$94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H124"/>
  <sheetViews>
    <sheetView zoomScale="85" zoomScaleNormal="85" workbookViewId="0">
      <pane xSplit="2" ySplit="3" topLeftCell="S19" activePane="bottomRight" state="frozen"/>
      <selection activeCell="Y7" sqref="Y7:Y124"/>
      <selection pane="topRight" activeCell="Y7" sqref="Y7:Y124"/>
      <selection pane="bottomLeft" activeCell="Y7" sqref="Y7:Y124"/>
      <selection pane="bottomRight" activeCell="AF4" sqref="AF4"/>
    </sheetView>
  </sheetViews>
  <sheetFormatPr defaultColWidth="9.109375" defaultRowHeight="14.4" x14ac:dyDescent="0.3"/>
  <cols>
    <col min="1" max="2" width="9.109375" style="17"/>
    <col min="3" max="5" width="9.33203125" style="17" bestFit="1" customWidth="1"/>
    <col min="6" max="15" width="9.33203125" style="17" customWidth="1"/>
    <col min="16" max="28" width="9.33203125" style="17" bestFit="1" customWidth="1"/>
    <col min="29" max="29" width="9.5546875" style="17" bestFit="1" customWidth="1"/>
    <col min="30" max="31" width="9.109375" style="17"/>
    <col min="32" max="32" width="8.21875" style="17" bestFit="1" customWidth="1"/>
    <col min="33" max="33" width="9.109375" style="17"/>
    <col min="34" max="34" width="9.77734375" style="17" customWidth="1"/>
    <col min="35" max="35" width="9.109375" style="17"/>
    <col min="36" max="36" width="10.6640625" style="17" customWidth="1"/>
    <col min="37" max="37" width="8.5546875" style="17" customWidth="1"/>
    <col min="38" max="51" width="9.109375" style="17"/>
    <col min="52" max="60" width="11.44140625" style="17" customWidth="1"/>
    <col min="61" max="16384" width="9.109375" style="17"/>
  </cols>
  <sheetData>
    <row r="1" spans="1:60" ht="15" x14ac:dyDescent="0.35">
      <c r="A1" s="16" t="s">
        <v>32</v>
      </c>
      <c r="AF1" s="50">
        <v>1</v>
      </c>
      <c r="AG1" s="50">
        <v>2</v>
      </c>
      <c r="AH1" s="50">
        <v>3</v>
      </c>
      <c r="AI1" s="50">
        <v>4</v>
      </c>
      <c r="AJ1" s="50">
        <v>5</v>
      </c>
      <c r="AK1" s="50"/>
      <c r="AL1" s="50">
        <v>6</v>
      </c>
      <c r="AM1" s="50">
        <v>7</v>
      </c>
      <c r="AN1" s="50">
        <v>8</v>
      </c>
      <c r="AO1" s="50">
        <v>9</v>
      </c>
      <c r="AX1" s="52" t="s">
        <v>298</v>
      </c>
      <c r="AY1" s="37">
        <v>1</v>
      </c>
      <c r="AZ1" s="52" t="s">
        <v>312</v>
      </c>
      <c r="BA1" s="52" t="s">
        <v>311</v>
      </c>
      <c r="BB1" s="52" t="s">
        <v>299</v>
      </c>
      <c r="BC1" s="52" t="s">
        <v>300</v>
      </c>
      <c r="BD1" s="52" t="s">
        <v>301</v>
      </c>
      <c r="BE1" s="53" t="s">
        <v>302</v>
      </c>
      <c r="BF1" s="53" t="s">
        <v>303</v>
      </c>
      <c r="BG1" s="53" t="s">
        <v>304</v>
      </c>
      <c r="BH1" s="54" t="s">
        <v>305</v>
      </c>
    </row>
    <row r="2" spans="1:60" x14ac:dyDescent="0.3">
      <c r="A2" s="16"/>
      <c r="AF2" s="18" t="s">
        <v>310</v>
      </c>
      <c r="AG2" s="18" t="s">
        <v>309</v>
      </c>
      <c r="AX2" s="37"/>
      <c r="AY2" s="37">
        <v>10</v>
      </c>
      <c r="AZ2" s="52" t="s">
        <v>21</v>
      </c>
      <c r="BA2" s="37"/>
    </row>
    <row r="3" spans="1:60" ht="16.8" x14ac:dyDescent="0.35">
      <c r="B3" s="18" t="s">
        <v>1</v>
      </c>
      <c r="C3" s="18" t="s">
        <v>3</v>
      </c>
      <c r="D3" s="18" t="s">
        <v>4</v>
      </c>
      <c r="E3" s="18" t="s">
        <v>5</v>
      </c>
      <c r="F3" s="18" t="s">
        <v>6</v>
      </c>
      <c r="G3" s="18" t="s">
        <v>7</v>
      </c>
      <c r="H3" s="18" t="s">
        <v>8</v>
      </c>
      <c r="I3" s="18" t="s">
        <v>9</v>
      </c>
      <c r="J3" s="18" t="s">
        <v>10</v>
      </c>
      <c r="K3" s="18" t="s">
        <v>11</v>
      </c>
      <c r="L3" s="18" t="s">
        <v>12</v>
      </c>
      <c r="M3" s="18" t="s">
        <v>13</v>
      </c>
      <c r="N3" s="18" t="s">
        <v>14</v>
      </c>
      <c r="O3" s="18" t="s">
        <v>15</v>
      </c>
      <c r="P3" s="18" t="s">
        <v>16</v>
      </c>
      <c r="Q3" s="18" t="s">
        <v>17</v>
      </c>
      <c r="R3" s="18" t="s">
        <v>313</v>
      </c>
      <c r="S3" s="18" t="s">
        <v>314</v>
      </c>
      <c r="T3" s="18" t="s">
        <v>315</v>
      </c>
      <c r="U3" s="18" t="s">
        <v>316</v>
      </c>
      <c r="V3" s="18" t="s">
        <v>317</v>
      </c>
      <c r="W3" s="18" t="s">
        <v>318</v>
      </c>
      <c r="X3" s="18" t="s">
        <v>319</v>
      </c>
      <c r="Y3" s="18" t="s">
        <v>320</v>
      </c>
      <c r="Z3" s="18" t="s">
        <v>321</v>
      </c>
      <c r="AA3" s="18" t="s">
        <v>322</v>
      </c>
      <c r="AB3" s="18" t="s">
        <v>19</v>
      </c>
      <c r="AC3" s="18" t="s">
        <v>20</v>
      </c>
      <c r="AD3" s="18" t="s">
        <v>18</v>
      </c>
      <c r="AE3" s="18" t="s">
        <v>21</v>
      </c>
      <c r="AF3" s="18" t="s">
        <v>47</v>
      </c>
      <c r="AG3" s="18" t="s">
        <v>47</v>
      </c>
      <c r="AH3" s="18" t="s">
        <v>48</v>
      </c>
      <c r="AI3" s="18" t="s">
        <v>49</v>
      </c>
      <c r="AJ3" s="18" t="s">
        <v>50</v>
      </c>
      <c r="AK3" s="18" t="s">
        <v>51</v>
      </c>
      <c r="AL3" s="4" t="s">
        <v>60</v>
      </c>
      <c r="AM3" s="4" t="s">
        <v>61</v>
      </c>
      <c r="AN3" s="4" t="s">
        <v>62</v>
      </c>
      <c r="AO3" s="35" t="s">
        <v>63</v>
      </c>
      <c r="AX3" s="51">
        <v>59.379541563871605</v>
      </c>
      <c r="AY3" s="51">
        <v>8.9999999999999998E-4</v>
      </c>
      <c r="AZ3" s="50">
        <v>1</v>
      </c>
      <c r="BA3" s="50">
        <v>2</v>
      </c>
      <c r="BB3" s="50">
        <v>3</v>
      </c>
      <c r="BC3" s="50">
        <v>4</v>
      </c>
      <c r="BD3" s="50">
        <v>5</v>
      </c>
      <c r="BE3" s="50">
        <v>6</v>
      </c>
      <c r="BF3" s="50">
        <v>7</v>
      </c>
      <c r="BG3" s="50">
        <v>8</v>
      </c>
      <c r="BH3" s="50">
        <v>9</v>
      </c>
    </row>
    <row r="4" spans="1:60" x14ac:dyDescent="0.3">
      <c r="B4" s="15">
        <v>0</v>
      </c>
      <c r="C4" s="13">
        <v>6.2E-4</v>
      </c>
      <c r="D4" s="13">
        <v>3.8000000000000002E-4</v>
      </c>
      <c r="E4" s="13">
        <v>2.5999999999999998E-4</v>
      </c>
      <c r="F4" s="13">
        <v>2.1000000000000001E-4</v>
      </c>
      <c r="G4" s="13">
        <v>1.7000000000000001E-4</v>
      </c>
      <c r="H4" s="13">
        <v>1.4999999999999999E-4</v>
      </c>
      <c r="I4" s="13">
        <v>1.3999999999999999E-4</v>
      </c>
      <c r="J4" s="13">
        <v>1.2999999999999999E-4</v>
      </c>
      <c r="K4" s="13">
        <v>1.1E-4</v>
      </c>
      <c r="L4" s="13">
        <v>1E-4</v>
      </c>
      <c r="M4" s="13">
        <v>9.0000000000000006E-5</v>
      </c>
      <c r="N4" s="13">
        <v>9.0000000000000006E-5</v>
      </c>
      <c r="O4" s="13">
        <v>1.2999999999999999E-4</v>
      </c>
      <c r="P4" s="13">
        <v>2.2000000000000001E-4</v>
      </c>
      <c r="Q4" s="13">
        <v>3.4000000000000002E-4</v>
      </c>
      <c r="R4" s="13">
        <v>4.6999999999999999E-4</v>
      </c>
      <c r="S4" s="13">
        <v>5.9000000000000003E-4</v>
      </c>
      <c r="T4" s="13">
        <v>7.1000000000000002E-4</v>
      </c>
      <c r="U4" s="13">
        <v>8.0000000000000004E-4</v>
      </c>
      <c r="V4" s="13">
        <v>8.8000000000000003E-4</v>
      </c>
      <c r="W4" s="13">
        <v>9.6000000000000002E-4</v>
      </c>
      <c r="X4" s="13">
        <v>1.0300000000000001E-3</v>
      </c>
      <c r="Y4" s="13">
        <v>1.06E-3</v>
      </c>
      <c r="Z4" s="13">
        <v>1.06E-3</v>
      </c>
      <c r="AA4" s="13">
        <v>1.0200000000000001E-3</v>
      </c>
      <c r="AB4" s="13">
        <v>9.7999999999999997E-4</v>
      </c>
      <c r="AC4" s="15">
        <v>25</v>
      </c>
      <c r="AD4" s="19">
        <f>Age</f>
        <v>25</v>
      </c>
      <c r="AE4" s="14">
        <v>0</v>
      </c>
      <c r="AF4" s="17" cm="1">
        <f t="array" ref="AF4">INDEX($C$4:$AB$99,MATCH($AD$4,$B$4:$B$99)+IF(AE4&lt;26,0,MIN(AE4-25,95-$AD$4)),IF(AE4&lt;26,AE4+1,26))</f>
        <v>7.2000000000000005E-4</v>
      </c>
      <c r="AG4" s="17">
        <f>AF4*VLOOKUP($AD$4+AE4, $AQ$22:$AR$27, 2, 1)</f>
        <v>5.04E-4</v>
      </c>
      <c r="AH4" s="17">
        <f>1-AG4</f>
        <v>0.99949600000000005</v>
      </c>
      <c r="AI4" s="55">
        <f>AG4</f>
        <v>5.04E-4</v>
      </c>
      <c r="AJ4" s="17">
        <f>PRODUCT($AH$4:AH4)</f>
        <v>0.99949600000000005</v>
      </c>
      <c r="AK4" s="17">
        <f>SUM(AJ4:AJ124)</f>
        <v>56.572444222491981</v>
      </c>
      <c r="AL4">
        <f t="shared" ref="AL4:AL35" si="0">1/(1+Interest_Rate)^(AE4 + 1)</f>
        <v>0.96153846153846145</v>
      </c>
      <c r="AM4">
        <f>SUMPRODUCT($AI$4:AI4, $AL$4:AL4)</f>
        <v>4.8461538461538455E-4</v>
      </c>
      <c r="AN4" s="49">
        <v>1</v>
      </c>
      <c r="AO4">
        <f>SUMPRODUCT($AJ$4:AJ4,$AL$4:AL4)</f>
        <v>0.96105384615384615</v>
      </c>
      <c r="AW4" s="17">
        <v>0</v>
      </c>
      <c r="AX4" s="17">
        <v>80.966364565114446</v>
      </c>
      <c r="AY4" s="17">
        <v>0</v>
      </c>
      <c r="AZ4" s="17">
        <v>9.0000000000000006E-5</v>
      </c>
      <c r="BA4" s="17">
        <v>6.3E-5</v>
      </c>
      <c r="BB4" s="17">
        <v>0.99993699999999996</v>
      </c>
      <c r="BC4" s="17">
        <v>6.2899960924912919E-5</v>
      </c>
      <c r="BD4" s="17">
        <v>0.99834917821229607</v>
      </c>
      <c r="BE4" s="17">
        <v>0.74199309538375646</v>
      </c>
      <c r="BF4" s="17">
        <v>1.4808611590611386E-3</v>
      </c>
      <c r="BG4" s="17">
        <v>9.6305124627478165</v>
      </c>
      <c r="BH4" s="17">
        <v>9.3712806597633858</v>
      </c>
    </row>
    <row r="5" spans="1:60" x14ac:dyDescent="0.3">
      <c r="B5" s="15">
        <v>1</v>
      </c>
      <c r="C5" s="13">
        <v>3.8000000000000002E-4</v>
      </c>
      <c r="D5" s="13">
        <v>2.5999999999999998E-4</v>
      </c>
      <c r="E5" s="13">
        <v>2.1000000000000001E-4</v>
      </c>
      <c r="F5" s="13">
        <v>1.7000000000000001E-4</v>
      </c>
      <c r="G5" s="13">
        <v>1.4999999999999999E-4</v>
      </c>
      <c r="H5" s="13">
        <v>1.3999999999999999E-4</v>
      </c>
      <c r="I5" s="13">
        <v>1.2999999999999999E-4</v>
      </c>
      <c r="J5" s="13">
        <v>1.1E-4</v>
      </c>
      <c r="K5" s="13">
        <v>1E-4</v>
      </c>
      <c r="L5" s="13">
        <v>9.0000000000000006E-5</v>
      </c>
      <c r="M5" s="13">
        <v>9.0000000000000006E-5</v>
      </c>
      <c r="N5" s="13">
        <v>1.2999999999999999E-4</v>
      </c>
      <c r="O5" s="13">
        <v>2.2000000000000001E-4</v>
      </c>
      <c r="P5" s="13">
        <v>3.4000000000000002E-4</v>
      </c>
      <c r="Q5" s="13">
        <v>4.6999999999999999E-4</v>
      </c>
      <c r="R5" s="13">
        <v>5.9000000000000003E-4</v>
      </c>
      <c r="S5" s="13">
        <v>7.1000000000000002E-4</v>
      </c>
      <c r="T5" s="13">
        <v>8.0000000000000004E-4</v>
      </c>
      <c r="U5" s="13">
        <v>8.8000000000000003E-4</v>
      </c>
      <c r="V5" s="13">
        <v>9.6000000000000002E-4</v>
      </c>
      <c r="W5" s="13">
        <v>1.0300000000000001E-3</v>
      </c>
      <c r="X5" s="13">
        <v>1.06E-3</v>
      </c>
      <c r="Y5" s="13">
        <v>1.06E-3</v>
      </c>
      <c r="Z5" s="13">
        <v>1.0200000000000001E-3</v>
      </c>
      <c r="AA5" s="13">
        <v>9.7999999999999997E-4</v>
      </c>
      <c r="AB5" s="13">
        <v>9.3000000000000005E-4</v>
      </c>
      <c r="AC5" s="15">
        <v>26</v>
      </c>
      <c r="AE5" s="17">
        <v>1</v>
      </c>
      <c r="AF5" s="17" cm="1">
        <f t="array" ref="AF5">INDEX($C$4:$AB$99,MATCH($AD$4,$B$4:$B$99)+IF(AE5&lt;26,0,MIN(AE5-25,95-$AD$4)),IF(AE5&lt;26,AE5+1,26))</f>
        <v>7.2999999999999996E-4</v>
      </c>
      <c r="AG5" s="17">
        <f t="shared" ref="AG5:AG68" si="1">AF5*VLOOKUP($AD$4+AE5, $AQ$22:$AR$27, 2, 1)</f>
        <v>5.1099999999999995E-4</v>
      </c>
      <c r="AH5" s="17">
        <f t="shared" ref="AH5:AH68" si="2">1-AG5</f>
        <v>0.99948899999999996</v>
      </c>
      <c r="AI5" s="17">
        <f>AG5 * PRODUCT($AH$4:AH4)</f>
        <v>5.1074245600000003E-4</v>
      </c>
      <c r="AJ5" s="17">
        <f>PRODUCT($AH$4:AH5)</f>
        <v>0.99898525754400003</v>
      </c>
      <c r="AL5">
        <f t="shared" si="0"/>
        <v>0.92455621301775137</v>
      </c>
      <c r="AM5">
        <f>SUMPRODUCT($AI$4:AI5, $AL$4:AL5)</f>
        <v>9.5682549556213008E-4</v>
      </c>
      <c r="AN5">
        <f>AN4+(AL4*AJ4)</f>
        <v>1.9610538461538463</v>
      </c>
      <c r="AO5">
        <f>SUMPRODUCT($AJ$4:AJ5,$AL$4:AL5)</f>
        <v>1.8846718727292897</v>
      </c>
      <c r="AW5" s="17">
        <v>15</v>
      </c>
      <c r="AX5" s="17">
        <v>66.237120604403842</v>
      </c>
      <c r="AY5" s="17">
        <v>15</v>
      </c>
      <c r="AZ5" s="17">
        <v>8.4000000000000003E-4</v>
      </c>
      <c r="BA5" s="17">
        <v>5.8799999999999998E-4</v>
      </c>
      <c r="BB5" s="17">
        <v>0.99941199999999997</v>
      </c>
      <c r="BC5" s="17">
        <v>5.8506363462590459E-4</v>
      </c>
      <c r="BD5" s="17">
        <v>0.99442111770194652</v>
      </c>
      <c r="BE5" s="17">
        <v>0.74199309538375646</v>
      </c>
      <c r="BF5" s="17">
        <v>4.6690541306257331E-3</v>
      </c>
      <c r="BG5" s="17">
        <v>9.6202898019300704</v>
      </c>
      <c r="BH5" s="17">
        <v>9.3581434051687111</v>
      </c>
    </row>
    <row r="6" spans="1:60" x14ac:dyDescent="0.3">
      <c r="B6" s="15">
        <v>2</v>
      </c>
      <c r="C6" s="13">
        <v>2.5999999999999998E-4</v>
      </c>
      <c r="D6" s="13">
        <v>2.1000000000000001E-4</v>
      </c>
      <c r="E6" s="13">
        <v>1.7000000000000001E-4</v>
      </c>
      <c r="F6" s="13">
        <v>1.4999999999999999E-4</v>
      </c>
      <c r="G6" s="13">
        <v>1.3999999999999999E-4</v>
      </c>
      <c r="H6" s="13">
        <v>1.2999999999999999E-4</v>
      </c>
      <c r="I6" s="13">
        <v>1.1E-4</v>
      </c>
      <c r="J6" s="13">
        <v>1E-4</v>
      </c>
      <c r="K6" s="13">
        <v>9.0000000000000006E-5</v>
      </c>
      <c r="L6" s="13">
        <v>9.0000000000000006E-5</v>
      </c>
      <c r="M6" s="13">
        <v>1.2999999999999999E-4</v>
      </c>
      <c r="N6" s="13">
        <v>2.2000000000000001E-4</v>
      </c>
      <c r="O6" s="13">
        <v>3.4000000000000002E-4</v>
      </c>
      <c r="P6" s="13">
        <v>4.6999999999999999E-4</v>
      </c>
      <c r="Q6" s="13">
        <v>5.9000000000000003E-4</v>
      </c>
      <c r="R6" s="13">
        <v>7.1000000000000002E-4</v>
      </c>
      <c r="S6" s="13">
        <v>8.0000000000000004E-4</v>
      </c>
      <c r="T6" s="13">
        <v>8.8000000000000003E-4</v>
      </c>
      <c r="U6" s="13">
        <v>9.6000000000000002E-4</v>
      </c>
      <c r="V6" s="13">
        <v>1.0300000000000001E-3</v>
      </c>
      <c r="W6" s="13">
        <v>1.06E-3</v>
      </c>
      <c r="X6" s="13">
        <v>1.06E-3</v>
      </c>
      <c r="Y6" s="13">
        <v>1.0200000000000001E-3</v>
      </c>
      <c r="Z6" s="13">
        <v>9.7999999999999997E-4</v>
      </c>
      <c r="AA6" s="13">
        <v>9.3000000000000005E-4</v>
      </c>
      <c r="AB6" s="13">
        <v>8.8000000000000003E-4</v>
      </c>
      <c r="AC6" s="15">
        <v>27</v>
      </c>
      <c r="AE6" s="17">
        <v>2</v>
      </c>
      <c r="AF6" s="17" cm="1">
        <f t="array" ref="AF6">INDEX($C$4:$AB$99,MATCH($AD$4,$B$4:$B$99)+IF(AE6&lt;26,0,MIN(AE6-25,95-$AD$4)),IF(AE6&lt;26,AE6+1,26))</f>
        <v>7.3999999999999999E-4</v>
      </c>
      <c r="AG6" s="17">
        <f t="shared" si="1"/>
        <v>5.1799999999999991E-4</v>
      </c>
      <c r="AH6" s="17">
        <f t="shared" si="2"/>
        <v>0.99948199999999998</v>
      </c>
      <c r="AI6" s="17">
        <f>AG6 * PRODUCT($AH$4:AH5)</f>
        <v>5.174743634077919E-4</v>
      </c>
      <c r="AJ6" s="17">
        <f>PRODUCT($AH$4:AH6)</f>
        <v>0.99846778318059226</v>
      </c>
      <c r="AL6">
        <f t="shared" si="0"/>
        <v>0.88899635867091487</v>
      </c>
      <c r="AM6">
        <f>SUMPRODUCT($AI$4:AI6, $AL$4:AL6)</f>
        <v>1.4168583203372069E-3</v>
      </c>
      <c r="AN6">
        <f t="shared" ref="AN6:AN69" si="3">AN5+(AL5*AJ5)</f>
        <v>2.8846718727292897</v>
      </c>
      <c r="AO6">
        <f>SUMPRODUCT($AJ$4:AJ6,$AL$4:AL6)</f>
        <v>2.7723060962270569</v>
      </c>
      <c r="AW6" s="17">
        <v>25</v>
      </c>
      <c r="AX6" s="17">
        <v>56.572444222491995</v>
      </c>
      <c r="AY6" s="17">
        <v>25</v>
      </c>
      <c r="AZ6" s="17">
        <v>1.0399999999999999E-3</v>
      </c>
      <c r="BA6" s="17">
        <v>7.2799999999999991E-4</v>
      </c>
      <c r="BB6" s="17">
        <v>0.99927200000000005</v>
      </c>
      <c r="BC6" s="17">
        <v>7.2401458237531056E-4</v>
      </c>
      <c r="BD6" s="17">
        <v>0.99380151065843614</v>
      </c>
      <c r="BE6" s="17">
        <v>0.74199309538375646</v>
      </c>
      <c r="BF6" s="17">
        <v>5.2440259152798365E-3</v>
      </c>
      <c r="BG6" s="17">
        <v>9.615984478420156</v>
      </c>
      <c r="BH6" s="17">
        <v>9.3533783375106623</v>
      </c>
    </row>
    <row r="7" spans="1:60" x14ac:dyDescent="0.3">
      <c r="B7" s="15">
        <v>3</v>
      </c>
      <c r="C7" s="13">
        <v>2.1000000000000001E-4</v>
      </c>
      <c r="D7" s="13">
        <v>1.7000000000000001E-4</v>
      </c>
      <c r="E7" s="13">
        <v>1.4999999999999999E-4</v>
      </c>
      <c r="F7" s="13">
        <v>1.3999999999999999E-4</v>
      </c>
      <c r="G7" s="13">
        <v>1.2999999999999999E-4</v>
      </c>
      <c r="H7" s="13">
        <v>1.1E-4</v>
      </c>
      <c r="I7" s="13">
        <v>1E-4</v>
      </c>
      <c r="J7" s="13">
        <v>9.0000000000000006E-5</v>
      </c>
      <c r="K7" s="13">
        <v>9.0000000000000006E-5</v>
      </c>
      <c r="L7" s="13">
        <v>1.2999999999999999E-4</v>
      </c>
      <c r="M7" s="13">
        <v>2.2000000000000001E-4</v>
      </c>
      <c r="N7" s="13">
        <v>3.4000000000000002E-4</v>
      </c>
      <c r="O7" s="13">
        <v>4.6999999999999999E-4</v>
      </c>
      <c r="P7" s="13">
        <v>5.9000000000000003E-4</v>
      </c>
      <c r="Q7" s="13">
        <v>7.1000000000000002E-4</v>
      </c>
      <c r="R7" s="13">
        <v>8.0000000000000004E-4</v>
      </c>
      <c r="S7" s="13">
        <v>8.8000000000000003E-4</v>
      </c>
      <c r="T7" s="13">
        <v>9.6000000000000002E-4</v>
      </c>
      <c r="U7" s="13">
        <v>1.0300000000000001E-3</v>
      </c>
      <c r="V7" s="13">
        <v>1.06E-3</v>
      </c>
      <c r="W7" s="13">
        <v>1.06E-3</v>
      </c>
      <c r="X7" s="13">
        <v>1.0200000000000001E-3</v>
      </c>
      <c r="Y7" s="13">
        <v>9.7999999999999997E-4</v>
      </c>
      <c r="Z7" s="13">
        <v>9.3000000000000005E-4</v>
      </c>
      <c r="AA7" s="13">
        <v>8.8000000000000003E-4</v>
      </c>
      <c r="AB7" s="13">
        <v>8.7000000000000001E-4</v>
      </c>
      <c r="AC7" s="15">
        <v>28</v>
      </c>
      <c r="AE7" s="14">
        <v>3</v>
      </c>
      <c r="AF7" s="17" cm="1">
        <f t="array" ref="AF7">INDEX($C$4:$AB$99,MATCH($AD$4,$B$4:$B$99)+IF(AE7&lt;26,0,MIN(AE7-25,95-$AD$4)),IF(AE7&lt;26,AE7+1,26))</f>
        <v>7.6000000000000004E-4</v>
      </c>
      <c r="AG7" s="17">
        <f t="shared" si="1"/>
        <v>5.3200000000000003E-4</v>
      </c>
      <c r="AH7" s="17">
        <f t="shared" si="2"/>
        <v>0.99946800000000002</v>
      </c>
      <c r="AI7" s="17">
        <f>AG7 * PRODUCT($AH$4:AH6)</f>
        <v>5.3118486065207508E-4</v>
      </c>
      <c r="AJ7" s="17">
        <f>PRODUCT($AH$4:AH7)</f>
        <v>0.99793659831994019</v>
      </c>
      <c r="AL7">
        <f t="shared" si="0"/>
        <v>0.85480419102972571</v>
      </c>
      <c r="AM7">
        <f>SUMPRODUCT($AI$4:AI7, $AL$4:AL7)</f>
        <v>1.8709173654341414E-3</v>
      </c>
      <c r="AN7">
        <f t="shared" si="3"/>
        <v>3.7723060962270569</v>
      </c>
      <c r="AO7">
        <f>SUMPRODUCT($AJ$4:AJ7,$AL$4:AL7)</f>
        <v>3.6253464828528896</v>
      </c>
      <c r="AW7" s="17">
        <v>35</v>
      </c>
      <c r="AX7" s="17">
        <v>47.084131235213107</v>
      </c>
      <c r="AY7" s="17">
        <v>35</v>
      </c>
      <c r="AZ7" s="17">
        <v>1.8699999999999999E-3</v>
      </c>
      <c r="BA7" s="17">
        <v>1.4024999999999999E-3</v>
      </c>
      <c r="BB7" s="17">
        <v>0.99859750000000003</v>
      </c>
      <c r="BC7" s="17">
        <v>1.3924139673616547E-3</v>
      </c>
      <c r="BD7" s="17">
        <v>0.99141611891082349</v>
      </c>
      <c r="BE7" s="17">
        <v>0.74199309538375646</v>
      </c>
      <c r="BF7" s="17">
        <v>7.0759666390570351E-3</v>
      </c>
      <c r="BG7" s="17">
        <v>9.6136680630933249</v>
      </c>
      <c r="BH7" s="17">
        <v>9.3492919779773178</v>
      </c>
    </row>
    <row r="8" spans="1:60" x14ac:dyDescent="0.3">
      <c r="B8" s="15">
        <v>4</v>
      </c>
      <c r="C8" s="13">
        <v>1.7000000000000001E-4</v>
      </c>
      <c r="D8" s="13">
        <v>1.4999999999999999E-4</v>
      </c>
      <c r="E8" s="13">
        <v>1.3999999999999999E-4</v>
      </c>
      <c r="F8" s="13">
        <v>1.2999999999999999E-4</v>
      </c>
      <c r="G8" s="13">
        <v>1.1E-4</v>
      </c>
      <c r="H8" s="13">
        <v>1E-4</v>
      </c>
      <c r="I8" s="13">
        <v>9.0000000000000006E-5</v>
      </c>
      <c r="J8" s="13">
        <v>9.0000000000000006E-5</v>
      </c>
      <c r="K8" s="13">
        <v>1.2999999999999999E-4</v>
      </c>
      <c r="L8" s="13">
        <v>2.2000000000000001E-4</v>
      </c>
      <c r="M8" s="13">
        <v>3.4000000000000002E-4</v>
      </c>
      <c r="N8" s="13">
        <v>4.6999999999999999E-4</v>
      </c>
      <c r="O8" s="13">
        <v>5.9000000000000003E-4</v>
      </c>
      <c r="P8" s="13">
        <v>7.1000000000000002E-4</v>
      </c>
      <c r="Q8" s="13">
        <v>8.0000000000000004E-4</v>
      </c>
      <c r="R8" s="13">
        <v>8.8000000000000003E-4</v>
      </c>
      <c r="S8" s="13">
        <v>9.6000000000000002E-4</v>
      </c>
      <c r="T8" s="13">
        <v>1.0300000000000001E-3</v>
      </c>
      <c r="U8" s="13">
        <v>1.06E-3</v>
      </c>
      <c r="V8" s="13">
        <v>1.06E-3</v>
      </c>
      <c r="W8" s="13">
        <v>1.0200000000000001E-3</v>
      </c>
      <c r="X8" s="13">
        <v>9.7999999999999997E-4</v>
      </c>
      <c r="Y8" s="13">
        <v>9.3000000000000005E-4</v>
      </c>
      <c r="Z8" s="13">
        <v>8.8000000000000003E-4</v>
      </c>
      <c r="AA8" s="13">
        <v>8.7000000000000001E-4</v>
      </c>
      <c r="AB8" s="13">
        <v>8.5999999999999998E-4</v>
      </c>
      <c r="AC8" s="15">
        <v>29</v>
      </c>
      <c r="AE8" s="17">
        <v>4</v>
      </c>
      <c r="AF8" s="17" cm="1">
        <f t="array" ref="AF8">INDEX($C$4:$AB$99,MATCH($AD$4,$B$4:$B$99)+IF(AE8&lt;26,0,MIN(AE8-25,95-$AD$4)),IF(AE8&lt;26,AE8+1,26))</f>
        <v>7.6999999999999996E-4</v>
      </c>
      <c r="AG8" s="17">
        <f t="shared" si="1"/>
        <v>5.3899999999999998E-4</v>
      </c>
      <c r="AH8" s="17">
        <f t="shared" si="2"/>
        <v>0.99946100000000004</v>
      </c>
      <c r="AI8" s="17">
        <f>AG8 * PRODUCT($AH$4:AH7)</f>
        <v>5.3788782649444777E-4</v>
      </c>
      <c r="AJ8" s="17">
        <f>PRODUCT($AH$4:AH8)</f>
        <v>0.99739871049344575</v>
      </c>
      <c r="AL8">
        <f t="shared" si="0"/>
        <v>0.82192710675935154</v>
      </c>
      <c r="AM8">
        <f>SUMPRODUCT($AI$4:AI8, $AL$4:AL8)</f>
        <v>2.313021950425799E-3</v>
      </c>
      <c r="AN8">
        <f t="shared" si="3"/>
        <v>4.6253464828528896</v>
      </c>
      <c r="AO8">
        <f>SUMPRODUCT($AJ$4:AJ8,$AL$4:AL8)</f>
        <v>4.4451355192542756</v>
      </c>
      <c r="AW8" s="17">
        <v>45</v>
      </c>
      <c r="AX8" s="17">
        <v>37.667336183513157</v>
      </c>
      <c r="AY8" s="17">
        <v>45</v>
      </c>
      <c r="AZ8" s="17">
        <v>4.2900000000000004E-3</v>
      </c>
      <c r="BA8" s="17">
        <v>3.2175000000000003E-3</v>
      </c>
      <c r="BB8" s="17">
        <v>0.99678250000000002</v>
      </c>
      <c r="BC8" s="17">
        <v>3.1639401318142753E-3</v>
      </c>
      <c r="BD8" s="17">
        <v>0.98018963618963872</v>
      </c>
      <c r="BE8" s="17">
        <v>0.74199309538375646</v>
      </c>
      <c r="BF8" s="17">
        <v>1.6269201180337305E-2</v>
      </c>
      <c r="BG8" s="17">
        <v>9.581413460245102</v>
      </c>
      <c r="BH8" s="17">
        <v>9.3087074024645311</v>
      </c>
    </row>
    <row r="9" spans="1:60" x14ac:dyDescent="0.3">
      <c r="B9" s="15">
        <v>5</v>
      </c>
      <c r="C9" s="13">
        <v>1.4999999999999999E-4</v>
      </c>
      <c r="D9" s="13">
        <v>1.3999999999999999E-4</v>
      </c>
      <c r="E9" s="13">
        <v>1.2999999999999999E-4</v>
      </c>
      <c r="F9" s="13">
        <v>1.1E-4</v>
      </c>
      <c r="G9" s="13">
        <v>1E-4</v>
      </c>
      <c r="H9" s="13">
        <v>9.0000000000000006E-5</v>
      </c>
      <c r="I9" s="13">
        <v>9.0000000000000006E-5</v>
      </c>
      <c r="J9" s="13">
        <v>1.2999999999999999E-4</v>
      </c>
      <c r="K9" s="13">
        <v>2.2000000000000001E-4</v>
      </c>
      <c r="L9" s="13">
        <v>3.4000000000000002E-4</v>
      </c>
      <c r="M9" s="13">
        <v>4.6999999999999999E-4</v>
      </c>
      <c r="N9" s="13">
        <v>5.9000000000000003E-4</v>
      </c>
      <c r="O9" s="13">
        <v>7.1000000000000002E-4</v>
      </c>
      <c r="P9" s="13">
        <v>8.0000000000000004E-4</v>
      </c>
      <c r="Q9" s="13">
        <v>8.8000000000000003E-4</v>
      </c>
      <c r="R9" s="13">
        <v>9.6000000000000002E-4</v>
      </c>
      <c r="S9" s="13">
        <v>1.0300000000000001E-3</v>
      </c>
      <c r="T9" s="13">
        <v>1.06E-3</v>
      </c>
      <c r="U9" s="13">
        <v>1.06E-3</v>
      </c>
      <c r="V9" s="13">
        <v>1.0200000000000001E-3</v>
      </c>
      <c r="W9" s="13">
        <v>9.7999999999999997E-4</v>
      </c>
      <c r="X9" s="13">
        <v>9.3000000000000005E-4</v>
      </c>
      <c r="Y9" s="13">
        <v>8.8000000000000003E-4</v>
      </c>
      <c r="Z9" s="13">
        <v>8.7000000000000001E-4</v>
      </c>
      <c r="AA9" s="13">
        <v>8.5999999999999998E-4</v>
      </c>
      <c r="AB9" s="13">
        <v>8.7000000000000001E-4</v>
      </c>
      <c r="AC9" s="15">
        <v>30</v>
      </c>
      <c r="AE9" s="17">
        <v>5</v>
      </c>
      <c r="AF9" s="17" cm="1">
        <f t="array" ref="AF9">INDEX($C$4:$AB$99,MATCH($AD$4,$B$4:$B$99)+IF(AE9&lt;26,0,MIN(AE9-25,95-$AD$4)),IF(AE9&lt;26,AE9+1,26))</f>
        <v>7.7999999999999999E-4</v>
      </c>
      <c r="AG9" s="17">
        <f t="shared" si="1"/>
        <v>5.4599999999999994E-4</v>
      </c>
      <c r="AH9" s="17">
        <f t="shared" si="2"/>
        <v>0.99945399999999995</v>
      </c>
      <c r="AI9" s="17">
        <f>AG9 * PRODUCT($AH$4:AH8)</f>
        <v>5.445796959294213E-4</v>
      </c>
      <c r="AJ9" s="17">
        <f>PRODUCT($AH$4:AH9)</f>
        <v>0.99685413079751628</v>
      </c>
      <c r="AL9">
        <f t="shared" si="0"/>
        <v>0.79031452573014571</v>
      </c>
      <c r="AM9">
        <f>SUMPRODUCT($AI$4:AI9, $AL$4:AL9)</f>
        <v>2.7434111945365265E-3</v>
      </c>
      <c r="AN9">
        <f t="shared" si="3"/>
        <v>5.4451355192542756</v>
      </c>
      <c r="AO9">
        <f>SUMPRODUCT($AJ$4:AJ9,$AL$4:AL9)</f>
        <v>5.2329638188576517</v>
      </c>
      <c r="AW9" s="17">
        <v>55</v>
      </c>
      <c r="AX9" s="17">
        <v>28.879104054825426</v>
      </c>
      <c r="AY9" s="17">
        <v>55</v>
      </c>
      <c r="AZ9" s="17">
        <v>9.41E-3</v>
      </c>
      <c r="BA9" s="17">
        <v>7.528E-3</v>
      </c>
      <c r="BB9" s="17">
        <v>0.99247200000000002</v>
      </c>
      <c r="BC9" s="17">
        <v>7.2558012186750998E-3</v>
      </c>
      <c r="BD9" s="17">
        <v>0.95658601847780467</v>
      </c>
      <c r="BE9" s="17">
        <v>0.74199309538375646</v>
      </c>
      <c r="BF9" s="17">
        <v>3.5701558096611193E-2</v>
      </c>
      <c r="BG9" s="17">
        <v>9.5097262593147125</v>
      </c>
      <c r="BH9" s="17">
        <v>9.2195064801658795</v>
      </c>
    </row>
    <row r="10" spans="1:60" x14ac:dyDescent="0.3">
      <c r="B10" s="15">
        <v>6</v>
      </c>
      <c r="C10" s="13">
        <v>1.3999999999999999E-4</v>
      </c>
      <c r="D10" s="13">
        <v>1.2999999999999999E-4</v>
      </c>
      <c r="E10" s="13">
        <v>1.1E-4</v>
      </c>
      <c r="F10" s="13">
        <v>1E-4</v>
      </c>
      <c r="G10" s="13">
        <v>9.0000000000000006E-5</v>
      </c>
      <c r="H10" s="13">
        <v>9.0000000000000006E-5</v>
      </c>
      <c r="I10" s="13">
        <v>1.2999999999999999E-4</v>
      </c>
      <c r="J10" s="13">
        <v>2.2000000000000001E-4</v>
      </c>
      <c r="K10" s="13">
        <v>3.4000000000000002E-4</v>
      </c>
      <c r="L10" s="13">
        <v>4.6999999999999999E-4</v>
      </c>
      <c r="M10" s="13">
        <v>5.9000000000000003E-4</v>
      </c>
      <c r="N10" s="13">
        <v>7.1000000000000002E-4</v>
      </c>
      <c r="O10" s="13">
        <v>8.0000000000000004E-4</v>
      </c>
      <c r="P10" s="13">
        <v>8.8000000000000003E-4</v>
      </c>
      <c r="Q10" s="13">
        <v>9.6000000000000002E-4</v>
      </c>
      <c r="R10" s="13">
        <v>1.0300000000000001E-3</v>
      </c>
      <c r="S10" s="13">
        <v>1.06E-3</v>
      </c>
      <c r="T10" s="13">
        <v>1.06E-3</v>
      </c>
      <c r="U10" s="13">
        <v>1.0200000000000001E-3</v>
      </c>
      <c r="V10" s="13">
        <v>9.7999999999999997E-4</v>
      </c>
      <c r="W10" s="13">
        <v>9.3000000000000005E-4</v>
      </c>
      <c r="X10" s="13">
        <v>8.8000000000000003E-4</v>
      </c>
      <c r="Y10" s="13">
        <v>8.7000000000000001E-4</v>
      </c>
      <c r="Z10" s="13">
        <v>8.5999999999999998E-4</v>
      </c>
      <c r="AA10" s="13">
        <v>8.7000000000000001E-4</v>
      </c>
      <c r="AB10" s="13">
        <v>8.8000000000000003E-4</v>
      </c>
      <c r="AC10" s="15">
        <v>31</v>
      </c>
      <c r="AE10" s="14">
        <v>6</v>
      </c>
      <c r="AF10" s="17" cm="1">
        <f t="array" ref="AF10">INDEX($C$4:$AB$99,MATCH($AD$4,$B$4:$B$99)+IF(AE10&lt;26,0,MIN(AE10-25,95-$AD$4)),IF(AE10&lt;26,AE10+1,26))</f>
        <v>7.9000000000000001E-4</v>
      </c>
      <c r="AG10" s="17">
        <f t="shared" si="1"/>
        <v>5.53E-4</v>
      </c>
      <c r="AH10" s="17">
        <f t="shared" si="2"/>
        <v>0.99944699999999997</v>
      </c>
      <c r="AI10" s="17">
        <f>AG10 * PRODUCT($AH$4:AH9)</f>
        <v>5.5126033433102654E-4</v>
      </c>
      <c r="AJ10" s="17">
        <f>PRODUCT($AH$4:AH10)</f>
        <v>0.99630287046318522</v>
      </c>
      <c r="AL10">
        <f t="shared" si="0"/>
        <v>0.75991781320206331</v>
      </c>
      <c r="AM10">
        <f>SUMPRODUCT($AI$4:AI10, $AL$4:AL10)</f>
        <v>3.1623237423063985E-3</v>
      </c>
      <c r="AN10">
        <f t="shared" si="3"/>
        <v>6.2329638188576517</v>
      </c>
      <c r="AO10">
        <f>SUMPRODUCT($AJ$4:AJ10,$AL$4:AL10)</f>
        <v>5.9900721174669744</v>
      </c>
      <c r="AW10" s="17">
        <v>65</v>
      </c>
      <c r="AX10" s="17">
        <v>20.56096784884274</v>
      </c>
      <c r="AY10" s="17">
        <v>65</v>
      </c>
      <c r="AZ10" s="17">
        <v>2.6200000000000001E-2</v>
      </c>
      <c r="BA10" s="17">
        <v>2.2270000000000002E-2</v>
      </c>
      <c r="BB10" s="17">
        <v>0.97772999999999999</v>
      </c>
      <c r="BC10" s="17">
        <v>2.0006386054744932E-2</v>
      </c>
      <c r="BD10" s="17">
        <v>0.87834952120816168</v>
      </c>
      <c r="BE10" s="17">
        <v>0.74199309538375646</v>
      </c>
      <c r="BF10" s="17">
        <v>0.10005923457956617</v>
      </c>
      <c r="BG10" s="17">
        <v>9.2740836799084985</v>
      </c>
      <c r="BH10" s="17">
        <v>8.9258129599785825</v>
      </c>
    </row>
    <row r="11" spans="1:60" x14ac:dyDescent="0.3">
      <c r="B11" s="15">
        <v>7</v>
      </c>
      <c r="C11" s="13">
        <v>1.2999999999999999E-4</v>
      </c>
      <c r="D11" s="13">
        <v>1.1E-4</v>
      </c>
      <c r="E11" s="13">
        <v>1E-4</v>
      </c>
      <c r="F11" s="13">
        <v>9.0000000000000006E-5</v>
      </c>
      <c r="G11" s="13">
        <v>9.0000000000000006E-5</v>
      </c>
      <c r="H11" s="13">
        <v>1.2999999999999999E-4</v>
      </c>
      <c r="I11" s="13">
        <v>2.2000000000000001E-4</v>
      </c>
      <c r="J11" s="13">
        <v>3.4000000000000002E-4</v>
      </c>
      <c r="K11" s="13">
        <v>4.6999999999999999E-4</v>
      </c>
      <c r="L11" s="13">
        <v>5.9000000000000003E-4</v>
      </c>
      <c r="M11" s="13">
        <v>7.1000000000000002E-4</v>
      </c>
      <c r="N11" s="13">
        <v>8.0000000000000004E-4</v>
      </c>
      <c r="O11" s="13">
        <v>8.8000000000000003E-4</v>
      </c>
      <c r="P11" s="13">
        <v>9.6000000000000002E-4</v>
      </c>
      <c r="Q11" s="13">
        <v>1.0300000000000001E-3</v>
      </c>
      <c r="R11" s="13">
        <v>1.06E-3</v>
      </c>
      <c r="S11" s="13">
        <v>1.06E-3</v>
      </c>
      <c r="T11" s="13">
        <v>1.0200000000000001E-3</v>
      </c>
      <c r="U11" s="13">
        <v>9.7999999999999997E-4</v>
      </c>
      <c r="V11" s="13">
        <v>9.3000000000000005E-4</v>
      </c>
      <c r="W11" s="13">
        <v>8.8000000000000003E-4</v>
      </c>
      <c r="X11" s="13">
        <v>8.7000000000000001E-4</v>
      </c>
      <c r="Y11" s="13">
        <v>8.5999999999999998E-4</v>
      </c>
      <c r="Z11" s="13">
        <v>8.7000000000000001E-4</v>
      </c>
      <c r="AA11" s="13">
        <v>8.8000000000000003E-4</v>
      </c>
      <c r="AB11" s="13">
        <v>8.9999999999999998E-4</v>
      </c>
      <c r="AC11" s="15">
        <v>32</v>
      </c>
      <c r="AE11" s="17">
        <v>7</v>
      </c>
      <c r="AF11" s="17" cm="1">
        <f t="array" ref="AF11">INDEX($C$4:$AB$99,MATCH($AD$4,$B$4:$B$99)+IF(AE11&lt;26,0,MIN(AE11-25,95-$AD$4)),IF(AE11&lt;26,AE11+1,26))</f>
        <v>7.9000000000000001E-4</v>
      </c>
      <c r="AG11" s="17">
        <f t="shared" si="1"/>
        <v>5.53E-4</v>
      </c>
      <c r="AH11" s="17">
        <f t="shared" si="2"/>
        <v>0.99944699999999997</v>
      </c>
      <c r="AI11" s="17">
        <f>AG11 * PRODUCT($AH$4:AH10)</f>
        <v>5.5095548736614148E-4</v>
      </c>
      <c r="AJ11" s="17">
        <f>PRODUCT($AH$4:AH11)</f>
        <v>0.99575191497581905</v>
      </c>
      <c r="AL11">
        <f t="shared" si="0"/>
        <v>0.73069020500198378</v>
      </c>
      <c r="AM11">
        <f>SUMPRODUCT($AI$4:AI11, $AL$4:AL11)</f>
        <v>3.5649015203169324E-3</v>
      </c>
      <c r="AN11">
        <f t="shared" si="3"/>
        <v>6.9900721174669744</v>
      </c>
      <c r="AO11">
        <f>SUMPRODUCT($AJ$4:AJ11,$AL$4:AL11)</f>
        <v>6.7176582883517737</v>
      </c>
      <c r="AW11" s="17">
        <v>70</v>
      </c>
      <c r="AX11" s="17">
        <v>16.547078048861362</v>
      </c>
      <c r="AY11" s="17">
        <v>70</v>
      </c>
      <c r="AZ11" s="17">
        <v>4.5409999999999999E-2</v>
      </c>
      <c r="BA11" s="17">
        <v>4.3139499999999997E-2</v>
      </c>
      <c r="BB11" s="17">
        <v>0.9568605</v>
      </c>
      <c r="BC11" s="17">
        <v>3.5418528142730984E-2</v>
      </c>
      <c r="BD11" s="17">
        <v>0.78560462100667938</v>
      </c>
      <c r="BE11" s="17">
        <v>0.74199309538375646</v>
      </c>
      <c r="BF11" s="17">
        <v>0.17621359241759721</v>
      </c>
      <c r="BG11" s="17">
        <v>8.9998987701438224</v>
      </c>
      <c r="BH11" s="17">
        <v>8.5828119746323512</v>
      </c>
    </row>
    <row r="12" spans="1:60" x14ac:dyDescent="0.3">
      <c r="B12" s="15">
        <v>8</v>
      </c>
      <c r="C12" s="13">
        <v>1.1E-4</v>
      </c>
      <c r="D12" s="13">
        <v>1E-4</v>
      </c>
      <c r="E12" s="13">
        <v>9.0000000000000006E-5</v>
      </c>
      <c r="F12" s="13">
        <v>9.0000000000000006E-5</v>
      </c>
      <c r="G12" s="13">
        <v>1.2999999999999999E-4</v>
      </c>
      <c r="H12" s="13">
        <v>2.2000000000000001E-4</v>
      </c>
      <c r="I12" s="13">
        <v>3.4000000000000002E-4</v>
      </c>
      <c r="J12" s="13">
        <v>4.6999999999999999E-4</v>
      </c>
      <c r="K12" s="13">
        <v>5.9000000000000003E-4</v>
      </c>
      <c r="L12" s="13">
        <v>7.1000000000000002E-4</v>
      </c>
      <c r="M12" s="13">
        <v>8.0000000000000004E-4</v>
      </c>
      <c r="N12" s="13">
        <v>8.8000000000000003E-4</v>
      </c>
      <c r="O12" s="13">
        <v>9.6000000000000002E-4</v>
      </c>
      <c r="P12" s="13">
        <v>1.0300000000000001E-3</v>
      </c>
      <c r="Q12" s="13">
        <v>1.06E-3</v>
      </c>
      <c r="R12" s="13">
        <v>1.06E-3</v>
      </c>
      <c r="S12" s="13">
        <v>1.0200000000000001E-3</v>
      </c>
      <c r="T12" s="13">
        <v>9.7999999999999997E-4</v>
      </c>
      <c r="U12" s="13">
        <v>9.3000000000000005E-4</v>
      </c>
      <c r="V12" s="13">
        <v>8.8000000000000003E-4</v>
      </c>
      <c r="W12" s="13">
        <v>8.7000000000000001E-4</v>
      </c>
      <c r="X12" s="13">
        <v>8.5999999999999998E-4</v>
      </c>
      <c r="Y12" s="13">
        <v>8.7000000000000001E-4</v>
      </c>
      <c r="Z12" s="13">
        <v>8.8000000000000003E-4</v>
      </c>
      <c r="AA12" s="13">
        <v>8.9999999999999998E-4</v>
      </c>
      <c r="AB12" s="13">
        <v>9.3000000000000005E-4</v>
      </c>
      <c r="AC12" s="15">
        <v>33</v>
      </c>
      <c r="AE12" s="17">
        <v>8</v>
      </c>
      <c r="AF12" s="17" cm="1">
        <f t="array" ref="AF12">INDEX($C$4:$AB$99,MATCH($AD$4,$B$4:$B$99)+IF(AE12&lt;26,0,MIN(AE12-25,95-$AD$4)),IF(AE12&lt;26,AE12+1,26))</f>
        <v>8.3000000000000001E-4</v>
      </c>
      <c r="AG12" s="17">
        <f t="shared" si="1"/>
        <v>5.8099999999999992E-4</v>
      </c>
      <c r="AH12" s="17">
        <f t="shared" si="2"/>
        <v>0.99941899999999995</v>
      </c>
      <c r="AI12" s="17">
        <f>AG12 * PRODUCT($AH$4:AH11)</f>
        <v>5.7853186260095081E-4</v>
      </c>
      <c r="AJ12" s="17">
        <f>PRODUCT($AH$4:AH12)</f>
        <v>0.99517338311321801</v>
      </c>
      <c r="AL12">
        <f t="shared" si="0"/>
        <v>0.70258673557883045</v>
      </c>
      <c r="AM12">
        <f>SUMPRODUCT($AI$4:AI12, $AL$4:AL12)</f>
        <v>3.9713703330900747E-3</v>
      </c>
      <c r="AN12">
        <f t="shared" si="3"/>
        <v>7.7176582883517737</v>
      </c>
      <c r="AO12">
        <f>SUMPRODUCT($AJ$4:AJ12,$AL$4:AL12)</f>
        <v>7.41685390692823</v>
      </c>
    </row>
    <row r="13" spans="1:60" x14ac:dyDescent="0.3">
      <c r="B13" s="15">
        <v>9</v>
      </c>
      <c r="C13" s="13">
        <v>1E-4</v>
      </c>
      <c r="D13" s="13">
        <v>9.0000000000000006E-5</v>
      </c>
      <c r="E13" s="13">
        <v>9.0000000000000006E-5</v>
      </c>
      <c r="F13" s="13">
        <v>1.2999999999999999E-4</v>
      </c>
      <c r="G13" s="13">
        <v>2.2000000000000001E-4</v>
      </c>
      <c r="H13" s="13">
        <v>3.4000000000000002E-4</v>
      </c>
      <c r="I13" s="13">
        <v>4.6999999999999999E-4</v>
      </c>
      <c r="J13" s="13">
        <v>5.9000000000000003E-4</v>
      </c>
      <c r="K13" s="13">
        <v>7.1000000000000002E-4</v>
      </c>
      <c r="L13" s="13">
        <v>8.0000000000000004E-4</v>
      </c>
      <c r="M13" s="13">
        <v>8.8000000000000003E-4</v>
      </c>
      <c r="N13" s="13">
        <v>9.6000000000000002E-4</v>
      </c>
      <c r="O13" s="13">
        <v>1.0300000000000001E-3</v>
      </c>
      <c r="P13" s="13">
        <v>1.06E-3</v>
      </c>
      <c r="Q13" s="13">
        <v>1.06E-3</v>
      </c>
      <c r="R13" s="13">
        <v>1.0200000000000001E-3</v>
      </c>
      <c r="S13" s="13">
        <v>9.7999999999999997E-4</v>
      </c>
      <c r="T13" s="13">
        <v>9.3000000000000005E-4</v>
      </c>
      <c r="U13" s="13">
        <v>8.8000000000000003E-4</v>
      </c>
      <c r="V13" s="13">
        <v>8.7000000000000001E-4</v>
      </c>
      <c r="W13" s="13">
        <v>8.5999999999999998E-4</v>
      </c>
      <c r="X13" s="13">
        <v>8.7000000000000001E-4</v>
      </c>
      <c r="Y13" s="13">
        <v>8.8000000000000003E-4</v>
      </c>
      <c r="Z13" s="13">
        <v>8.9999999999999998E-4</v>
      </c>
      <c r="AA13" s="13">
        <v>9.3000000000000005E-4</v>
      </c>
      <c r="AB13" s="13">
        <v>9.7000000000000005E-4</v>
      </c>
      <c r="AC13" s="15">
        <v>34</v>
      </c>
      <c r="AE13" s="14">
        <v>9</v>
      </c>
      <c r="AF13" s="17" cm="1">
        <f t="array" ref="AF13">INDEX($C$4:$AB$99,MATCH($AD$4,$B$4:$B$99)+IF(AE13&lt;26,0,MIN(AE13-25,95-$AD$4)),IF(AE13&lt;26,AE13+1,26))</f>
        <v>9.3000000000000005E-4</v>
      </c>
      <c r="AG13" s="17">
        <f t="shared" si="1"/>
        <v>6.5099999999999999E-4</v>
      </c>
      <c r="AH13" s="17">
        <f t="shared" si="2"/>
        <v>0.99934900000000004</v>
      </c>
      <c r="AI13" s="17">
        <f>AG13 * PRODUCT($AH$4:AH12)</f>
        <v>6.4785787240670488E-4</v>
      </c>
      <c r="AJ13" s="17">
        <f>PRODUCT($AH$4:AH13)</f>
        <v>0.99452552524081139</v>
      </c>
      <c r="AL13">
        <f t="shared" si="0"/>
        <v>0.67556416882579851</v>
      </c>
      <c r="AM13">
        <f>SUMPRODUCT($AI$4:AI13, $AL$4:AL13)</f>
        <v>4.4090398981797606E-3</v>
      </c>
      <c r="AN13">
        <f t="shared" si="3"/>
        <v>8.41685390692823</v>
      </c>
      <c r="AO13">
        <f>SUMPRODUCT($AJ$4:AJ13,$AL$4:AL13)</f>
        <v>8.0887197167635794</v>
      </c>
      <c r="AX13" s="17" t="e">
        <v>#N/A</v>
      </c>
      <c r="AZ13" s="17" t="e">
        <v>#N/A</v>
      </c>
      <c r="BA13" s="17" t="e">
        <v>#N/A</v>
      </c>
      <c r="BB13" s="17" t="e">
        <v>#N/A</v>
      </c>
      <c r="BC13" s="17" t="e">
        <v>#N/A</v>
      </c>
      <c r="BD13" s="17" t="e">
        <v>#N/A</v>
      </c>
      <c r="BE13" s="17" t="e">
        <v>#N/A</v>
      </c>
      <c r="BF13" s="17" t="e">
        <v>#N/A</v>
      </c>
      <c r="BG13" s="17" t="e">
        <v>#N/A</v>
      </c>
      <c r="BH13" s="17" t="e">
        <v>#N/A</v>
      </c>
    </row>
    <row r="14" spans="1:60" x14ac:dyDescent="0.3">
      <c r="B14" s="15">
        <v>10</v>
      </c>
      <c r="C14" s="13">
        <v>9.0000000000000006E-5</v>
      </c>
      <c r="D14" s="13">
        <v>9.0000000000000006E-5</v>
      </c>
      <c r="E14" s="13">
        <v>1.2999999999999999E-4</v>
      </c>
      <c r="F14" s="13">
        <v>2.2000000000000001E-4</v>
      </c>
      <c r="G14" s="13">
        <v>3.4000000000000002E-4</v>
      </c>
      <c r="H14" s="13">
        <v>4.6999999999999999E-4</v>
      </c>
      <c r="I14" s="13">
        <v>5.9000000000000003E-4</v>
      </c>
      <c r="J14" s="13">
        <v>7.1000000000000002E-4</v>
      </c>
      <c r="K14" s="13">
        <v>8.0000000000000004E-4</v>
      </c>
      <c r="L14" s="13">
        <v>8.8000000000000003E-4</v>
      </c>
      <c r="M14" s="13">
        <v>9.6000000000000002E-4</v>
      </c>
      <c r="N14" s="13">
        <v>1.0300000000000001E-3</v>
      </c>
      <c r="O14" s="13">
        <v>1.06E-3</v>
      </c>
      <c r="P14" s="13">
        <v>1.06E-3</v>
      </c>
      <c r="Q14" s="13">
        <v>1.0200000000000001E-3</v>
      </c>
      <c r="R14" s="13">
        <v>9.7999999999999997E-4</v>
      </c>
      <c r="S14" s="13">
        <v>9.3000000000000005E-4</v>
      </c>
      <c r="T14" s="13">
        <v>8.8000000000000003E-4</v>
      </c>
      <c r="U14" s="13">
        <v>8.7000000000000001E-4</v>
      </c>
      <c r="V14" s="13">
        <v>8.5999999999999998E-4</v>
      </c>
      <c r="W14" s="13">
        <v>8.7000000000000001E-4</v>
      </c>
      <c r="X14" s="13">
        <v>8.8000000000000003E-4</v>
      </c>
      <c r="Y14" s="13">
        <v>8.9999999999999998E-4</v>
      </c>
      <c r="Z14" s="13">
        <v>9.3000000000000005E-4</v>
      </c>
      <c r="AA14" s="13">
        <v>9.7000000000000005E-4</v>
      </c>
      <c r="AB14" s="13">
        <v>1.0200000000000001E-3</v>
      </c>
      <c r="AC14" s="15">
        <v>35</v>
      </c>
      <c r="AE14" s="17">
        <v>10</v>
      </c>
      <c r="AF14" s="17" cm="1">
        <f t="array" ref="AF14">INDEX($C$4:$AB$99,MATCH($AD$4,$B$4:$B$99)+IF(AE14&lt;26,0,MIN(AE14-25,95-$AD$4)),IF(AE14&lt;26,AE14+1,26))</f>
        <v>1.0399999999999999E-3</v>
      </c>
      <c r="AG14" s="17">
        <f t="shared" si="1"/>
        <v>7.2799999999999991E-4</v>
      </c>
      <c r="AH14" s="17">
        <f t="shared" si="2"/>
        <v>0.99927200000000005</v>
      </c>
      <c r="AI14" s="17">
        <f>AG14 * PRODUCT($AH$4:AH13)</f>
        <v>7.2401458237531056E-4</v>
      </c>
      <c r="AJ14" s="17">
        <f>PRODUCT($AH$4:AH14)</f>
        <v>0.99380151065843614</v>
      </c>
      <c r="AL14">
        <f t="shared" si="0"/>
        <v>0.6495809315632679</v>
      </c>
      <c r="AM14">
        <f>SUMPRODUCT($AI$4:AI14, $AL$4:AL14)</f>
        <v>4.8793459650645051E-3</v>
      </c>
      <c r="AN14">
        <f t="shared" si="3"/>
        <v>9.0887197167635794</v>
      </c>
      <c r="AO14">
        <f>SUMPRODUCT($AJ$4:AJ14,$AL$4:AL14)</f>
        <v>8.7342742278460683</v>
      </c>
    </row>
    <row r="15" spans="1:60" x14ac:dyDescent="0.3">
      <c r="B15" s="15">
        <v>11</v>
      </c>
      <c r="C15" s="13">
        <v>9.0000000000000006E-5</v>
      </c>
      <c r="D15" s="13">
        <v>1.2999999999999999E-4</v>
      </c>
      <c r="E15" s="13">
        <v>2.1000000000000001E-4</v>
      </c>
      <c r="F15" s="13">
        <v>3.3E-4</v>
      </c>
      <c r="G15" s="13">
        <v>4.4999999999999999E-4</v>
      </c>
      <c r="H15" s="13">
        <v>5.6999999999999998E-4</v>
      </c>
      <c r="I15" s="13">
        <v>6.8000000000000005E-4</v>
      </c>
      <c r="J15" s="13">
        <v>7.7999999999999999E-4</v>
      </c>
      <c r="K15" s="13">
        <v>8.4999999999999995E-4</v>
      </c>
      <c r="L15" s="13">
        <v>9.3000000000000005E-4</v>
      </c>
      <c r="M15" s="13">
        <v>1E-3</v>
      </c>
      <c r="N15" s="13">
        <v>1.0399999999999999E-3</v>
      </c>
      <c r="O15" s="13">
        <v>1.0399999999999999E-3</v>
      </c>
      <c r="P15" s="13">
        <v>1E-3</v>
      </c>
      <c r="Q15" s="13">
        <v>9.6000000000000002E-4</v>
      </c>
      <c r="R15" s="13">
        <v>9.1E-4</v>
      </c>
      <c r="S15" s="13">
        <v>8.7000000000000001E-4</v>
      </c>
      <c r="T15" s="13">
        <v>8.4999999999999995E-4</v>
      </c>
      <c r="U15" s="13">
        <v>8.4999999999999995E-4</v>
      </c>
      <c r="V15" s="13">
        <v>8.4999999999999995E-4</v>
      </c>
      <c r="W15" s="13">
        <v>8.5999999999999998E-4</v>
      </c>
      <c r="X15" s="13">
        <v>8.8000000000000003E-4</v>
      </c>
      <c r="Y15" s="13">
        <v>9.2000000000000003E-4</v>
      </c>
      <c r="Z15" s="13">
        <v>9.6000000000000002E-4</v>
      </c>
      <c r="AA15" s="13">
        <v>1.0200000000000001E-3</v>
      </c>
      <c r="AB15" s="13">
        <v>1.08E-3</v>
      </c>
      <c r="AC15" s="15">
        <v>36</v>
      </c>
      <c r="AE15" s="17">
        <v>11</v>
      </c>
      <c r="AF15" s="17" cm="1">
        <f t="array" ref="AF15">INDEX($C$4:$AB$99,MATCH($AD$4,$B$4:$B$99)+IF(AE15&lt;26,0,MIN(AE15-25,95-$AD$4)),IF(AE15&lt;26,AE15+1,26))</f>
        <v>1.15E-3</v>
      </c>
      <c r="AG15" s="17">
        <f t="shared" si="1"/>
        <v>8.0499999999999994E-4</v>
      </c>
      <c r="AH15" s="17">
        <f t="shared" si="2"/>
        <v>0.99919500000000006</v>
      </c>
      <c r="AI15" s="17">
        <f>AG15 * PRODUCT($AH$4:AH14)</f>
        <v>8.0001021608004099E-4</v>
      </c>
      <c r="AJ15" s="17">
        <f>PRODUCT($AH$4:AH15)</f>
        <v>0.99300150044235613</v>
      </c>
      <c r="AL15">
        <f t="shared" si="0"/>
        <v>0.62459704958006512</v>
      </c>
      <c r="AM15">
        <f>SUMPRODUCT($AI$4:AI15, $AL$4:AL15)</f>
        <v>5.3790299856620091E-3</v>
      </c>
      <c r="AN15">
        <f t="shared" si="3"/>
        <v>9.7342742278460683</v>
      </c>
      <c r="AO15">
        <f>SUMPRODUCT($AJ$4:AJ15,$AL$4:AL15)</f>
        <v>9.3545000352509415</v>
      </c>
      <c r="AY15" s="37">
        <v>20</v>
      </c>
      <c r="AZ15" s="52" t="s">
        <v>21</v>
      </c>
    </row>
    <row r="16" spans="1:60" x14ac:dyDescent="0.3">
      <c r="B16" s="15">
        <v>12</v>
      </c>
      <c r="C16" s="13">
        <v>1.2E-4</v>
      </c>
      <c r="D16" s="13">
        <v>2.0000000000000001E-4</v>
      </c>
      <c r="E16" s="13">
        <v>3.1E-4</v>
      </c>
      <c r="F16" s="13">
        <v>4.4000000000000002E-4</v>
      </c>
      <c r="G16" s="13">
        <v>5.5000000000000003E-4</v>
      </c>
      <c r="H16" s="13">
        <v>6.6E-4</v>
      </c>
      <c r="I16" s="13">
        <v>7.5000000000000002E-4</v>
      </c>
      <c r="J16" s="13">
        <v>8.1999999999999998E-4</v>
      </c>
      <c r="K16" s="13">
        <v>8.9999999999999998E-4</v>
      </c>
      <c r="L16" s="13">
        <v>9.7000000000000005E-4</v>
      </c>
      <c r="M16" s="13">
        <v>1.01E-3</v>
      </c>
      <c r="N16" s="13">
        <v>1.01E-3</v>
      </c>
      <c r="O16" s="13">
        <v>9.7999999999999997E-4</v>
      </c>
      <c r="P16" s="13">
        <v>9.3999999999999997E-4</v>
      </c>
      <c r="Q16" s="13">
        <v>8.8999999999999995E-4</v>
      </c>
      <c r="R16" s="13">
        <v>8.4999999999999995E-4</v>
      </c>
      <c r="S16" s="13">
        <v>8.3000000000000001E-4</v>
      </c>
      <c r="T16" s="13">
        <v>8.3000000000000001E-4</v>
      </c>
      <c r="U16" s="13">
        <v>8.3000000000000001E-4</v>
      </c>
      <c r="V16" s="13">
        <v>8.4999999999999995E-4</v>
      </c>
      <c r="W16" s="13">
        <v>8.7000000000000001E-4</v>
      </c>
      <c r="X16" s="13">
        <v>8.9999999999999998E-4</v>
      </c>
      <c r="Y16" s="13">
        <v>9.5E-4</v>
      </c>
      <c r="Z16" s="13">
        <v>1.01E-3</v>
      </c>
      <c r="AA16" s="13">
        <v>1.07E-3</v>
      </c>
      <c r="AB16" s="13">
        <v>1.14E-3</v>
      </c>
      <c r="AC16" s="15">
        <v>37</v>
      </c>
      <c r="AE16" s="14">
        <v>12</v>
      </c>
      <c r="AF16" s="17" cm="1">
        <f t="array" ref="AF16">INDEX($C$4:$AB$99,MATCH($AD$4,$B$4:$B$99)+IF(AE16&lt;26,0,MIN(AE16-25,95-$AD$4)),IF(AE16&lt;26,AE16+1,26))</f>
        <v>1.24E-3</v>
      </c>
      <c r="AG16" s="17">
        <f t="shared" si="1"/>
        <v>8.6799999999999996E-4</v>
      </c>
      <c r="AH16" s="17">
        <f t="shared" si="2"/>
        <v>0.99913200000000002</v>
      </c>
      <c r="AI16" s="17">
        <f>AG16 * PRODUCT($AH$4:AH15)</f>
        <v>8.6192530238396513E-4</v>
      </c>
      <c r="AJ16" s="17">
        <f>PRODUCT($AH$4:AH16)</f>
        <v>0.9921395751399722</v>
      </c>
      <c r="AL16">
        <f t="shared" si="0"/>
        <v>0.600574086134678</v>
      </c>
      <c r="AM16">
        <f>SUMPRODUCT($AI$4:AI16, $AL$4:AL16)</f>
        <v>5.8966799864576145E-3</v>
      </c>
      <c r="AN16">
        <f t="shared" si="3"/>
        <v>10.354500035250942</v>
      </c>
      <c r="AO16">
        <f>SUMPRODUCT($AJ$4:AJ16,$AL$4:AL16)</f>
        <v>9.9503533539086781</v>
      </c>
      <c r="AY16" s="51">
        <v>1.6800000000000001E-3</v>
      </c>
      <c r="AZ16" s="50">
        <v>1</v>
      </c>
      <c r="BA16" s="50">
        <v>2</v>
      </c>
      <c r="BB16" s="50">
        <v>3</v>
      </c>
      <c r="BC16" s="50">
        <v>4</v>
      </c>
      <c r="BD16" s="50">
        <v>5</v>
      </c>
      <c r="BE16" s="50">
        <v>6</v>
      </c>
      <c r="BF16" s="50">
        <v>7</v>
      </c>
      <c r="BG16" s="50">
        <v>8</v>
      </c>
      <c r="BH16" s="50">
        <v>9</v>
      </c>
    </row>
    <row r="17" spans="2:60" x14ac:dyDescent="0.3">
      <c r="B17" s="15">
        <v>13</v>
      </c>
      <c r="C17" s="13">
        <v>1.9000000000000001E-4</v>
      </c>
      <c r="D17" s="13">
        <v>2.9999999999999997E-4</v>
      </c>
      <c r="E17" s="13">
        <v>4.2000000000000002E-4</v>
      </c>
      <c r="F17" s="13">
        <v>5.2999999999999998E-4</v>
      </c>
      <c r="G17" s="13">
        <v>6.3000000000000003E-4</v>
      </c>
      <c r="H17" s="13">
        <v>7.2000000000000005E-4</v>
      </c>
      <c r="I17" s="13">
        <v>7.9000000000000001E-4</v>
      </c>
      <c r="J17" s="13">
        <v>8.7000000000000001E-4</v>
      </c>
      <c r="K17" s="13">
        <v>9.3000000000000005E-4</v>
      </c>
      <c r="L17" s="13">
        <v>9.7000000000000005E-4</v>
      </c>
      <c r="M17" s="13">
        <v>9.7999999999999997E-4</v>
      </c>
      <c r="N17" s="13">
        <v>9.5E-4</v>
      </c>
      <c r="O17" s="13">
        <v>9.2000000000000003E-4</v>
      </c>
      <c r="P17" s="13">
        <v>8.7000000000000001E-4</v>
      </c>
      <c r="Q17" s="13">
        <v>8.3000000000000001E-4</v>
      </c>
      <c r="R17" s="13">
        <v>8.0999999999999996E-4</v>
      </c>
      <c r="S17" s="13">
        <v>8.0999999999999996E-4</v>
      </c>
      <c r="T17" s="13">
        <v>8.1999999999999998E-4</v>
      </c>
      <c r="U17" s="13">
        <v>8.3000000000000001E-4</v>
      </c>
      <c r="V17" s="13">
        <v>8.4999999999999995E-4</v>
      </c>
      <c r="W17" s="13">
        <v>8.8999999999999995E-4</v>
      </c>
      <c r="X17" s="13">
        <v>9.3000000000000005E-4</v>
      </c>
      <c r="Y17" s="13">
        <v>9.8999999999999999E-4</v>
      </c>
      <c r="Z17" s="13">
        <v>1.06E-3</v>
      </c>
      <c r="AA17" s="13">
        <v>1.1299999999999999E-3</v>
      </c>
      <c r="AB17" s="13">
        <v>1.2099999999999999E-3</v>
      </c>
      <c r="AC17" s="15">
        <v>38</v>
      </c>
      <c r="AE17" s="17">
        <v>13</v>
      </c>
      <c r="AF17" s="17" cm="1">
        <f t="array" ref="AF17">INDEX($C$4:$AB$99,MATCH($AD$4,$B$4:$B$99)+IF(AE17&lt;26,0,MIN(AE17-25,95-$AD$4)),IF(AE17&lt;26,AE17+1,26))</f>
        <v>1.33E-3</v>
      </c>
      <c r="AG17" s="17">
        <f t="shared" si="1"/>
        <v>9.3099999999999997E-4</v>
      </c>
      <c r="AH17" s="17">
        <f t="shared" si="2"/>
        <v>0.99906899999999998</v>
      </c>
      <c r="AI17" s="17">
        <f>AG17 * PRODUCT($AH$4:AH16)</f>
        <v>9.2368194445531407E-4</v>
      </c>
      <c r="AJ17" s="17">
        <f>PRODUCT($AH$4:AH17)</f>
        <v>0.99121589319551684</v>
      </c>
      <c r="AL17">
        <f t="shared" si="0"/>
        <v>0.57747508282180582</v>
      </c>
      <c r="AM17">
        <f>SUMPRODUCT($AI$4:AI17, $AL$4:AL17)</f>
        <v>6.4300832938329541E-3</v>
      </c>
      <c r="AN17">
        <f t="shared" si="3"/>
        <v>10.950353353908678</v>
      </c>
      <c r="AO17">
        <f>SUMPRODUCT($AJ$4:AJ17,$AL$4:AL17)</f>
        <v>10.52275583392605</v>
      </c>
      <c r="AY17" s="17">
        <v>0</v>
      </c>
      <c r="AZ17" s="17">
        <v>9.6000000000000002E-4</v>
      </c>
      <c r="BA17" s="17">
        <v>6.7199999999999996E-4</v>
      </c>
      <c r="BB17" s="17">
        <v>0.99932799999999999</v>
      </c>
      <c r="BC17" s="17">
        <v>6.6890663989687511E-4</v>
      </c>
      <c r="BD17" s="17">
        <v>0.99472787892092929</v>
      </c>
      <c r="BE17" s="17">
        <v>0.56569398182109043</v>
      </c>
      <c r="BF17" s="17">
        <v>3.6982472658005682E-3</v>
      </c>
      <c r="BG17" s="17">
        <v>16.200505744587002</v>
      </c>
      <c r="BH17" s="17">
        <v>15.763217319242226</v>
      </c>
    </row>
    <row r="18" spans="2:60" x14ac:dyDescent="0.3">
      <c r="B18" s="15">
        <v>14</v>
      </c>
      <c r="C18" s="13">
        <v>2.9E-4</v>
      </c>
      <c r="D18" s="13">
        <v>4.0000000000000002E-4</v>
      </c>
      <c r="E18" s="13">
        <v>5.0000000000000001E-4</v>
      </c>
      <c r="F18" s="13">
        <v>6.0999999999999997E-4</v>
      </c>
      <c r="G18" s="13">
        <v>6.8999999999999997E-4</v>
      </c>
      <c r="H18" s="13">
        <v>7.6000000000000004E-4</v>
      </c>
      <c r="I18" s="13">
        <v>8.3000000000000001E-4</v>
      </c>
      <c r="J18" s="13">
        <v>8.9999999999999998E-4</v>
      </c>
      <c r="K18" s="13">
        <v>9.3000000000000005E-4</v>
      </c>
      <c r="L18" s="13">
        <v>9.3999999999999997E-4</v>
      </c>
      <c r="M18" s="13">
        <v>9.2000000000000003E-4</v>
      </c>
      <c r="N18" s="13">
        <v>8.8999999999999995E-4</v>
      </c>
      <c r="O18" s="13">
        <v>8.4000000000000003E-4</v>
      </c>
      <c r="P18" s="13">
        <v>8.0999999999999996E-4</v>
      </c>
      <c r="Q18" s="13">
        <v>8.0000000000000004E-4</v>
      </c>
      <c r="R18" s="13">
        <v>7.9000000000000001E-4</v>
      </c>
      <c r="S18" s="13">
        <v>8.0000000000000004E-4</v>
      </c>
      <c r="T18" s="13">
        <v>8.0999999999999996E-4</v>
      </c>
      <c r="U18" s="13">
        <v>8.3000000000000001E-4</v>
      </c>
      <c r="V18" s="13">
        <v>8.5999999999999998E-4</v>
      </c>
      <c r="W18" s="13">
        <v>9.1E-4</v>
      </c>
      <c r="X18" s="13">
        <v>9.7000000000000005E-4</v>
      </c>
      <c r="Y18" s="13">
        <v>1.0300000000000001E-3</v>
      </c>
      <c r="Z18" s="13">
        <v>1.1100000000000001E-3</v>
      </c>
      <c r="AA18" s="13">
        <v>1.1900000000000001E-3</v>
      </c>
      <c r="AB18" s="13">
        <v>1.2800000000000001E-3</v>
      </c>
      <c r="AC18" s="15">
        <v>39</v>
      </c>
      <c r="AE18" s="17">
        <v>14</v>
      </c>
      <c r="AF18" s="17" cm="1">
        <f t="array" ref="AF18">INDEX($C$4:$AB$99,MATCH($AD$4,$B$4:$B$99)+IF(AE18&lt;26,0,MIN(AE18-25,95-$AD$4)),IF(AE18&lt;26,AE18+1,26))</f>
        <v>1.4E-3</v>
      </c>
      <c r="AG18" s="17">
        <f t="shared" si="1"/>
        <v>9.7999999999999997E-4</v>
      </c>
      <c r="AH18" s="17">
        <f t="shared" si="2"/>
        <v>0.99902000000000002</v>
      </c>
      <c r="AI18" s="17">
        <f>AG18 * PRODUCT($AH$4:AH17)</f>
        <v>9.7139157533160652E-4</v>
      </c>
      <c r="AJ18" s="17">
        <f>PRODUCT($AH$4:AH18)</f>
        <v>0.99024450162018529</v>
      </c>
      <c r="AL18">
        <f t="shared" si="0"/>
        <v>0.55526450271327477</v>
      </c>
      <c r="AM18">
        <f>SUMPRODUCT($AI$4:AI18, $AL$4:AL18)</f>
        <v>6.9694625538493232E-3</v>
      </c>
      <c r="AN18">
        <f t="shared" si="3"/>
        <v>11.52275583392605</v>
      </c>
      <c r="AO18">
        <f>SUMPRODUCT($AJ$4:AJ18,$AL$4:AL18)</f>
        <v>11.072603454682737</v>
      </c>
      <c r="AY18" s="17">
        <v>15</v>
      </c>
      <c r="AZ18" s="17">
        <v>9.3999999999999997E-4</v>
      </c>
      <c r="BA18" s="17">
        <v>6.5799999999999995E-4</v>
      </c>
      <c r="BB18" s="17">
        <v>0.99934199999999995</v>
      </c>
      <c r="BC18" s="17">
        <v>6.5100217485321006E-4</v>
      </c>
      <c r="BD18" s="17">
        <v>0.98871400520084596</v>
      </c>
      <c r="BE18" s="17">
        <v>0.56569398182109043</v>
      </c>
      <c r="BF18" s="17">
        <v>8.3155502278342407E-3</v>
      </c>
      <c r="BG18" s="17">
        <v>16.155098061390369</v>
      </c>
      <c r="BH18" s="17">
        <v>15.71440762387471</v>
      </c>
    </row>
    <row r="19" spans="2:60" x14ac:dyDescent="0.3">
      <c r="B19" s="15">
        <v>15</v>
      </c>
      <c r="C19" s="13">
        <v>3.8000000000000002E-4</v>
      </c>
      <c r="D19" s="13">
        <v>4.8000000000000001E-4</v>
      </c>
      <c r="E19" s="13">
        <v>5.6999999999999998E-4</v>
      </c>
      <c r="F19" s="13">
        <v>6.6E-4</v>
      </c>
      <c r="G19" s="13">
        <v>7.2999999999999996E-4</v>
      </c>
      <c r="H19" s="13">
        <v>8.0000000000000004E-4</v>
      </c>
      <c r="I19" s="13">
        <v>8.5999999999999998E-4</v>
      </c>
      <c r="J19" s="13">
        <v>8.8999999999999995E-4</v>
      </c>
      <c r="K19" s="13">
        <v>8.9999999999999998E-4</v>
      </c>
      <c r="L19" s="13">
        <v>8.8000000000000003E-4</v>
      </c>
      <c r="M19" s="13">
        <v>8.4000000000000003E-4</v>
      </c>
      <c r="N19" s="13">
        <v>8.1999999999999998E-4</v>
      </c>
      <c r="O19" s="13">
        <v>7.9000000000000001E-4</v>
      </c>
      <c r="P19" s="13">
        <v>7.7999999999999999E-4</v>
      </c>
      <c r="Q19" s="13">
        <v>7.7999999999999999E-4</v>
      </c>
      <c r="R19" s="13">
        <v>7.7999999999999999E-4</v>
      </c>
      <c r="S19" s="13">
        <v>7.9000000000000001E-4</v>
      </c>
      <c r="T19" s="13">
        <v>8.0999999999999996E-4</v>
      </c>
      <c r="U19" s="13">
        <v>8.4000000000000003E-4</v>
      </c>
      <c r="V19" s="13">
        <v>8.8999999999999995E-4</v>
      </c>
      <c r="W19" s="13">
        <v>9.3999999999999997E-4</v>
      </c>
      <c r="X19" s="13">
        <v>1.01E-3</v>
      </c>
      <c r="Y19" s="13">
        <v>1.08E-3</v>
      </c>
      <c r="Z19" s="13">
        <v>1.16E-3</v>
      </c>
      <c r="AA19" s="13">
        <v>1.2600000000000001E-3</v>
      </c>
      <c r="AB19" s="13">
        <v>1.3600000000000001E-3</v>
      </c>
      <c r="AC19" s="15">
        <v>40</v>
      </c>
      <c r="AE19" s="14">
        <v>15</v>
      </c>
      <c r="AF19" s="17" cm="1">
        <f t="array" ref="AF19">INDEX($C$4:$AB$99,MATCH($AD$4,$B$4:$B$99)+IF(AE19&lt;26,0,MIN(AE19-25,95-$AD$4)),IF(AE19&lt;26,AE19+1,26))</f>
        <v>1.47E-3</v>
      </c>
      <c r="AG19" s="17">
        <f t="shared" si="1"/>
        <v>1.1025E-3</v>
      </c>
      <c r="AH19" s="17">
        <f t="shared" si="2"/>
        <v>0.99889749999999999</v>
      </c>
      <c r="AI19" s="17">
        <f>AG19 * PRODUCT($AH$4:AH18)</f>
        <v>1.0917445630362543E-3</v>
      </c>
      <c r="AJ19" s="17">
        <f>PRODUCT($AH$4:AH19)</f>
        <v>0.989152757057149</v>
      </c>
      <c r="AL19">
        <f t="shared" si="0"/>
        <v>0.53390817568584104</v>
      </c>
      <c r="AM19">
        <f>SUMPRODUCT($AI$4:AI19, $AL$4:AL19)</f>
        <v>7.5523539018149451E-3</v>
      </c>
      <c r="AN19">
        <f t="shared" si="3"/>
        <v>12.072603454682737</v>
      </c>
      <c r="AO19">
        <f>SUMPRODUCT($AJ$4:AJ19,$AL$4:AL19)</f>
        <v>11.600720198677738</v>
      </c>
      <c r="AY19" s="17">
        <v>25</v>
      </c>
      <c r="AZ19" s="17">
        <v>1.99E-3</v>
      </c>
      <c r="BA19" s="17">
        <v>1.4924999999999999E-3</v>
      </c>
      <c r="BB19" s="17">
        <v>0.99850749999999999</v>
      </c>
      <c r="BC19" s="17">
        <v>1.4688508243434219E-3</v>
      </c>
      <c r="BD19" s="17">
        <v>0.98268580535215377</v>
      </c>
      <c r="BE19" s="17">
        <v>0.56569398182109043</v>
      </c>
      <c r="BF19" s="17">
        <v>1.2265488432262507E-2</v>
      </c>
      <c r="BG19" s="17">
        <v>16.134928354877619</v>
      </c>
      <c r="BH19" s="17">
        <v>15.690827800986346</v>
      </c>
    </row>
    <row r="20" spans="2:60" x14ac:dyDescent="0.3">
      <c r="B20" s="15">
        <v>16</v>
      </c>
      <c r="C20" s="13">
        <v>4.6000000000000001E-4</v>
      </c>
      <c r="D20" s="13">
        <v>5.4000000000000001E-4</v>
      </c>
      <c r="E20" s="13">
        <v>6.2E-4</v>
      </c>
      <c r="F20" s="13">
        <v>6.8999999999999997E-4</v>
      </c>
      <c r="G20" s="13">
        <v>7.6000000000000004E-4</v>
      </c>
      <c r="H20" s="13">
        <v>8.1999999999999998E-4</v>
      </c>
      <c r="I20" s="13">
        <v>8.4999999999999995E-4</v>
      </c>
      <c r="J20" s="13">
        <v>8.4999999999999995E-4</v>
      </c>
      <c r="K20" s="13">
        <v>8.4000000000000003E-4</v>
      </c>
      <c r="L20" s="13">
        <v>8.0999999999999996E-4</v>
      </c>
      <c r="M20" s="13">
        <v>7.6999999999999996E-4</v>
      </c>
      <c r="N20" s="13">
        <v>7.6000000000000004E-4</v>
      </c>
      <c r="O20" s="13">
        <v>7.5000000000000002E-4</v>
      </c>
      <c r="P20" s="13">
        <v>7.6000000000000004E-4</v>
      </c>
      <c r="Q20" s="13">
        <v>7.6000000000000004E-4</v>
      </c>
      <c r="R20" s="13">
        <v>7.6999999999999996E-4</v>
      </c>
      <c r="S20" s="13">
        <v>7.9000000000000001E-4</v>
      </c>
      <c r="T20" s="13">
        <v>8.1999999999999998E-4</v>
      </c>
      <c r="U20" s="13">
        <v>8.7000000000000001E-4</v>
      </c>
      <c r="V20" s="13">
        <v>9.2000000000000003E-4</v>
      </c>
      <c r="W20" s="13">
        <v>9.7999999999999997E-4</v>
      </c>
      <c r="X20" s="13">
        <v>1.0499999999999999E-3</v>
      </c>
      <c r="Y20" s="13">
        <v>1.1299999999999999E-3</v>
      </c>
      <c r="Z20" s="13">
        <v>1.2199999999999999E-3</v>
      </c>
      <c r="AA20" s="13">
        <v>1.32E-3</v>
      </c>
      <c r="AB20" s="13">
        <v>1.4400000000000001E-3</v>
      </c>
      <c r="AC20" s="15">
        <v>41</v>
      </c>
      <c r="AE20" s="17">
        <v>16</v>
      </c>
      <c r="AF20" s="17" cm="1">
        <f t="array" ref="AF20">INDEX($C$4:$AB$99,MATCH($AD$4,$B$4:$B$99)+IF(AE20&lt;26,0,MIN(AE20-25,95-$AD$4)),IF(AE20&lt;26,AE20+1,26))</f>
        <v>1.5399999999999999E-3</v>
      </c>
      <c r="AG20" s="17">
        <f t="shared" si="1"/>
        <v>1.155E-3</v>
      </c>
      <c r="AH20" s="17">
        <f t="shared" si="2"/>
        <v>0.99884499999999998</v>
      </c>
      <c r="AI20" s="17">
        <f>AG20 * PRODUCT($AH$4:AH19)</f>
        <v>1.1424714344010071E-3</v>
      </c>
      <c r="AJ20" s="17">
        <f>PRODUCT($AH$4:AH20)</f>
        <v>0.98801028562274795</v>
      </c>
      <c r="AL20">
        <f t="shared" si="0"/>
        <v>0.51337324585177024</v>
      </c>
      <c r="AM20">
        <f>SUMPRODUCT($AI$4:AI20, $AL$4:AL20)</f>
        <v>8.1388681703863184E-3</v>
      </c>
      <c r="AN20">
        <f t="shared" si="3"/>
        <v>12.600720198677738</v>
      </c>
      <c r="AO20">
        <f>SUMPRODUCT($AJ$4:AJ20,$AL$4:AL20)</f>
        <v>12.107938245942822</v>
      </c>
      <c r="AQ20" s="56" t="s">
        <v>308</v>
      </c>
      <c r="AR20" s="56" t="s">
        <v>306</v>
      </c>
      <c r="AY20" s="17">
        <v>35</v>
      </c>
      <c r="AZ20" s="17">
        <v>4.3499999999999997E-3</v>
      </c>
      <c r="BA20" s="17">
        <v>3.2624999999999998E-3</v>
      </c>
      <c r="BB20" s="17">
        <v>0.99673750000000005</v>
      </c>
      <c r="BC20" s="17">
        <v>3.1688888557676832E-3</v>
      </c>
      <c r="BD20" s="17">
        <v>0.9681380401151698</v>
      </c>
      <c r="BE20" s="17">
        <v>0.56569398182109043</v>
      </c>
      <c r="BF20" s="17">
        <v>2.1743293423480393E-2</v>
      </c>
      <c r="BG20" s="17">
        <v>16.088290251395005</v>
      </c>
      <c r="BH20" s="17">
        <v>15.635960114260223</v>
      </c>
    </row>
    <row r="21" spans="2:60" x14ac:dyDescent="0.3">
      <c r="B21" s="15">
        <v>17</v>
      </c>
      <c r="C21" s="13">
        <v>5.1999999999999995E-4</v>
      </c>
      <c r="D21" s="13">
        <v>5.8E-4</v>
      </c>
      <c r="E21" s="13">
        <v>6.4999999999999997E-4</v>
      </c>
      <c r="F21" s="13">
        <v>7.2000000000000005E-4</v>
      </c>
      <c r="G21" s="13">
        <v>7.7999999999999999E-4</v>
      </c>
      <c r="H21" s="13">
        <v>8.1999999999999998E-4</v>
      </c>
      <c r="I21" s="13">
        <v>8.1999999999999998E-4</v>
      </c>
      <c r="J21" s="13">
        <v>7.9000000000000001E-4</v>
      </c>
      <c r="K21" s="13">
        <v>7.6999999999999996E-4</v>
      </c>
      <c r="L21" s="13">
        <v>7.3999999999999999E-4</v>
      </c>
      <c r="M21" s="13">
        <v>7.1000000000000002E-4</v>
      </c>
      <c r="N21" s="13">
        <v>7.2000000000000005E-4</v>
      </c>
      <c r="O21" s="13">
        <v>7.2999999999999996E-4</v>
      </c>
      <c r="P21" s="13">
        <v>7.3999999999999999E-4</v>
      </c>
      <c r="Q21" s="13">
        <v>7.5000000000000002E-4</v>
      </c>
      <c r="R21" s="13">
        <v>7.6999999999999996E-4</v>
      </c>
      <c r="S21" s="13">
        <v>8.0000000000000004E-4</v>
      </c>
      <c r="T21" s="13">
        <v>8.4000000000000003E-4</v>
      </c>
      <c r="U21" s="13">
        <v>8.8999999999999995E-4</v>
      </c>
      <c r="V21" s="13">
        <v>9.5E-4</v>
      </c>
      <c r="W21" s="13">
        <v>1.0200000000000001E-3</v>
      </c>
      <c r="X21" s="13">
        <v>1.1000000000000001E-3</v>
      </c>
      <c r="Y21" s="13">
        <v>1.1900000000000001E-3</v>
      </c>
      <c r="Z21" s="13">
        <v>1.2899999999999999E-3</v>
      </c>
      <c r="AA21" s="13">
        <v>1.4E-3</v>
      </c>
      <c r="AB21" s="13">
        <v>1.5299999999999999E-3</v>
      </c>
      <c r="AC21" s="15">
        <v>42</v>
      </c>
      <c r="AE21" s="17">
        <v>17</v>
      </c>
      <c r="AF21" s="17" cm="1">
        <f t="array" ref="AF21">INDEX($C$4:$AB$99,MATCH($AD$4,$B$4:$B$99)+IF(AE21&lt;26,0,MIN(AE21-25,95-$AD$4)),IF(AE21&lt;26,AE21+1,26))</f>
        <v>1.64E-3</v>
      </c>
      <c r="AG21" s="17">
        <f t="shared" si="1"/>
        <v>1.23E-3</v>
      </c>
      <c r="AH21" s="17">
        <f t="shared" si="2"/>
        <v>0.99877000000000005</v>
      </c>
      <c r="AI21" s="17">
        <f>AG21 * PRODUCT($AH$4:AH20)</f>
        <v>1.2152526513159799E-3</v>
      </c>
      <c r="AJ21" s="17">
        <f>PRODUCT($AH$4:AH21)</f>
        <v>0.98679503297143201</v>
      </c>
      <c r="AL21">
        <f t="shared" si="0"/>
        <v>0.49362812101131748</v>
      </c>
      <c r="AM21">
        <f>SUMPRODUCT($AI$4:AI21, $AL$4:AL21)</f>
        <v>8.7387510532094467E-3</v>
      </c>
      <c r="AN21">
        <f t="shared" si="3"/>
        <v>13.107938245942822</v>
      </c>
      <c r="AO21">
        <f>SUMPRODUCT($AJ$4:AJ21,$AL$4:AL21)</f>
        <v>12.595048023891811</v>
      </c>
      <c r="AQ21" s="57" t="s">
        <v>1</v>
      </c>
      <c r="AR21" s="57" t="s">
        <v>307</v>
      </c>
      <c r="AY21" s="17">
        <v>45</v>
      </c>
      <c r="AZ21" s="17">
        <v>1.055E-2</v>
      </c>
      <c r="BA21" s="17">
        <v>8.4400000000000013E-3</v>
      </c>
      <c r="BB21" s="17">
        <v>0.99156</v>
      </c>
      <c r="BC21" s="17">
        <v>7.884561307446393E-3</v>
      </c>
      <c r="BD21" s="17">
        <v>0.92630516706297905</v>
      </c>
      <c r="BE21" s="17">
        <v>0.56569398182109043</v>
      </c>
      <c r="BF21" s="17">
        <v>5.018513971345763E-2</v>
      </c>
      <c r="BG21" s="17">
        <v>15.909795127375935</v>
      </c>
      <c r="BH21" s="17">
        <v>15.433800385713246</v>
      </c>
    </row>
    <row r="22" spans="2:60" x14ac:dyDescent="0.3">
      <c r="B22" s="15">
        <v>18</v>
      </c>
      <c r="C22" s="13">
        <v>7.3999999999999999E-4</v>
      </c>
      <c r="D22" s="13">
        <v>8.0000000000000004E-4</v>
      </c>
      <c r="E22" s="13">
        <v>8.8999999999999995E-4</v>
      </c>
      <c r="F22" s="13">
        <v>9.7000000000000005E-4</v>
      </c>
      <c r="G22" s="13">
        <v>1.0200000000000001E-3</v>
      </c>
      <c r="H22" s="13">
        <v>1.0300000000000001E-3</v>
      </c>
      <c r="I22" s="13">
        <v>9.7999999999999997E-4</v>
      </c>
      <c r="J22" s="13">
        <v>9.6000000000000002E-4</v>
      </c>
      <c r="K22" s="13">
        <v>9.2000000000000003E-4</v>
      </c>
      <c r="L22" s="13">
        <v>8.8000000000000003E-4</v>
      </c>
      <c r="M22" s="13">
        <v>8.8000000000000003E-4</v>
      </c>
      <c r="N22" s="13">
        <v>9.1E-4</v>
      </c>
      <c r="O22" s="13">
        <v>9.1E-4</v>
      </c>
      <c r="P22" s="13">
        <v>9.3999999999999997E-4</v>
      </c>
      <c r="Q22" s="13">
        <v>9.6000000000000002E-4</v>
      </c>
      <c r="R22" s="13">
        <v>1E-3</v>
      </c>
      <c r="S22" s="13">
        <v>1.0499999999999999E-3</v>
      </c>
      <c r="T22" s="13">
        <v>1.1100000000000001E-3</v>
      </c>
      <c r="U22" s="13">
        <v>1.1800000000000001E-3</v>
      </c>
      <c r="V22" s="13">
        <v>1.2600000000000001E-3</v>
      </c>
      <c r="W22" s="13">
        <v>1.34E-3</v>
      </c>
      <c r="X22" s="13">
        <v>1.4499999999999999E-3</v>
      </c>
      <c r="Y22" s="13">
        <v>1.57E-3</v>
      </c>
      <c r="Z22" s="13">
        <v>1.6999999999999999E-3</v>
      </c>
      <c r="AA22" s="13">
        <v>1.8600000000000001E-3</v>
      </c>
      <c r="AB22" s="13">
        <v>2.0300000000000001E-3</v>
      </c>
      <c r="AC22" s="15">
        <v>43</v>
      </c>
      <c r="AE22" s="14">
        <v>18</v>
      </c>
      <c r="AF22" s="17" cm="1">
        <f t="array" ref="AF22">INDEX($C$4:$AB$99,MATCH($AD$4,$B$4:$B$99)+IF(AE22&lt;26,0,MIN(AE22-25,95-$AD$4)),IF(AE22&lt;26,AE22+1,26))</f>
        <v>1.73E-3</v>
      </c>
      <c r="AG22" s="17">
        <f t="shared" si="1"/>
        <v>1.2975E-3</v>
      </c>
      <c r="AH22" s="17">
        <f t="shared" si="2"/>
        <v>0.99870250000000005</v>
      </c>
      <c r="AI22" s="17">
        <f>AG22 * PRODUCT($AH$4:AH21)</f>
        <v>1.280366555280433E-3</v>
      </c>
      <c r="AJ22" s="17">
        <f>PRODUCT($AH$4:AH22)</f>
        <v>0.9855146664161516</v>
      </c>
      <c r="AL22">
        <f t="shared" si="0"/>
        <v>0.47464242404934376</v>
      </c>
      <c r="AM22">
        <f>SUMPRODUCT($AI$4:AI22, $AL$4:AL22)</f>
        <v>9.3464673386794601E-3</v>
      </c>
      <c r="AN22">
        <f t="shared" si="3"/>
        <v>13.595048023891811</v>
      </c>
      <c r="AO22">
        <f>SUMPRODUCT($AJ$4:AJ22,$AL$4:AL22)</f>
        <v>13.062815094095754</v>
      </c>
      <c r="AQ22" s="58">
        <v>0</v>
      </c>
      <c r="AR22" s="61">
        <v>0.7</v>
      </c>
      <c r="AY22" s="17">
        <v>55</v>
      </c>
      <c r="AZ22" s="17">
        <v>2.9929999999999998E-2</v>
      </c>
      <c r="BA22" s="17">
        <v>2.5440499999999998E-2</v>
      </c>
      <c r="BB22" s="17">
        <v>0.97455950000000002</v>
      </c>
      <c r="BC22" s="17">
        <v>2.1444530063978666E-2</v>
      </c>
      <c r="BD22" s="17">
        <v>0.82148426708932687</v>
      </c>
      <c r="BE22" s="17">
        <v>0.56569398182109043</v>
      </c>
      <c r="BF22" s="17">
        <v>0.12033331878161961</v>
      </c>
      <c r="BG22" s="17">
        <v>15.504338890264794</v>
      </c>
      <c r="BH22" s="17">
        <v>14.969047596317935</v>
      </c>
    </row>
    <row r="23" spans="2:60" x14ac:dyDescent="0.3">
      <c r="B23" s="15">
        <v>19</v>
      </c>
      <c r="C23" s="13">
        <v>8.0999999999999996E-4</v>
      </c>
      <c r="D23" s="13">
        <v>8.7000000000000001E-4</v>
      </c>
      <c r="E23" s="13">
        <v>9.6000000000000002E-4</v>
      </c>
      <c r="F23" s="13">
        <v>1.01E-3</v>
      </c>
      <c r="G23" s="13">
        <v>1.01E-3</v>
      </c>
      <c r="H23" s="13">
        <v>1E-3</v>
      </c>
      <c r="I23" s="13">
        <v>9.5E-4</v>
      </c>
      <c r="J23" s="13">
        <v>8.9999999999999998E-4</v>
      </c>
      <c r="K23" s="13">
        <v>8.7000000000000001E-4</v>
      </c>
      <c r="L23" s="13">
        <v>8.7000000000000001E-4</v>
      </c>
      <c r="M23" s="13">
        <v>8.7000000000000001E-4</v>
      </c>
      <c r="N23" s="13">
        <v>9.1E-4</v>
      </c>
      <c r="O23" s="13">
        <v>9.3000000000000005E-4</v>
      </c>
      <c r="P23" s="13">
        <v>9.7000000000000005E-4</v>
      </c>
      <c r="Q23" s="13">
        <v>1E-3</v>
      </c>
      <c r="R23" s="13">
        <v>1.0499999999999999E-3</v>
      </c>
      <c r="S23" s="13">
        <v>1.1100000000000001E-3</v>
      </c>
      <c r="T23" s="13">
        <v>1.1800000000000001E-3</v>
      </c>
      <c r="U23" s="13">
        <v>1.25E-3</v>
      </c>
      <c r="V23" s="13">
        <v>1.32E-3</v>
      </c>
      <c r="W23" s="13">
        <v>1.4300000000000001E-3</v>
      </c>
      <c r="X23" s="13">
        <v>1.5399999999999999E-3</v>
      </c>
      <c r="Y23" s="13">
        <v>1.66E-3</v>
      </c>
      <c r="Z23" s="13">
        <v>1.8E-3</v>
      </c>
      <c r="AA23" s="13">
        <v>1.98E-3</v>
      </c>
      <c r="AB23" s="13">
        <v>2.1800000000000001E-3</v>
      </c>
      <c r="AC23" s="15">
        <v>44</v>
      </c>
      <c r="AE23" s="17">
        <v>19</v>
      </c>
      <c r="AF23" s="17" cm="1">
        <f t="array" ref="AF23">INDEX($C$4:$AB$99,MATCH($AD$4,$B$4:$B$99)+IF(AE23&lt;26,0,MIN(AE23-25,95-$AD$4)),IF(AE23&lt;26,AE23+1,26))</f>
        <v>1.8400000000000001E-3</v>
      </c>
      <c r="AG23" s="17">
        <f t="shared" si="1"/>
        <v>1.3800000000000002E-3</v>
      </c>
      <c r="AH23" s="17">
        <f t="shared" si="2"/>
        <v>0.99861999999999995</v>
      </c>
      <c r="AI23" s="17">
        <f>AG23 * PRODUCT($AH$4:AH22)</f>
        <v>1.3600102396542893E-3</v>
      </c>
      <c r="AJ23" s="17">
        <f>PRODUCT($AH$4:AH23)</f>
        <v>0.98415465617649722</v>
      </c>
      <c r="AL23">
        <f t="shared" si="0"/>
        <v>0.45638694620129205</v>
      </c>
      <c r="AM23">
        <f>SUMPRODUCT($AI$4:AI23, $AL$4:AL23)</f>
        <v>9.967158258757769E-3</v>
      </c>
      <c r="AN23">
        <f t="shared" si="3"/>
        <v>14.062815094095754</v>
      </c>
      <c r="AO23">
        <f>SUMPRODUCT($AJ$4:AJ23,$AL$4:AL23)</f>
        <v>13.511970432217929</v>
      </c>
      <c r="AQ23" s="59">
        <v>40</v>
      </c>
      <c r="AR23" s="62">
        <v>0.75</v>
      </c>
      <c r="AY23" s="17">
        <v>65</v>
      </c>
      <c r="AZ23" s="17">
        <v>8.1420000000000006E-2</v>
      </c>
      <c r="BA23" s="17">
        <v>8.1420000000000006E-2</v>
      </c>
      <c r="BB23" s="17">
        <v>0.91857999999999995</v>
      </c>
      <c r="BC23" s="17">
        <v>4.7354575285731504E-2</v>
      </c>
      <c r="BD23" s="17">
        <v>0.53425406246582219</v>
      </c>
      <c r="BE23" s="17">
        <v>0.56569398182109043</v>
      </c>
      <c r="BF23" s="17">
        <v>0.31666596177172884</v>
      </c>
      <c r="BG23" s="17">
        <v>14.239645378614648</v>
      </c>
      <c r="BH23" s="17">
        <v>13.541869686515033</v>
      </c>
    </row>
    <row r="24" spans="2:60" x14ac:dyDescent="0.3">
      <c r="B24" s="15">
        <v>20</v>
      </c>
      <c r="C24" s="13">
        <v>8.8999999999999995E-4</v>
      </c>
      <c r="D24" s="13">
        <v>9.3999999999999997E-4</v>
      </c>
      <c r="E24" s="13">
        <v>9.7999999999999997E-4</v>
      </c>
      <c r="F24" s="13">
        <v>1E-3</v>
      </c>
      <c r="G24" s="13">
        <v>9.8999999999999999E-4</v>
      </c>
      <c r="H24" s="13">
        <v>9.5E-4</v>
      </c>
      <c r="I24" s="13">
        <v>8.8999999999999995E-4</v>
      </c>
      <c r="J24" s="13">
        <v>8.5999999999999998E-4</v>
      </c>
      <c r="K24" s="13">
        <v>8.4999999999999995E-4</v>
      </c>
      <c r="L24" s="13">
        <v>8.8000000000000003E-4</v>
      </c>
      <c r="M24" s="13">
        <v>8.8000000000000003E-4</v>
      </c>
      <c r="N24" s="13">
        <v>9.3000000000000005E-4</v>
      </c>
      <c r="O24" s="13">
        <v>9.6000000000000002E-4</v>
      </c>
      <c r="P24" s="13">
        <v>1.01E-3</v>
      </c>
      <c r="Q24" s="13">
        <v>1.06E-3</v>
      </c>
      <c r="R24" s="13">
        <v>1.1100000000000001E-3</v>
      </c>
      <c r="S24" s="13">
        <v>1.1800000000000001E-3</v>
      </c>
      <c r="T24" s="13">
        <v>1.24E-3</v>
      </c>
      <c r="U24" s="13">
        <v>1.32E-3</v>
      </c>
      <c r="V24" s="13">
        <v>1.4E-3</v>
      </c>
      <c r="W24" s="13">
        <v>1.5E-3</v>
      </c>
      <c r="X24" s="13">
        <v>1.6299999999999999E-3</v>
      </c>
      <c r="Y24" s="13">
        <v>1.7600000000000001E-3</v>
      </c>
      <c r="Z24" s="13">
        <v>1.9300000000000001E-3</v>
      </c>
      <c r="AA24" s="13">
        <v>2.1199999999999999E-3</v>
      </c>
      <c r="AB24" s="13">
        <v>2.31E-3</v>
      </c>
      <c r="AC24" s="15">
        <v>45</v>
      </c>
      <c r="AE24" s="17">
        <v>20</v>
      </c>
      <c r="AF24" s="17" cm="1">
        <f t="array" ref="AF24">INDEX($C$4:$AB$99,MATCH($AD$4,$B$4:$B$99)+IF(AE24&lt;26,0,MIN(AE24-25,95-$AD$4)),IF(AE24&lt;26,AE24+1,26))</f>
        <v>1.99E-3</v>
      </c>
      <c r="AG24" s="17">
        <f t="shared" si="1"/>
        <v>1.4924999999999999E-3</v>
      </c>
      <c r="AH24" s="17">
        <f t="shared" si="2"/>
        <v>0.99850749999999999</v>
      </c>
      <c r="AI24" s="17">
        <f>AG24 * PRODUCT($AH$4:AH23)</f>
        <v>1.4688508243434219E-3</v>
      </c>
      <c r="AJ24" s="17">
        <f>PRODUCT($AH$4:AH24)</f>
        <v>0.98268580535215377</v>
      </c>
      <c r="AL24">
        <f t="shared" si="0"/>
        <v>0.43883360211662686</v>
      </c>
      <c r="AM24">
        <f>SUMPRODUCT($AI$4:AI24, $AL$4:AL24)</f>
        <v>1.0611739356976369E-2</v>
      </c>
      <c r="AN24">
        <f t="shared" si="3"/>
        <v>14.511970432217929</v>
      </c>
      <c r="AO24">
        <f>SUMPRODUCT($AJ$4:AJ24,$AL$4:AL24)</f>
        <v>13.943205983929493</v>
      </c>
      <c r="AQ24" s="59">
        <v>65</v>
      </c>
      <c r="AR24" s="62">
        <v>0.8</v>
      </c>
      <c r="AY24" s="17">
        <v>70</v>
      </c>
      <c r="AZ24" s="17">
        <v>0.13933000000000001</v>
      </c>
      <c r="BA24" s="17">
        <v>0.13933000000000001</v>
      </c>
      <c r="BB24" s="17">
        <v>0.86067000000000005</v>
      </c>
      <c r="BC24" s="17">
        <v>5.0341737363796851E-2</v>
      </c>
      <c r="BD24" s="17">
        <v>0.31097124163424272</v>
      </c>
      <c r="BE24" s="17">
        <v>0.56569398182109043</v>
      </c>
      <c r="BF24" s="17">
        <v>0.4780701253975464</v>
      </c>
      <c r="BG24" s="17">
        <v>12.928390394346158</v>
      </c>
      <c r="BH24" s="17">
        <v>12.104304954258081</v>
      </c>
    </row>
    <row r="25" spans="2:60" x14ac:dyDescent="0.3">
      <c r="B25" s="15">
        <v>21</v>
      </c>
      <c r="C25" s="13">
        <v>9.3999999999999997E-4</v>
      </c>
      <c r="D25" s="13">
        <v>9.7000000000000005E-4</v>
      </c>
      <c r="E25" s="13">
        <v>9.7000000000000005E-4</v>
      </c>
      <c r="F25" s="13">
        <v>9.6000000000000002E-4</v>
      </c>
      <c r="G25" s="13">
        <v>9.3999999999999997E-4</v>
      </c>
      <c r="H25" s="13">
        <v>8.8999999999999995E-4</v>
      </c>
      <c r="I25" s="13">
        <v>8.4999999999999995E-4</v>
      </c>
      <c r="J25" s="13">
        <v>8.4000000000000003E-4</v>
      </c>
      <c r="K25" s="13">
        <v>8.4999999999999995E-4</v>
      </c>
      <c r="L25" s="13">
        <v>8.8000000000000003E-4</v>
      </c>
      <c r="M25" s="13">
        <v>8.9999999999999998E-4</v>
      </c>
      <c r="N25" s="13">
        <v>9.5E-4</v>
      </c>
      <c r="O25" s="13">
        <v>1.01E-3</v>
      </c>
      <c r="P25" s="13">
        <v>1.06E-3</v>
      </c>
      <c r="Q25" s="13">
        <v>1.1100000000000001E-3</v>
      </c>
      <c r="R25" s="13">
        <v>1.1800000000000001E-3</v>
      </c>
      <c r="S25" s="13">
        <v>1.24E-3</v>
      </c>
      <c r="T25" s="13">
        <v>1.31E-3</v>
      </c>
      <c r="U25" s="13">
        <v>1.4E-3</v>
      </c>
      <c r="V25" s="13">
        <v>1.48E-3</v>
      </c>
      <c r="W25" s="13">
        <v>1.58E-3</v>
      </c>
      <c r="X25" s="13">
        <v>1.7099999999999999E-3</v>
      </c>
      <c r="Y25" s="13">
        <v>1.8699999999999999E-3</v>
      </c>
      <c r="Z25" s="13">
        <v>2.0500000000000002E-3</v>
      </c>
      <c r="AA25" s="13">
        <v>2.2399999999999998E-3</v>
      </c>
      <c r="AB25" s="13">
        <v>2.4599999999999999E-3</v>
      </c>
      <c r="AC25" s="15">
        <v>46</v>
      </c>
      <c r="AE25" s="14">
        <v>21</v>
      </c>
      <c r="AF25" s="17" cm="1">
        <f t="array" ref="AF25">INDEX($C$4:$AB$99,MATCH($AD$4,$B$4:$B$99)+IF(AE25&lt;26,0,MIN(AE25-25,95-$AD$4)),IF(AE25&lt;26,AE25+1,26))</f>
        <v>2.1700000000000001E-3</v>
      </c>
      <c r="AG25" s="17">
        <f t="shared" si="1"/>
        <v>1.6275E-3</v>
      </c>
      <c r="AH25" s="17">
        <f t="shared" si="2"/>
        <v>0.9983725</v>
      </c>
      <c r="AI25" s="17">
        <f>AG25 * PRODUCT($AH$4:AH24)</f>
        <v>1.5993211482106303E-3</v>
      </c>
      <c r="AJ25" s="17">
        <f>PRODUCT($AH$4:AH25)</f>
        <v>0.98108648420394318</v>
      </c>
      <c r="AL25">
        <f t="shared" si="0"/>
        <v>0.42195538665060278</v>
      </c>
      <c r="AM25">
        <f>SUMPRODUCT($AI$4:AI25, $AL$4:AL25)</f>
        <v>1.1286581530448071E-2</v>
      </c>
      <c r="AN25">
        <f t="shared" si="3"/>
        <v>14.943205983929493</v>
      </c>
      <c r="AO25">
        <f>SUMPRODUCT($AJ$4:AJ25,$AL$4:AL25)</f>
        <v>14.357180710709448</v>
      </c>
      <c r="AQ25" s="59">
        <v>75</v>
      </c>
      <c r="AR25" s="62">
        <v>0.85</v>
      </c>
    </row>
    <row r="26" spans="2:60" x14ac:dyDescent="0.3">
      <c r="B26" s="15">
        <v>22</v>
      </c>
      <c r="C26" s="13">
        <v>9.6000000000000002E-4</v>
      </c>
      <c r="D26" s="13">
        <v>9.3000000000000005E-4</v>
      </c>
      <c r="E26" s="13">
        <v>9.2000000000000003E-4</v>
      </c>
      <c r="F26" s="13">
        <v>9.1E-4</v>
      </c>
      <c r="G26" s="13">
        <v>8.8999999999999995E-4</v>
      </c>
      <c r="H26" s="13">
        <v>8.4000000000000003E-4</v>
      </c>
      <c r="I26" s="13">
        <v>8.1999999999999998E-4</v>
      </c>
      <c r="J26" s="13">
        <v>8.1999999999999998E-4</v>
      </c>
      <c r="K26" s="13">
        <v>8.4999999999999995E-4</v>
      </c>
      <c r="L26" s="13">
        <v>8.8999999999999995E-4</v>
      </c>
      <c r="M26" s="13">
        <v>8.9999999999999998E-4</v>
      </c>
      <c r="N26" s="13">
        <v>9.7999999999999997E-4</v>
      </c>
      <c r="O26" s="13">
        <v>1.06E-3</v>
      </c>
      <c r="P26" s="13">
        <v>1.1199999999999999E-3</v>
      </c>
      <c r="Q26" s="13">
        <v>1.1800000000000001E-3</v>
      </c>
      <c r="R26" s="13">
        <v>1.24E-3</v>
      </c>
      <c r="S26" s="13">
        <v>1.31E-3</v>
      </c>
      <c r="T26" s="13">
        <v>1.3699999999999999E-3</v>
      </c>
      <c r="U26" s="13">
        <v>1.4599999999999999E-3</v>
      </c>
      <c r="V26" s="13">
        <v>1.56E-3</v>
      </c>
      <c r="W26" s="13">
        <v>1.6800000000000001E-3</v>
      </c>
      <c r="X26" s="13">
        <v>1.83E-3</v>
      </c>
      <c r="Y26" s="13">
        <v>2E-3</v>
      </c>
      <c r="Z26" s="13">
        <v>2.1800000000000001E-3</v>
      </c>
      <c r="AA26" s="13">
        <v>2.3900000000000002E-3</v>
      </c>
      <c r="AB26" s="13">
        <v>2.63E-3</v>
      </c>
      <c r="AC26" s="15">
        <v>47</v>
      </c>
      <c r="AE26" s="17">
        <v>22</v>
      </c>
      <c r="AF26" s="17" cm="1">
        <f t="array" ref="AF26">INDEX($C$4:$AB$99,MATCH($AD$4,$B$4:$B$99)+IF(AE26&lt;26,0,MIN(AE26-25,95-$AD$4)),IF(AE26&lt;26,AE26+1,26))</f>
        <v>2.3700000000000001E-3</v>
      </c>
      <c r="AG26" s="17">
        <f t="shared" si="1"/>
        <v>1.7775E-3</v>
      </c>
      <c r="AH26" s="17">
        <f t="shared" si="2"/>
        <v>0.99822250000000001</v>
      </c>
      <c r="AI26" s="17">
        <f>AG26 * PRODUCT($AH$4:AH25)</f>
        <v>1.743881225672509E-3</v>
      </c>
      <c r="AJ26" s="17">
        <f>PRODUCT($AH$4:AH26)</f>
        <v>0.97934260297827069</v>
      </c>
      <c r="AL26">
        <f t="shared" si="0"/>
        <v>0.40572633331788732</v>
      </c>
      <c r="AM26">
        <f>SUMPRODUCT($AI$4:AI26, $AL$4:AL26)</f>
        <v>1.1994120065882082E-2</v>
      </c>
      <c r="AN26">
        <f t="shared" si="3"/>
        <v>15.357180710709448</v>
      </c>
      <c r="AO26">
        <f>SUMPRODUCT($AJ$4:AJ26,$AL$4:AL26)</f>
        <v>14.754525794077818</v>
      </c>
      <c r="AQ26" s="59">
        <v>80</v>
      </c>
      <c r="AR26" s="62">
        <v>0.95</v>
      </c>
      <c r="AZ26" s="17" t="e">
        <v>#N/A</v>
      </c>
      <c r="BA26" s="17" t="e">
        <v>#N/A</v>
      </c>
      <c r="BB26" s="17" t="e">
        <v>#N/A</v>
      </c>
      <c r="BC26" s="17" t="e">
        <v>#N/A</v>
      </c>
      <c r="BD26" s="17" t="e">
        <v>#N/A</v>
      </c>
      <c r="BE26" s="17" t="e">
        <v>#N/A</v>
      </c>
      <c r="BF26" s="17" t="e">
        <v>#N/A</v>
      </c>
      <c r="BG26" s="17" t="e">
        <v>#N/A</v>
      </c>
      <c r="BH26" s="17" t="e">
        <v>#N/A</v>
      </c>
    </row>
    <row r="27" spans="2:60" x14ac:dyDescent="0.3">
      <c r="B27" s="15">
        <v>23</v>
      </c>
      <c r="C27" s="13">
        <v>9.5E-4</v>
      </c>
      <c r="D27" s="13">
        <v>8.8000000000000003E-4</v>
      </c>
      <c r="E27" s="13">
        <v>8.7000000000000001E-4</v>
      </c>
      <c r="F27" s="13">
        <v>8.5999999999999998E-4</v>
      </c>
      <c r="G27" s="13">
        <v>8.3000000000000001E-4</v>
      </c>
      <c r="H27" s="13">
        <v>8.1999999999999998E-4</v>
      </c>
      <c r="I27" s="13">
        <v>8.0999999999999996E-4</v>
      </c>
      <c r="J27" s="13">
        <v>8.1999999999999998E-4</v>
      </c>
      <c r="K27" s="13">
        <v>8.4000000000000003E-4</v>
      </c>
      <c r="L27" s="13">
        <v>8.8999999999999995E-4</v>
      </c>
      <c r="M27" s="13">
        <v>9.3999999999999997E-4</v>
      </c>
      <c r="N27" s="13">
        <v>1.0300000000000001E-3</v>
      </c>
      <c r="O27" s="13">
        <v>1.1100000000000001E-3</v>
      </c>
      <c r="P27" s="13">
        <v>1.1800000000000001E-3</v>
      </c>
      <c r="Q27" s="13">
        <v>1.2600000000000001E-3</v>
      </c>
      <c r="R27" s="13">
        <v>1.32E-3</v>
      </c>
      <c r="S27" s="13">
        <v>1.3799999999999999E-3</v>
      </c>
      <c r="T27" s="13">
        <v>1.4599999999999999E-3</v>
      </c>
      <c r="U27" s="13">
        <v>1.5499999999999999E-3</v>
      </c>
      <c r="V27" s="13">
        <v>1.65E-3</v>
      </c>
      <c r="W27" s="13">
        <v>1.7799999999999999E-3</v>
      </c>
      <c r="X27" s="13">
        <v>1.9400000000000001E-3</v>
      </c>
      <c r="Y27" s="13">
        <v>2.0999999999999999E-3</v>
      </c>
      <c r="Z27" s="13">
        <v>2.3E-3</v>
      </c>
      <c r="AA27" s="13">
        <v>2.5400000000000002E-3</v>
      </c>
      <c r="AB27" s="13">
        <v>2.81E-3</v>
      </c>
      <c r="AC27" s="15">
        <v>48</v>
      </c>
      <c r="AE27" s="17">
        <v>23</v>
      </c>
      <c r="AF27" s="17" cm="1">
        <f t="array" ref="AF27">INDEX($C$4:$AB$99,MATCH($AD$4,$B$4:$B$99)+IF(AE27&lt;26,0,MIN(AE27-25,95-$AD$4)),IF(AE27&lt;26,AE27+1,26))</f>
        <v>2.6099999999999999E-3</v>
      </c>
      <c r="AG27" s="17">
        <f t="shared" si="1"/>
        <v>1.9575E-3</v>
      </c>
      <c r="AH27" s="17">
        <f t="shared" si="2"/>
        <v>0.99804250000000005</v>
      </c>
      <c r="AI27" s="17">
        <f>AG27 * PRODUCT($AH$4:AH26)</f>
        <v>1.917063145329965E-3</v>
      </c>
      <c r="AJ27" s="17">
        <f>PRODUCT($AH$4:AH27)</f>
        <v>0.97742553983294078</v>
      </c>
      <c r="AL27">
        <f t="shared" si="0"/>
        <v>0.39012147434412242</v>
      </c>
      <c r="AM27">
        <f>SUMPRODUCT($AI$4:AI27, $AL$4:AL27)</f>
        <v>1.2742007566548988E-2</v>
      </c>
      <c r="AN27">
        <f t="shared" si="3"/>
        <v>15.754525794077818</v>
      </c>
      <c r="AO27">
        <f>SUMPRODUCT($AJ$4:AJ27,$AL$4:AL27)</f>
        <v>15.135840486739044</v>
      </c>
      <c r="AQ27" s="60">
        <v>85</v>
      </c>
      <c r="AR27" s="63">
        <v>1</v>
      </c>
    </row>
    <row r="28" spans="2:60" x14ac:dyDescent="0.3">
      <c r="B28" s="15">
        <v>24</v>
      </c>
      <c r="C28" s="13">
        <v>8.8000000000000003E-4</v>
      </c>
      <c r="D28" s="13">
        <v>8.0999999999999996E-4</v>
      </c>
      <c r="E28" s="13">
        <v>8.0000000000000004E-4</v>
      </c>
      <c r="F28" s="13">
        <v>7.7999999999999999E-4</v>
      </c>
      <c r="G28" s="13">
        <v>8.0000000000000004E-4</v>
      </c>
      <c r="H28" s="13">
        <v>8.0000000000000004E-4</v>
      </c>
      <c r="I28" s="13">
        <v>8.0000000000000004E-4</v>
      </c>
      <c r="J28" s="13">
        <v>8.0999999999999996E-4</v>
      </c>
      <c r="K28" s="13">
        <v>8.3000000000000001E-4</v>
      </c>
      <c r="L28" s="13">
        <v>9.1E-4</v>
      </c>
      <c r="M28" s="13">
        <v>9.8999999999999999E-4</v>
      </c>
      <c r="N28" s="13">
        <v>1.08E-3</v>
      </c>
      <c r="O28" s="13">
        <v>1.1800000000000001E-3</v>
      </c>
      <c r="P28" s="13">
        <v>1.25E-3</v>
      </c>
      <c r="Q28" s="13">
        <v>1.33E-3</v>
      </c>
      <c r="R28" s="13">
        <v>1.39E-3</v>
      </c>
      <c r="S28" s="13">
        <v>1.4599999999999999E-3</v>
      </c>
      <c r="T28" s="13">
        <v>1.5399999999999999E-3</v>
      </c>
      <c r="U28" s="13">
        <v>1.64E-3</v>
      </c>
      <c r="V28" s="13">
        <v>1.75E-3</v>
      </c>
      <c r="W28" s="13">
        <v>1.9E-3</v>
      </c>
      <c r="X28" s="13">
        <v>2.0400000000000001E-3</v>
      </c>
      <c r="Y28" s="13">
        <v>2.2300000000000002E-3</v>
      </c>
      <c r="Z28" s="13">
        <v>2.4399999999999999E-3</v>
      </c>
      <c r="AA28" s="13">
        <v>2.7000000000000001E-3</v>
      </c>
      <c r="AB28" s="13">
        <v>3.0100000000000001E-3</v>
      </c>
      <c r="AC28" s="15">
        <v>49</v>
      </c>
      <c r="AE28" s="14">
        <v>24</v>
      </c>
      <c r="AF28" s="17" cm="1">
        <f t="array" ref="AF28">INDEX($C$4:$AB$99,MATCH($AD$4,$B$4:$B$99)+IF(AE28&lt;26,0,MIN(AE28-25,95-$AD$4)),IF(AE28&lt;26,AE28+1,26))</f>
        <v>2.8900000000000002E-3</v>
      </c>
      <c r="AG28" s="17">
        <f t="shared" si="1"/>
        <v>2.1675000000000002E-3</v>
      </c>
      <c r="AH28" s="17">
        <f t="shared" si="2"/>
        <v>0.99783250000000001</v>
      </c>
      <c r="AI28" s="17">
        <f>AG28 * PRODUCT($AH$4:AH27)</f>
        <v>2.1185698575878994E-3</v>
      </c>
      <c r="AJ28" s="17">
        <f>PRODUCT($AH$4:AH28)</f>
        <v>0.97530696997535293</v>
      </c>
      <c r="AL28">
        <f t="shared" si="0"/>
        <v>0.37511680225396377</v>
      </c>
      <c r="AM28">
        <f>SUMPRODUCT($AI$4:AI28, $AL$4:AL28)</f>
        <v>1.3536718716878997E-2</v>
      </c>
      <c r="AN28">
        <f t="shared" si="3"/>
        <v>16.135840486739045</v>
      </c>
      <c r="AO28">
        <f>SUMPRODUCT($AJ$4:AJ28,$AL$4:AL28)</f>
        <v>15.501694518532201</v>
      </c>
    </row>
    <row r="29" spans="2:60" x14ac:dyDescent="0.3">
      <c r="B29" s="15">
        <v>25</v>
      </c>
      <c r="C29" s="13">
        <v>7.2000000000000005E-4</v>
      </c>
      <c r="D29" s="13">
        <v>7.2999999999999996E-4</v>
      </c>
      <c r="E29" s="13">
        <v>7.3999999999999999E-4</v>
      </c>
      <c r="F29" s="13">
        <v>7.6000000000000004E-4</v>
      </c>
      <c r="G29" s="13">
        <v>7.6999999999999996E-4</v>
      </c>
      <c r="H29" s="13">
        <v>7.7999999999999999E-4</v>
      </c>
      <c r="I29" s="13">
        <v>7.9000000000000001E-4</v>
      </c>
      <c r="J29" s="13">
        <v>7.9000000000000001E-4</v>
      </c>
      <c r="K29" s="13">
        <v>8.3000000000000001E-4</v>
      </c>
      <c r="L29" s="13">
        <v>9.3000000000000005E-4</v>
      </c>
      <c r="M29" s="13">
        <v>1.0399999999999999E-3</v>
      </c>
      <c r="N29" s="13">
        <v>1.15E-3</v>
      </c>
      <c r="O29" s="13">
        <v>1.24E-3</v>
      </c>
      <c r="P29" s="13">
        <v>1.33E-3</v>
      </c>
      <c r="Q29" s="13">
        <v>1.4E-3</v>
      </c>
      <c r="R29" s="13">
        <v>1.47E-3</v>
      </c>
      <c r="S29" s="13">
        <v>1.5399999999999999E-3</v>
      </c>
      <c r="T29" s="13">
        <v>1.64E-3</v>
      </c>
      <c r="U29" s="13">
        <v>1.73E-3</v>
      </c>
      <c r="V29" s="13">
        <v>1.8400000000000001E-3</v>
      </c>
      <c r="W29" s="13">
        <v>1.99E-3</v>
      </c>
      <c r="X29" s="13">
        <v>2.1700000000000001E-3</v>
      </c>
      <c r="Y29" s="13">
        <v>2.3700000000000001E-3</v>
      </c>
      <c r="Z29" s="13">
        <v>2.6099999999999999E-3</v>
      </c>
      <c r="AA29" s="13">
        <v>2.8900000000000002E-3</v>
      </c>
      <c r="AB29" s="13">
        <v>3.2399999999999998E-3</v>
      </c>
      <c r="AC29" s="15">
        <v>50</v>
      </c>
      <c r="AE29" s="17">
        <v>25</v>
      </c>
      <c r="AF29" s="17" cm="1">
        <f t="array" ref="AF29">INDEX($C$4:$AB$99,MATCH($AD$4,$B$4:$B$99)+IF(AE29&lt;26,0,MIN(AE29-25,95-$AD$4)),IF(AE29&lt;26,AE29+1,26))</f>
        <v>3.2399999999999998E-3</v>
      </c>
      <c r="AG29" s="17">
        <f t="shared" si="1"/>
        <v>2.4299999999999999E-3</v>
      </c>
      <c r="AH29" s="17">
        <f t="shared" si="2"/>
        <v>0.99756999999999996</v>
      </c>
      <c r="AI29" s="17">
        <f>AG29 * PRODUCT($AH$4:AH28)</f>
        <v>2.3699959370401076E-3</v>
      </c>
      <c r="AJ29" s="17">
        <f>PRODUCT($AH$4:AH29)</f>
        <v>0.97293697403831281</v>
      </c>
      <c r="AL29">
        <f t="shared" si="0"/>
        <v>0.36068923293650368</v>
      </c>
      <c r="AM29">
        <f>SUMPRODUCT($AI$4:AI29, $AL$4:AL29)</f>
        <v>1.4391550733472624E-2</v>
      </c>
      <c r="AN29">
        <f t="shared" si="3"/>
        <v>16.501694518532201</v>
      </c>
      <c r="AO29">
        <f>SUMPRODUCT($AJ$4:AJ29,$AL$4:AL29)</f>
        <v>15.852622409393643</v>
      </c>
    </row>
    <row r="30" spans="2:60" x14ac:dyDescent="0.3">
      <c r="B30" s="15">
        <v>26</v>
      </c>
      <c r="C30" s="13">
        <v>6.3000000000000003E-4</v>
      </c>
      <c r="D30" s="13">
        <v>6.6E-4</v>
      </c>
      <c r="E30" s="13">
        <v>6.9999999999999999E-4</v>
      </c>
      <c r="F30" s="13">
        <v>7.1000000000000002E-4</v>
      </c>
      <c r="G30" s="13">
        <v>7.3999999999999999E-4</v>
      </c>
      <c r="H30" s="13">
        <v>7.5000000000000002E-4</v>
      </c>
      <c r="I30" s="13">
        <v>7.6000000000000004E-4</v>
      </c>
      <c r="J30" s="13">
        <v>7.6000000000000004E-4</v>
      </c>
      <c r="K30" s="13">
        <v>8.4999999999999995E-4</v>
      </c>
      <c r="L30" s="13">
        <v>9.6000000000000002E-4</v>
      </c>
      <c r="M30" s="13">
        <v>1.0499999999999999E-3</v>
      </c>
      <c r="N30" s="13">
        <v>1.17E-3</v>
      </c>
      <c r="O30" s="13">
        <v>1.2700000000000001E-3</v>
      </c>
      <c r="P30" s="13">
        <v>1.3699999999999999E-3</v>
      </c>
      <c r="Q30" s="13">
        <v>1.4499999999999999E-3</v>
      </c>
      <c r="R30" s="13">
        <v>1.5299999999999999E-3</v>
      </c>
      <c r="S30" s="13">
        <v>1.6100000000000001E-3</v>
      </c>
      <c r="T30" s="13">
        <v>1.72E-3</v>
      </c>
      <c r="U30" s="13">
        <v>1.83E-3</v>
      </c>
      <c r="V30" s="13">
        <v>1.97E-3</v>
      </c>
      <c r="W30" s="13">
        <v>2.1299999999999999E-3</v>
      </c>
      <c r="X30" s="13">
        <v>2.32E-3</v>
      </c>
      <c r="Y30" s="13">
        <v>2.5400000000000002E-3</v>
      </c>
      <c r="Z30" s="13">
        <v>2.7899999999999999E-3</v>
      </c>
      <c r="AA30" s="13">
        <v>3.0999999999999999E-3</v>
      </c>
      <c r="AB30" s="13">
        <v>3.48E-3</v>
      </c>
      <c r="AC30" s="15">
        <v>51</v>
      </c>
      <c r="AE30" s="17">
        <v>26</v>
      </c>
      <c r="AF30" s="17" cm="1">
        <f t="array" ref="AF30">INDEX($C$4:$AB$99,MATCH($AD$4,$B$4:$B$99)+IF(AE30&lt;26,0,MIN(AE30-25,95-$AD$4)),IF(AE30&lt;26,AE30+1,26))</f>
        <v>3.48E-3</v>
      </c>
      <c r="AG30" s="17">
        <f t="shared" si="1"/>
        <v>2.6099999999999999E-3</v>
      </c>
      <c r="AH30" s="17">
        <f t="shared" si="2"/>
        <v>0.99739</v>
      </c>
      <c r="AI30" s="17">
        <f>AG30 * PRODUCT($AH$4:AH29)</f>
        <v>2.5393655022399961E-3</v>
      </c>
      <c r="AJ30" s="17">
        <f>PRODUCT($AH$4:AH30)</f>
        <v>0.97039760853607282</v>
      </c>
      <c r="AL30">
        <f t="shared" si="0"/>
        <v>0.3468165701312535</v>
      </c>
      <c r="AM30">
        <f>SUMPRODUCT($AI$4:AI30, $AL$4:AL30)</f>
        <v>1.5272244767269127E-2</v>
      </c>
      <c r="AN30">
        <f t="shared" si="3"/>
        <v>16.852622409393643</v>
      </c>
      <c r="AO30">
        <f>SUMPRODUCT($AJ$4:AJ30,$AL$4:AL30)</f>
        <v>16.189172379649694</v>
      </c>
    </row>
    <row r="31" spans="2:60" x14ac:dyDescent="0.3">
      <c r="B31" s="15">
        <v>27</v>
      </c>
      <c r="C31" s="13">
        <v>5.6999999999999998E-4</v>
      </c>
      <c r="D31" s="13">
        <v>5.9999999999999995E-4</v>
      </c>
      <c r="E31" s="13">
        <v>6.4999999999999997E-4</v>
      </c>
      <c r="F31" s="13">
        <v>6.8000000000000005E-4</v>
      </c>
      <c r="G31" s="13">
        <v>7.2000000000000005E-4</v>
      </c>
      <c r="H31" s="13">
        <v>7.2999999999999996E-4</v>
      </c>
      <c r="I31" s="13">
        <v>7.5000000000000002E-4</v>
      </c>
      <c r="J31" s="13">
        <v>7.9000000000000001E-4</v>
      </c>
      <c r="K31" s="13">
        <v>8.8000000000000003E-4</v>
      </c>
      <c r="L31" s="13">
        <v>9.7999999999999997E-4</v>
      </c>
      <c r="M31" s="13">
        <v>1.08E-3</v>
      </c>
      <c r="N31" s="13">
        <v>1.1999999999999999E-3</v>
      </c>
      <c r="O31" s="13">
        <v>1.32E-3</v>
      </c>
      <c r="P31" s="13">
        <v>1.41E-3</v>
      </c>
      <c r="Q31" s="13">
        <v>1.5100000000000001E-3</v>
      </c>
      <c r="R31" s="13">
        <v>1.6000000000000001E-3</v>
      </c>
      <c r="S31" s="13">
        <v>1.6999999999999999E-3</v>
      </c>
      <c r="T31" s="13">
        <v>1.82E-3</v>
      </c>
      <c r="U31" s="13">
        <v>1.9599999999999999E-3</v>
      </c>
      <c r="V31" s="13">
        <v>2.1199999999999999E-3</v>
      </c>
      <c r="W31" s="13">
        <v>2.2799999999999999E-3</v>
      </c>
      <c r="X31" s="13">
        <v>2.5000000000000001E-3</v>
      </c>
      <c r="Y31" s="13">
        <v>2.7299999999999998E-3</v>
      </c>
      <c r="Z31" s="13">
        <v>3.0000000000000001E-3</v>
      </c>
      <c r="AA31" s="13">
        <v>3.3400000000000001E-3</v>
      </c>
      <c r="AB31" s="13">
        <v>3.7499999999999999E-3</v>
      </c>
      <c r="AC31" s="15">
        <v>52</v>
      </c>
      <c r="AE31" s="14">
        <v>27</v>
      </c>
      <c r="AF31" s="17" cm="1">
        <f t="array" ref="AF31">INDEX($C$4:$AB$99,MATCH($AD$4,$B$4:$B$99)+IF(AE31&lt;26,0,MIN(AE31-25,95-$AD$4)),IF(AE31&lt;26,AE31+1,26))</f>
        <v>3.7499999999999999E-3</v>
      </c>
      <c r="AG31" s="17">
        <f t="shared" si="1"/>
        <v>2.8124999999999999E-3</v>
      </c>
      <c r="AH31" s="17">
        <f t="shared" si="2"/>
        <v>0.9971875</v>
      </c>
      <c r="AI31" s="17">
        <f>AG31 * PRODUCT($AH$4:AH30)</f>
        <v>2.7292432740077047E-3</v>
      </c>
      <c r="AJ31" s="17">
        <f>PRODUCT($AH$4:AH31)</f>
        <v>0.96766836526206512</v>
      </c>
      <c r="AL31">
        <f t="shared" si="0"/>
        <v>0.3334774712800514</v>
      </c>
      <c r="AM31">
        <f>SUMPRODUCT($AI$4:AI31, $AL$4:AL31)</f>
        <v>1.6182385912793307E-2</v>
      </c>
      <c r="AN31">
        <f t="shared" si="3"/>
        <v>17.189172379649694</v>
      </c>
      <c r="AO31">
        <f>SUMPRODUCT($AJ$4:AJ31,$AL$4:AL31)</f>
        <v>16.511867979134987</v>
      </c>
    </row>
    <row r="32" spans="2:60" x14ac:dyDescent="0.3">
      <c r="B32" s="15">
        <v>28</v>
      </c>
      <c r="C32" s="13">
        <v>5.4000000000000001E-4</v>
      </c>
      <c r="D32" s="13">
        <v>5.8E-4</v>
      </c>
      <c r="E32" s="13">
        <v>6.4000000000000005E-4</v>
      </c>
      <c r="F32" s="13">
        <v>6.6E-4</v>
      </c>
      <c r="G32" s="13">
        <v>6.8999999999999997E-4</v>
      </c>
      <c r="H32" s="13">
        <v>7.1000000000000002E-4</v>
      </c>
      <c r="I32" s="13">
        <v>7.2999999999999996E-4</v>
      </c>
      <c r="J32" s="13">
        <v>8.0000000000000004E-4</v>
      </c>
      <c r="K32" s="13">
        <v>8.8999999999999995E-4</v>
      </c>
      <c r="L32" s="13">
        <v>1.01E-3</v>
      </c>
      <c r="M32" s="13">
        <v>1.1299999999999999E-3</v>
      </c>
      <c r="N32" s="13">
        <v>1.2600000000000001E-3</v>
      </c>
      <c r="O32" s="13">
        <v>1.39E-3</v>
      </c>
      <c r="P32" s="13">
        <v>1.5E-3</v>
      </c>
      <c r="Q32" s="13">
        <v>1.5900000000000001E-3</v>
      </c>
      <c r="R32" s="13">
        <v>1.6999999999999999E-3</v>
      </c>
      <c r="S32" s="13">
        <v>1.82E-3</v>
      </c>
      <c r="T32" s="13">
        <v>1.9499999999999999E-3</v>
      </c>
      <c r="U32" s="13">
        <v>2.1099999999999999E-3</v>
      </c>
      <c r="V32" s="13">
        <v>2.2799999999999999E-3</v>
      </c>
      <c r="W32" s="13">
        <v>2.47E-3</v>
      </c>
      <c r="X32" s="13">
        <v>2.7000000000000001E-3</v>
      </c>
      <c r="Y32" s="13">
        <v>2.9399999999999999E-3</v>
      </c>
      <c r="Z32" s="13">
        <v>3.2399999999999998E-3</v>
      </c>
      <c r="AA32" s="13">
        <v>3.5799999999999998E-3</v>
      </c>
      <c r="AB32" s="13">
        <v>4.0600000000000002E-3</v>
      </c>
      <c r="AC32" s="15">
        <v>53</v>
      </c>
      <c r="AE32" s="17">
        <v>28</v>
      </c>
      <c r="AF32" s="17" cm="1">
        <f t="array" ref="AF32">INDEX($C$4:$AB$99,MATCH($AD$4,$B$4:$B$99)+IF(AE32&lt;26,0,MIN(AE32-25,95-$AD$4)),IF(AE32&lt;26,AE32+1,26))</f>
        <v>4.0600000000000002E-3</v>
      </c>
      <c r="AG32" s="17">
        <f t="shared" si="1"/>
        <v>3.045E-3</v>
      </c>
      <c r="AH32" s="17">
        <f t="shared" si="2"/>
        <v>0.99695500000000004</v>
      </c>
      <c r="AI32" s="17">
        <f>AG32 * PRODUCT($AH$4:AH31)</f>
        <v>2.9465501722229881E-3</v>
      </c>
      <c r="AJ32" s="17">
        <f>PRODUCT($AH$4:AH32)</f>
        <v>0.96472181508984212</v>
      </c>
      <c r="AL32">
        <f t="shared" si="0"/>
        <v>0.32065141469235708</v>
      </c>
      <c r="AM32">
        <f>SUMPRODUCT($AI$4:AI32, $AL$4:AL32)</f>
        <v>1.7127201393978615E-2</v>
      </c>
      <c r="AN32">
        <f t="shared" si="3"/>
        <v>17.511867979134987</v>
      </c>
      <c r="AO32">
        <f>SUMPRODUCT($AJ$4:AJ32,$AL$4:AL32)</f>
        <v>16.821207393928123</v>
      </c>
    </row>
    <row r="33" spans="2:41" x14ac:dyDescent="0.3">
      <c r="B33" s="15">
        <v>29</v>
      </c>
      <c r="C33" s="13">
        <v>4.8000000000000001E-4</v>
      </c>
      <c r="D33" s="13">
        <v>5.5999999999999995E-4</v>
      </c>
      <c r="E33" s="13">
        <v>6.2E-4</v>
      </c>
      <c r="F33" s="13">
        <v>6.7000000000000002E-4</v>
      </c>
      <c r="G33" s="13">
        <v>6.9999999999999999E-4</v>
      </c>
      <c r="H33" s="13">
        <v>6.9999999999999999E-4</v>
      </c>
      <c r="I33" s="13">
        <v>7.5000000000000002E-4</v>
      </c>
      <c r="J33" s="13">
        <v>8.3000000000000001E-4</v>
      </c>
      <c r="K33" s="13">
        <v>9.2000000000000003E-4</v>
      </c>
      <c r="L33" s="13">
        <v>1.0300000000000001E-3</v>
      </c>
      <c r="M33" s="13">
        <v>1.1800000000000001E-3</v>
      </c>
      <c r="N33" s="13">
        <v>1.31E-3</v>
      </c>
      <c r="O33" s="13">
        <v>1.4599999999999999E-3</v>
      </c>
      <c r="P33" s="13">
        <v>1.58E-3</v>
      </c>
      <c r="Q33" s="13">
        <v>1.6900000000000001E-3</v>
      </c>
      <c r="R33" s="13">
        <v>1.81E-3</v>
      </c>
      <c r="S33" s="13">
        <v>1.9499999999999999E-3</v>
      </c>
      <c r="T33" s="13">
        <v>2.0999999999999999E-3</v>
      </c>
      <c r="U33" s="13">
        <v>2.2699999999999999E-3</v>
      </c>
      <c r="V33" s="13">
        <v>2.4499999999999999E-3</v>
      </c>
      <c r="W33" s="13">
        <v>2.6700000000000001E-3</v>
      </c>
      <c r="X33" s="13">
        <v>2.9099999999999998E-3</v>
      </c>
      <c r="Y33" s="13">
        <v>3.1700000000000001E-3</v>
      </c>
      <c r="Z33" s="13">
        <v>3.48E-3</v>
      </c>
      <c r="AA33" s="13">
        <v>3.8800000000000002E-3</v>
      </c>
      <c r="AB33" s="13">
        <v>4.3800000000000002E-3</v>
      </c>
      <c r="AC33" s="15">
        <v>54</v>
      </c>
      <c r="AE33" s="17">
        <v>29</v>
      </c>
      <c r="AF33" s="17" cm="1">
        <f t="array" ref="AF33">INDEX($C$4:$AB$99,MATCH($AD$4,$B$4:$B$99)+IF(AE33&lt;26,0,MIN(AE33-25,95-$AD$4)),IF(AE33&lt;26,AE33+1,26))</f>
        <v>4.3800000000000002E-3</v>
      </c>
      <c r="AG33" s="17">
        <f t="shared" si="1"/>
        <v>3.2850000000000002E-3</v>
      </c>
      <c r="AH33" s="17">
        <f t="shared" si="2"/>
        <v>0.99671500000000002</v>
      </c>
      <c r="AI33" s="17">
        <f>AG33 * PRODUCT($AH$4:AH32)</f>
        <v>3.1691111625701315E-3</v>
      </c>
      <c r="AJ33" s="17">
        <f>PRODUCT($AH$4:AH33)</f>
        <v>0.96155270392727199</v>
      </c>
      <c r="AL33">
        <f t="shared" si="0"/>
        <v>0.30831866797342034</v>
      </c>
      <c r="AM33">
        <f>SUMPRODUCT($AI$4:AI33, $AL$4:AL33)</f>
        <v>1.8104297526281937E-2</v>
      </c>
      <c r="AN33">
        <f t="shared" si="3"/>
        <v>17.821207393928123</v>
      </c>
      <c r="AO33">
        <f>SUMPRODUCT($AJ$4:AJ33,$AL$4:AL33)</f>
        <v>17.11767204278922</v>
      </c>
    </row>
    <row r="34" spans="2:41" x14ac:dyDescent="0.3">
      <c r="B34" s="15">
        <v>30</v>
      </c>
      <c r="C34" s="13">
        <v>4.4000000000000002E-4</v>
      </c>
      <c r="D34" s="13">
        <v>5.5000000000000003E-4</v>
      </c>
      <c r="E34" s="13">
        <v>6.4000000000000005E-4</v>
      </c>
      <c r="F34" s="13">
        <v>6.9999999999999999E-4</v>
      </c>
      <c r="G34" s="13">
        <v>7.2999999999999996E-4</v>
      </c>
      <c r="H34" s="13">
        <v>7.2999999999999996E-4</v>
      </c>
      <c r="I34" s="13">
        <v>7.6999999999999996E-4</v>
      </c>
      <c r="J34" s="13">
        <v>8.4999999999999995E-4</v>
      </c>
      <c r="K34" s="13">
        <v>9.5E-4</v>
      </c>
      <c r="L34" s="13">
        <v>1.08E-3</v>
      </c>
      <c r="M34" s="13">
        <v>1.2600000000000001E-3</v>
      </c>
      <c r="N34" s="13">
        <v>1.41E-3</v>
      </c>
      <c r="O34" s="13">
        <v>1.56E-3</v>
      </c>
      <c r="P34" s="13">
        <v>1.6900000000000001E-3</v>
      </c>
      <c r="Q34" s="13">
        <v>1.81E-3</v>
      </c>
      <c r="R34" s="13">
        <v>1.9499999999999999E-3</v>
      </c>
      <c r="S34" s="13">
        <v>2.0899999999999998E-3</v>
      </c>
      <c r="T34" s="13">
        <v>2.2799999999999999E-3</v>
      </c>
      <c r="U34" s="13">
        <v>2.4599999999999999E-3</v>
      </c>
      <c r="V34" s="13">
        <v>2.65E-3</v>
      </c>
      <c r="W34" s="13">
        <v>2.8800000000000002E-3</v>
      </c>
      <c r="X34" s="13">
        <v>3.14E-3</v>
      </c>
      <c r="Y34" s="13">
        <v>3.4199999999999999E-3</v>
      </c>
      <c r="Z34" s="13">
        <v>3.7499999999999999E-3</v>
      </c>
      <c r="AA34" s="13">
        <v>4.1700000000000001E-3</v>
      </c>
      <c r="AB34" s="13">
        <v>4.7600000000000003E-3</v>
      </c>
      <c r="AC34" s="15">
        <v>55</v>
      </c>
      <c r="AE34" s="14">
        <v>30</v>
      </c>
      <c r="AF34" s="17" cm="1">
        <f t="array" ref="AF34">INDEX($C$4:$AB$99,MATCH($AD$4,$B$4:$B$99)+IF(AE34&lt;26,0,MIN(AE34-25,95-$AD$4)),IF(AE34&lt;26,AE34+1,26))</f>
        <v>4.7600000000000003E-3</v>
      </c>
      <c r="AG34" s="17">
        <f t="shared" si="1"/>
        <v>3.5700000000000003E-3</v>
      </c>
      <c r="AH34" s="17">
        <f t="shared" si="2"/>
        <v>0.99643000000000004</v>
      </c>
      <c r="AI34" s="17">
        <f>AG34 * PRODUCT($AH$4:AH33)</f>
        <v>3.4327431530203614E-3</v>
      </c>
      <c r="AJ34" s="17">
        <f>PRODUCT($AH$4:AH34)</f>
        <v>0.95811996077425166</v>
      </c>
      <c r="AL34">
        <f t="shared" si="0"/>
        <v>0.29646025766675027</v>
      </c>
      <c r="AM34">
        <f>SUMPRODUCT($AI$4:AI34, $AL$4:AL34)</f>
        <v>1.9121969445930125E-2</v>
      </c>
      <c r="AN34">
        <f t="shared" si="3"/>
        <v>18.11767204278922</v>
      </c>
      <c r="AO34">
        <f>SUMPRODUCT($AJ$4:AJ34,$AL$4:AL34)</f>
        <v>17.401716533236012</v>
      </c>
    </row>
    <row r="35" spans="2:41" x14ac:dyDescent="0.3">
      <c r="B35" s="15">
        <v>31</v>
      </c>
      <c r="C35" s="13">
        <v>3.8999999999999999E-4</v>
      </c>
      <c r="D35" s="13">
        <v>5.5000000000000003E-4</v>
      </c>
      <c r="E35" s="13">
        <v>6.4999999999999997E-4</v>
      </c>
      <c r="F35" s="13">
        <v>7.2999999999999996E-4</v>
      </c>
      <c r="G35" s="13">
        <v>7.3999999999999999E-4</v>
      </c>
      <c r="H35" s="13">
        <v>7.6000000000000004E-4</v>
      </c>
      <c r="I35" s="13">
        <v>8.0000000000000004E-4</v>
      </c>
      <c r="J35" s="13">
        <v>8.8000000000000003E-4</v>
      </c>
      <c r="K35" s="13">
        <v>1.01E-3</v>
      </c>
      <c r="L35" s="13">
        <v>1.16E-3</v>
      </c>
      <c r="M35" s="13">
        <v>1.33E-3</v>
      </c>
      <c r="N35" s="13">
        <v>1.5200000000000001E-3</v>
      </c>
      <c r="O35" s="13">
        <v>1.67E-3</v>
      </c>
      <c r="P35" s="13">
        <v>1.83E-3</v>
      </c>
      <c r="Q35" s="13">
        <v>1.97E-3</v>
      </c>
      <c r="R35" s="13">
        <v>2.1099999999999999E-3</v>
      </c>
      <c r="S35" s="13">
        <v>2.2799999999999999E-3</v>
      </c>
      <c r="T35" s="13">
        <v>2.47E-3</v>
      </c>
      <c r="U35" s="13">
        <v>2.6800000000000001E-3</v>
      </c>
      <c r="V35" s="13">
        <v>2.8999999999999998E-3</v>
      </c>
      <c r="W35" s="13">
        <v>3.13E-3</v>
      </c>
      <c r="X35" s="13">
        <v>3.3999999999999998E-3</v>
      </c>
      <c r="Y35" s="13">
        <v>3.7000000000000002E-3</v>
      </c>
      <c r="Z35" s="13">
        <v>4.0600000000000002E-3</v>
      </c>
      <c r="AA35" s="13">
        <v>4.5300000000000002E-3</v>
      </c>
      <c r="AB35" s="13">
        <v>5.1700000000000001E-3</v>
      </c>
      <c r="AC35" s="15">
        <v>56</v>
      </c>
      <c r="AE35" s="17">
        <v>31</v>
      </c>
      <c r="AF35" s="17" cm="1">
        <f t="array" ref="AF35">INDEX($C$4:$AB$99,MATCH($AD$4,$B$4:$B$99)+IF(AE35&lt;26,0,MIN(AE35-25,95-$AD$4)),IF(AE35&lt;26,AE35+1,26))</f>
        <v>5.1700000000000001E-3</v>
      </c>
      <c r="AG35" s="17">
        <f t="shared" si="1"/>
        <v>3.8774999999999999E-3</v>
      </c>
      <c r="AH35" s="17">
        <f t="shared" si="2"/>
        <v>0.99612250000000002</v>
      </c>
      <c r="AI35" s="17">
        <f>AG35 * PRODUCT($AH$4:AH34)</f>
        <v>3.7151101479021608E-3</v>
      </c>
      <c r="AJ35" s="17">
        <f>PRODUCT($AH$4:AH35)</f>
        <v>0.9544048506263495</v>
      </c>
      <c r="AL35">
        <f t="shared" si="0"/>
        <v>0.28505794006418295</v>
      </c>
      <c r="AM35">
        <f>SUMPRODUCT($AI$4:AI35, $AL$4:AL35)</f>
        <v>2.0180991091802658E-2</v>
      </c>
      <c r="AN35">
        <f t="shared" si="3"/>
        <v>18.401716533236012</v>
      </c>
      <c r="AO35">
        <f>SUMPRODUCT($AJ$4:AJ35,$AL$4:AL35)</f>
        <v>17.673777213942824</v>
      </c>
    </row>
    <row r="36" spans="2:41" x14ac:dyDescent="0.3">
      <c r="B36" s="15">
        <v>32</v>
      </c>
      <c r="C36" s="13">
        <v>3.8999999999999999E-4</v>
      </c>
      <c r="D36" s="13">
        <v>5.8E-4</v>
      </c>
      <c r="E36" s="13">
        <v>6.8000000000000005E-4</v>
      </c>
      <c r="F36" s="13">
        <v>7.3999999999999999E-4</v>
      </c>
      <c r="G36" s="13">
        <v>7.6999999999999996E-4</v>
      </c>
      <c r="H36" s="13">
        <v>7.6999999999999996E-4</v>
      </c>
      <c r="I36" s="13">
        <v>8.3000000000000001E-4</v>
      </c>
      <c r="J36" s="13">
        <v>9.3000000000000005E-4</v>
      </c>
      <c r="K36" s="13">
        <v>1.09E-3</v>
      </c>
      <c r="L36" s="13">
        <v>1.2700000000000001E-3</v>
      </c>
      <c r="M36" s="13">
        <v>1.4499999999999999E-3</v>
      </c>
      <c r="N36" s="13">
        <v>1.64E-3</v>
      </c>
      <c r="O36" s="13">
        <v>1.81E-3</v>
      </c>
      <c r="P36" s="13">
        <v>1.97E-3</v>
      </c>
      <c r="Q36" s="13">
        <v>2.1299999999999999E-3</v>
      </c>
      <c r="R36" s="13">
        <v>2.2899999999999999E-3</v>
      </c>
      <c r="S36" s="13">
        <v>2.47E-3</v>
      </c>
      <c r="T36" s="13">
        <v>2.6900000000000001E-3</v>
      </c>
      <c r="U36" s="13">
        <v>2.9099999999999998E-3</v>
      </c>
      <c r="V36" s="13">
        <v>3.15E-3</v>
      </c>
      <c r="W36" s="13">
        <v>3.3999999999999998E-3</v>
      </c>
      <c r="X36" s="13">
        <v>3.6700000000000001E-3</v>
      </c>
      <c r="Y36" s="13">
        <v>3.9899999999999996E-3</v>
      </c>
      <c r="Z36" s="13">
        <v>4.3899999999999998E-3</v>
      </c>
      <c r="AA36" s="13">
        <v>4.9100000000000003E-3</v>
      </c>
      <c r="AB36" s="13">
        <v>5.6299999999999996E-3</v>
      </c>
      <c r="AC36" s="15">
        <v>57</v>
      </c>
      <c r="AE36" s="17">
        <v>32</v>
      </c>
      <c r="AF36" s="17" cm="1">
        <f t="array" ref="AF36">INDEX($C$4:$AB$99,MATCH($AD$4,$B$4:$B$99)+IF(AE36&lt;26,0,MIN(AE36-25,95-$AD$4)),IF(AE36&lt;26,AE36+1,26))</f>
        <v>5.6299999999999996E-3</v>
      </c>
      <c r="AG36" s="17">
        <f t="shared" si="1"/>
        <v>4.2224999999999997E-3</v>
      </c>
      <c r="AH36" s="17">
        <f t="shared" si="2"/>
        <v>0.99577749999999998</v>
      </c>
      <c r="AI36" s="17">
        <f>AG36 * PRODUCT($AH$4:AH35)</f>
        <v>4.0299744817697608E-3</v>
      </c>
      <c r="AJ36" s="17">
        <f>PRODUCT($AH$4:AH36)</f>
        <v>0.95037487614457972</v>
      </c>
      <c r="AL36">
        <f t="shared" ref="AL36:AL67" si="4">1/(1+Interest_Rate)^(AE36 + 1)</f>
        <v>0.27409417313863743</v>
      </c>
      <c r="AM36">
        <f>SUMPRODUCT($AI$4:AI36, $AL$4:AL36)</f>
        <v>2.1285583615153151E-2</v>
      </c>
      <c r="AN36">
        <f t="shared" si="3"/>
        <v>18.673777213942824</v>
      </c>
      <c r="AO36">
        <f>SUMPRODUCT($AJ$4:AJ36,$AL$4:AL36)</f>
        <v>17.934269429791406</v>
      </c>
    </row>
    <row r="37" spans="2:41" x14ac:dyDescent="0.3">
      <c r="B37" s="15">
        <v>33</v>
      </c>
      <c r="C37" s="13">
        <v>4.2000000000000002E-4</v>
      </c>
      <c r="D37" s="13">
        <v>5.9000000000000003E-4</v>
      </c>
      <c r="E37" s="13">
        <v>6.9999999999999999E-4</v>
      </c>
      <c r="F37" s="13">
        <v>7.6999999999999996E-4</v>
      </c>
      <c r="G37" s="13">
        <v>8.0000000000000004E-4</v>
      </c>
      <c r="H37" s="13">
        <v>8.0000000000000004E-4</v>
      </c>
      <c r="I37" s="13">
        <v>8.8000000000000003E-4</v>
      </c>
      <c r="J37" s="13">
        <v>1.01E-3</v>
      </c>
      <c r="K37" s="13">
        <v>1.1800000000000001E-3</v>
      </c>
      <c r="L37" s="13">
        <v>1.3799999999999999E-3</v>
      </c>
      <c r="M37" s="13">
        <v>1.5900000000000001E-3</v>
      </c>
      <c r="N37" s="13">
        <v>1.7899999999999999E-3</v>
      </c>
      <c r="O37" s="13">
        <v>1.9499999999999999E-3</v>
      </c>
      <c r="P37" s="13">
        <v>2.14E-3</v>
      </c>
      <c r="Q37" s="13">
        <v>2.32E-3</v>
      </c>
      <c r="R37" s="13">
        <v>2.5000000000000001E-3</v>
      </c>
      <c r="S37" s="13">
        <v>2.7000000000000001E-3</v>
      </c>
      <c r="T37" s="13">
        <v>2.9199999999999999E-3</v>
      </c>
      <c r="U37" s="13">
        <v>3.1800000000000001E-3</v>
      </c>
      <c r="V37" s="13">
        <v>3.4199999999999999E-3</v>
      </c>
      <c r="W37" s="13">
        <v>3.6900000000000001E-3</v>
      </c>
      <c r="X37" s="13">
        <v>3.9899999999999996E-3</v>
      </c>
      <c r="Y37" s="13">
        <v>4.3200000000000001E-3</v>
      </c>
      <c r="Z37" s="13">
        <v>4.7499999999999999E-3</v>
      </c>
      <c r="AA37" s="13">
        <v>5.3299999999999997E-3</v>
      </c>
      <c r="AB37" s="13">
        <v>6.1399999999999996E-3</v>
      </c>
      <c r="AC37" s="15">
        <v>58</v>
      </c>
      <c r="AE37" s="14">
        <v>33</v>
      </c>
      <c r="AF37" s="17" cm="1">
        <f t="array" ref="AF37">INDEX($C$4:$AB$99,MATCH($AD$4,$B$4:$B$99)+IF(AE37&lt;26,0,MIN(AE37-25,95-$AD$4)),IF(AE37&lt;26,AE37+1,26))</f>
        <v>6.1399999999999996E-3</v>
      </c>
      <c r="AG37" s="17">
        <f t="shared" si="1"/>
        <v>4.6049999999999997E-3</v>
      </c>
      <c r="AH37" s="17">
        <f t="shared" si="2"/>
        <v>0.99539500000000003</v>
      </c>
      <c r="AI37" s="17">
        <f>AG37 * PRODUCT($AH$4:AH36)</f>
        <v>4.3764763046457893E-3</v>
      </c>
      <c r="AJ37" s="17">
        <f>PRODUCT($AH$4:AH37)</f>
        <v>0.94599839983993395</v>
      </c>
      <c r="AL37">
        <f t="shared" si="4"/>
        <v>0.26355208955638215</v>
      </c>
      <c r="AM37">
        <f>SUMPRODUCT($AI$4:AI37, $AL$4:AL37)</f>
        <v>2.2439013090136541E-2</v>
      </c>
      <c r="AN37">
        <f t="shared" si="3"/>
        <v>18.934269429791406</v>
      </c>
      <c r="AO37">
        <f>SUMPRODUCT($AJ$4:AJ37,$AL$4:AL37)</f>
        <v>18.183589284786216</v>
      </c>
    </row>
    <row r="38" spans="2:41" x14ac:dyDescent="0.3">
      <c r="B38" s="15">
        <v>34</v>
      </c>
      <c r="C38" s="13">
        <v>4.4000000000000002E-4</v>
      </c>
      <c r="D38" s="13">
        <v>6.2E-4</v>
      </c>
      <c r="E38" s="13">
        <v>7.5000000000000002E-4</v>
      </c>
      <c r="F38" s="13">
        <v>8.0000000000000004E-4</v>
      </c>
      <c r="G38" s="13">
        <v>8.0999999999999996E-4</v>
      </c>
      <c r="H38" s="13">
        <v>8.7000000000000001E-4</v>
      </c>
      <c r="I38" s="13">
        <v>9.6000000000000002E-4</v>
      </c>
      <c r="J38" s="13">
        <v>1.09E-3</v>
      </c>
      <c r="K38" s="13">
        <v>1.2700000000000001E-3</v>
      </c>
      <c r="L38" s="13">
        <v>1.5E-3</v>
      </c>
      <c r="M38" s="13">
        <v>1.7099999999999999E-3</v>
      </c>
      <c r="N38" s="13">
        <v>1.9400000000000001E-3</v>
      </c>
      <c r="O38" s="13">
        <v>2.14E-3</v>
      </c>
      <c r="P38" s="13">
        <v>2.32E-3</v>
      </c>
      <c r="Q38" s="13">
        <v>2.5200000000000001E-3</v>
      </c>
      <c r="R38" s="13">
        <v>2.7399999999999998E-3</v>
      </c>
      <c r="S38" s="13">
        <v>2.96E-3</v>
      </c>
      <c r="T38" s="13">
        <v>3.2100000000000002E-3</v>
      </c>
      <c r="U38" s="13">
        <v>3.47E-3</v>
      </c>
      <c r="V38" s="13">
        <v>3.7399999999999998E-3</v>
      </c>
      <c r="W38" s="13">
        <v>4.0099999999999997E-3</v>
      </c>
      <c r="X38" s="13">
        <v>4.3200000000000001E-3</v>
      </c>
      <c r="Y38" s="13">
        <v>4.6800000000000001E-3</v>
      </c>
      <c r="Z38" s="13">
        <v>5.1700000000000001E-3</v>
      </c>
      <c r="AA38" s="13">
        <v>5.8199999999999997E-3</v>
      </c>
      <c r="AB38" s="13">
        <v>6.6899999999999998E-3</v>
      </c>
      <c r="AC38" s="15">
        <v>59</v>
      </c>
      <c r="AE38" s="17">
        <v>34</v>
      </c>
      <c r="AF38" s="17" cm="1">
        <f t="array" ref="AF38">INDEX($C$4:$AB$99,MATCH($AD$4,$B$4:$B$99)+IF(AE38&lt;26,0,MIN(AE38-25,95-$AD$4)),IF(AE38&lt;26,AE38+1,26))</f>
        <v>6.6899999999999998E-3</v>
      </c>
      <c r="AG38" s="17">
        <f t="shared" si="1"/>
        <v>5.0174999999999994E-3</v>
      </c>
      <c r="AH38" s="17">
        <f t="shared" si="2"/>
        <v>0.99498249999999999</v>
      </c>
      <c r="AI38" s="17">
        <f>AG38 * PRODUCT($AH$4:AH37)</f>
        <v>4.7465469711968676E-3</v>
      </c>
      <c r="AJ38" s="17">
        <f>PRODUCT($AH$4:AH38)</f>
        <v>0.94125185286873703</v>
      </c>
      <c r="AL38">
        <f t="shared" si="4"/>
        <v>0.25341547072729048</v>
      </c>
      <c r="AM38">
        <f>SUMPRODUCT($AI$4:AI38, $AL$4:AL38)</f>
        <v>2.364186152517159E-2</v>
      </c>
      <c r="AN38">
        <f t="shared" si="3"/>
        <v>19.183589284786216</v>
      </c>
      <c r="AO38">
        <f>SUMPRODUCT($AJ$4:AJ38,$AL$4:AL38)</f>
        <v>18.422117066153881</v>
      </c>
    </row>
    <row r="39" spans="2:41" x14ac:dyDescent="0.3">
      <c r="B39" s="15">
        <v>35</v>
      </c>
      <c r="C39" s="13">
        <v>4.6999999999999999E-4</v>
      </c>
      <c r="D39" s="13">
        <v>6.6E-4</v>
      </c>
      <c r="E39" s="13">
        <v>7.6999999999999996E-4</v>
      </c>
      <c r="F39" s="13">
        <v>8.4000000000000003E-4</v>
      </c>
      <c r="G39" s="13">
        <v>8.7000000000000001E-4</v>
      </c>
      <c r="H39" s="13">
        <v>9.5E-4</v>
      </c>
      <c r="I39" s="13">
        <v>1.0399999999999999E-3</v>
      </c>
      <c r="J39" s="13">
        <v>1.2099999999999999E-3</v>
      </c>
      <c r="K39" s="13">
        <v>1.42E-3</v>
      </c>
      <c r="L39" s="13">
        <v>1.6299999999999999E-3</v>
      </c>
      <c r="M39" s="13">
        <v>1.8699999999999999E-3</v>
      </c>
      <c r="N39" s="13">
        <v>2.0999999999999999E-3</v>
      </c>
      <c r="O39" s="13">
        <v>2.31E-3</v>
      </c>
      <c r="P39" s="13">
        <v>2.5300000000000001E-3</v>
      </c>
      <c r="Q39" s="13">
        <v>2.7599999999999999E-3</v>
      </c>
      <c r="R39" s="13">
        <v>2.98E-3</v>
      </c>
      <c r="S39" s="13">
        <v>3.2599999999999999E-3</v>
      </c>
      <c r="T39" s="13">
        <v>3.5100000000000001E-3</v>
      </c>
      <c r="U39" s="13">
        <v>3.7799999999999999E-3</v>
      </c>
      <c r="V39" s="13">
        <v>4.0600000000000002E-3</v>
      </c>
      <c r="W39" s="13">
        <v>4.3499999999999997E-3</v>
      </c>
      <c r="X39" s="13">
        <v>4.6800000000000001E-3</v>
      </c>
      <c r="Y39" s="13">
        <v>5.0800000000000003E-3</v>
      </c>
      <c r="Z39" s="13">
        <v>5.6299999999999996E-3</v>
      </c>
      <c r="AA39" s="13">
        <v>6.3400000000000001E-3</v>
      </c>
      <c r="AB39" s="13">
        <v>7.3299999999999997E-3</v>
      </c>
      <c r="AC39" s="15">
        <v>60</v>
      </c>
      <c r="AE39" s="17">
        <v>35</v>
      </c>
      <c r="AF39" s="17" cm="1">
        <f t="array" ref="AF39">INDEX($C$4:$AB$99,MATCH($AD$4,$B$4:$B$99)+IF(AE39&lt;26,0,MIN(AE39-25,95-$AD$4)),IF(AE39&lt;26,AE39+1,26))</f>
        <v>7.3299999999999997E-3</v>
      </c>
      <c r="AG39" s="17">
        <f t="shared" si="1"/>
        <v>5.4974999999999998E-3</v>
      </c>
      <c r="AH39" s="17">
        <f t="shared" si="2"/>
        <v>0.99450249999999996</v>
      </c>
      <c r="AI39" s="17">
        <f>AG39 * PRODUCT($AH$4:AH38)</f>
        <v>5.1745320611458817E-3</v>
      </c>
      <c r="AJ39" s="17">
        <f>PRODUCT($AH$4:AH39)</f>
        <v>0.9360773208075911</v>
      </c>
      <c r="AL39">
        <f t="shared" si="4"/>
        <v>0.24366872185316396</v>
      </c>
      <c r="AM39">
        <f>SUMPRODUCT($AI$4:AI39, $AL$4:AL39)</f>
        <v>2.4902733138699226E-2</v>
      </c>
      <c r="AN39">
        <f t="shared" si="3"/>
        <v>19.422117066153881</v>
      </c>
      <c r="AO39">
        <f>SUMPRODUCT($AJ$4:AJ39,$AL$4:AL39)</f>
        <v>18.6502098304708</v>
      </c>
    </row>
    <row r="40" spans="2:41" x14ac:dyDescent="0.3">
      <c r="B40" s="15">
        <v>36</v>
      </c>
      <c r="C40" s="13">
        <v>4.8000000000000001E-4</v>
      </c>
      <c r="D40" s="13">
        <v>6.8000000000000005E-4</v>
      </c>
      <c r="E40" s="13">
        <v>8.0999999999999996E-4</v>
      </c>
      <c r="F40" s="13">
        <v>8.8000000000000003E-4</v>
      </c>
      <c r="G40" s="13">
        <v>9.3999999999999997E-4</v>
      </c>
      <c r="H40" s="13">
        <v>1.0200000000000001E-3</v>
      </c>
      <c r="I40" s="13">
        <v>1.17E-3</v>
      </c>
      <c r="J40" s="13">
        <v>1.34E-3</v>
      </c>
      <c r="K40" s="13">
        <v>1.5499999999999999E-3</v>
      </c>
      <c r="L40" s="13">
        <v>1.7799999999999999E-3</v>
      </c>
      <c r="M40" s="13">
        <v>2.0300000000000001E-3</v>
      </c>
      <c r="N40" s="13">
        <v>2.2699999999999999E-3</v>
      </c>
      <c r="O40" s="13">
        <v>2.5200000000000001E-3</v>
      </c>
      <c r="P40" s="13">
        <v>2.7699999999999999E-3</v>
      </c>
      <c r="Q40" s="13">
        <v>3.0200000000000001E-3</v>
      </c>
      <c r="R40" s="13">
        <v>3.2799999999999999E-3</v>
      </c>
      <c r="S40" s="13">
        <v>3.5500000000000002E-3</v>
      </c>
      <c r="T40" s="13">
        <v>3.8400000000000001E-3</v>
      </c>
      <c r="U40" s="13">
        <v>4.13E-3</v>
      </c>
      <c r="V40" s="13">
        <v>4.4099999999999999E-3</v>
      </c>
      <c r="W40" s="13">
        <v>4.7299999999999998E-3</v>
      </c>
      <c r="X40" s="13">
        <v>5.0800000000000003E-3</v>
      </c>
      <c r="Y40" s="13">
        <v>5.5399999999999998E-3</v>
      </c>
      <c r="Z40" s="13">
        <v>6.13E-3</v>
      </c>
      <c r="AA40" s="13">
        <v>6.96E-3</v>
      </c>
      <c r="AB40" s="13">
        <v>8.0400000000000003E-3</v>
      </c>
      <c r="AC40" s="15">
        <v>61</v>
      </c>
      <c r="AE40" s="14">
        <v>36</v>
      </c>
      <c r="AF40" s="17" cm="1">
        <f t="array" ref="AF40">INDEX($C$4:$AB$99,MATCH($AD$4,$B$4:$B$99)+IF(AE40&lt;26,0,MIN(AE40-25,95-$AD$4)),IF(AE40&lt;26,AE40+1,26))</f>
        <v>8.0400000000000003E-3</v>
      </c>
      <c r="AG40" s="17">
        <f t="shared" si="1"/>
        <v>6.0300000000000006E-3</v>
      </c>
      <c r="AH40" s="17">
        <f t="shared" si="2"/>
        <v>0.99397000000000002</v>
      </c>
      <c r="AI40" s="17">
        <f>AG40 * PRODUCT($AH$4:AH39)</f>
        <v>5.6445462444697746E-3</v>
      </c>
      <c r="AJ40" s="17">
        <f>PRODUCT($AH$4:AH40)</f>
        <v>0.93043277456312135</v>
      </c>
      <c r="AL40">
        <f t="shared" si="4"/>
        <v>0.23429684793573452</v>
      </c>
      <c r="AM40">
        <f>SUMPRODUCT($AI$4:AI40, $AL$4:AL40)</f>
        <v>2.6225232531805982E-2</v>
      </c>
      <c r="AN40">
        <f t="shared" si="3"/>
        <v>19.6502098304708</v>
      </c>
      <c r="AO40">
        <f>SUMPRODUCT($AJ$4:AJ40,$AL$4:AL40)</f>
        <v>18.868207296767039</v>
      </c>
    </row>
    <row r="41" spans="2:41" x14ac:dyDescent="0.3">
      <c r="B41" s="15">
        <v>37</v>
      </c>
      <c r="C41" s="13">
        <v>5.1000000000000004E-4</v>
      </c>
      <c r="D41" s="13">
        <v>7.2000000000000005E-4</v>
      </c>
      <c r="E41" s="13">
        <v>8.5999999999999998E-4</v>
      </c>
      <c r="F41" s="13">
        <v>9.3999999999999997E-4</v>
      </c>
      <c r="G41" s="13">
        <v>1.01E-3</v>
      </c>
      <c r="H41" s="13">
        <v>1.1299999999999999E-3</v>
      </c>
      <c r="I41" s="13">
        <v>1.2600000000000001E-3</v>
      </c>
      <c r="J41" s="13">
        <v>1.47E-3</v>
      </c>
      <c r="K41" s="13">
        <v>1.6800000000000001E-3</v>
      </c>
      <c r="L41" s="13">
        <v>1.9499999999999999E-3</v>
      </c>
      <c r="M41" s="13">
        <v>2.2100000000000002E-3</v>
      </c>
      <c r="N41" s="13">
        <v>2.49E-3</v>
      </c>
      <c r="O41" s="13">
        <v>2.7499999999999998E-3</v>
      </c>
      <c r="P41" s="13">
        <v>3.0200000000000001E-3</v>
      </c>
      <c r="Q41" s="13">
        <v>3.31E-3</v>
      </c>
      <c r="R41" s="13">
        <v>3.5899999999999999E-3</v>
      </c>
      <c r="S41" s="13">
        <v>3.8899999999999998E-3</v>
      </c>
      <c r="T41" s="13">
        <v>4.1900000000000001E-3</v>
      </c>
      <c r="U41" s="13">
        <v>4.4999999999999997E-3</v>
      </c>
      <c r="V41" s="13">
        <v>4.7999999999999996E-3</v>
      </c>
      <c r="W41" s="13">
        <v>5.13E-3</v>
      </c>
      <c r="X41" s="13">
        <v>5.5300000000000002E-3</v>
      </c>
      <c r="Y41" s="13">
        <v>6.0299999999999998E-3</v>
      </c>
      <c r="Z41" s="13">
        <v>6.7099999999999998E-3</v>
      </c>
      <c r="AA41" s="13">
        <v>7.6299999999999996E-3</v>
      </c>
      <c r="AB41" s="13">
        <v>8.8400000000000006E-3</v>
      </c>
      <c r="AC41" s="15">
        <v>62</v>
      </c>
      <c r="AD41" s="17">
        <f>AG41/AF41</f>
        <v>0.75</v>
      </c>
      <c r="AE41" s="17">
        <v>37</v>
      </c>
      <c r="AF41" s="17" cm="1">
        <f t="array" ref="AF41">INDEX($C$4:$AB$99,MATCH($AD$4,$B$4:$B$99)+IF(AE41&lt;26,0,MIN(AE41-25,95-$AD$4)),IF(AE41&lt;26,AE41+1,26))</f>
        <v>8.8400000000000006E-3</v>
      </c>
      <c r="AG41" s="17">
        <f t="shared" si="1"/>
        <v>6.6300000000000005E-3</v>
      </c>
      <c r="AH41" s="17">
        <f t="shared" si="2"/>
        <v>0.99336999999999998</v>
      </c>
      <c r="AI41" s="17">
        <f>AG41 * PRODUCT($AH$4:AH40)</f>
        <v>6.1687692953534953E-3</v>
      </c>
      <c r="AJ41" s="17">
        <f>PRODUCT($AH$4:AH41)</f>
        <v>0.92426400526776786</v>
      </c>
      <c r="AL41">
        <f t="shared" si="4"/>
        <v>0.22528543070743706</v>
      </c>
      <c r="AM41">
        <f>SUMPRODUCT($AI$4:AI41, $AL$4:AL41)</f>
        <v>2.7614966379444508E-2</v>
      </c>
      <c r="AN41">
        <f t="shared" si="3"/>
        <v>19.868207296767039</v>
      </c>
      <c r="AO41">
        <f>SUMPRODUCT($AJ$4:AJ41,$AL$4:AL41)</f>
        <v>19.076430511281171</v>
      </c>
    </row>
    <row r="42" spans="2:41" x14ac:dyDescent="0.3">
      <c r="B42" s="15">
        <v>38</v>
      </c>
      <c r="C42" s="13">
        <v>5.2999999999999998E-4</v>
      </c>
      <c r="D42" s="13">
        <v>7.5000000000000002E-4</v>
      </c>
      <c r="E42" s="13">
        <v>8.9999999999999998E-4</v>
      </c>
      <c r="F42" s="13">
        <v>1.01E-3</v>
      </c>
      <c r="G42" s="13">
        <v>1.1100000000000001E-3</v>
      </c>
      <c r="H42" s="13">
        <v>1.24E-3</v>
      </c>
      <c r="I42" s="13">
        <v>1.4E-3</v>
      </c>
      <c r="J42" s="13">
        <v>1.6000000000000001E-3</v>
      </c>
      <c r="K42" s="13">
        <v>1.8500000000000001E-3</v>
      </c>
      <c r="L42" s="13">
        <v>2.1299999999999999E-3</v>
      </c>
      <c r="M42" s="13">
        <v>2.4099999999999998E-3</v>
      </c>
      <c r="N42" s="13">
        <v>2.7000000000000001E-3</v>
      </c>
      <c r="O42" s="13">
        <v>3.0000000000000001E-3</v>
      </c>
      <c r="P42" s="13">
        <v>3.3E-3</v>
      </c>
      <c r="Q42" s="13">
        <v>3.5999999999999999E-3</v>
      </c>
      <c r="R42" s="13">
        <v>3.9300000000000003E-3</v>
      </c>
      <c r="S42" s="13">
        <v>4.2399999999999998E-3</v>
      </c>
      <c r="T42" s="13">
        <v>4.5700000000000003E-3</v>
      </c>
      <c r="U42" s="13">
        <v>4.8900000000000002E-3</v>
      </c>
      <c r="V42" s="13">
        <v>5.2199999999999998E-3</v>
      </c>
      <c r="W42" s="13">
        <v>5.5799999999999999E-3</v>
      </c>
      <c r="X42" s="13">
        <v>6.0299999999999998E-3</v>
      </c>
      <c r="Y42" s="13">
        <v>6.6100000000000004E-3</v>
      </c>
      <c r="Z42" s="13">
        <v>7.3699999999999998E-3</v>
      </c>
      <c r="AA42" s="13">
        <v>8.3899999999999999E-3</v>
      </c>
      <c r="AB42" s="13">
        <v>9.7199999999999995E-3</v>
      </c>
      <c r="AC42" s="15">
        <v>63</v>
      </c>
      <c r="AE42" s="17">
        <v>38</v>
      </c>
      <c r="AF42" s="17" cm="1">
        <f t="array" ref="AF42">INDEX($C$4:$AB$99,MATCH($AD$4,$B$4:$B$99)+IF(AE42&lt;26,0,MIN(AE42-25,95-$AD$4)),IF(AE42&lt;26,AE42+1,26))</f>
        <v>9.7199999999999995E-3</v>
      </c>
      <c r="AG42" s="17">
        <f t="shared" si="1"/>
        <v>7.2899999999999996E-3</v>
      </c>
      <c r="AH42" s="17">
        <f t="shared" si="2"/>
        <v>0.99270999999999998</v>
      </c>
      <c r="AI42" s="17">
        <f>AG42 * PRODUCT($AH$4:AH41)</f>
        <v>6.7378845984020271E-3</v>
      </c>
      <c r="AJ42" s="17">
        <f>PRODUCT($AH$4:AH42)</f>
        <v>0.91752612066936579</v>
      </c>
      <c r="AL42">
        <f t="shared" si="4"/>
        <v>0.21662060644945874</v>
      </c>
      <c r="AM42">
        <f>SUMPRODUCT($AI$4:AI42, $AL$4:AL42)</f>
        <v>2.9074531027336824E-2</v>
      </c>
      <c r="AN42">
        <f t="shared" si="3"/>
        <v>20.076430511281171</v>
      </c>
      <c r="AO42">
        <f>SUMPRODUCT($AJ$4:AJ42,$AL$4:AL42)</f>
        <v>19.275185575973786</v>
      </c>
    </row>
    <row r="43" spans="2:41" x14ac:dyDescent="0.3">
      <c r="B43" s="15">
        <v>39</v>
      </c>
      <c r="C43" s="13">
        <v>5.5999999999999995E-4</v>
      </c>
      <c r="D43" s="13">
        <v>8.0000000000000004E-4</v>
      </c>
      <c r="E43" s="13">
        <v>9.3999999999999997E-4</v>
      </c>
      <c r="F43" s="13">
        <v>1.1000000000000001E-3</v>
      </c>
      <c r="G43" s="13">
        <v>1.2099999999999999E-3</v>
      </c>
      <c r="H43" s="13">
        <v>1.3699999999999999E-3</v>
      </c>
      <c r="I43" s="13">
        <v>1.5299999999999999E-3</v>
      </c>
      <c r="J43" s="13">
        <v>1.7600000000000001E-3</v>
      </c>
      <c r="K43" s="13">
        <v>2.0200000000000001E-3</v>
      </c>
      <c r="L43" s="13">
        <v>2.31E-3</v>
      </c>
      <c r="M43" s="13">
        <v>2.6199999999999999E-3</v>
      </c>
      <c r="N43" s="13">
        <v>2.9399999999999999E-3</v>
      </c>
      <c r="O43" s="13">
        <v>3.2599999999999999E-3</v>
      </c>
      <c r="P43" s="13">
        <v>3.5899999999999999E-3</v>
      </c>
      <c r="Q43" s="13">
        <v>3.9399999999999999E-3</v>
      </c>
      <c r="R43" s="13">
        <v>4.28E-3</v>
      </c>
      <c r="S43" s="13">
        <v>4.64E-3</v>
      </c>
      <c r="T43" s="13">
        <v>4.9699999999999996E-3</v>
      </c>
      <c r="U43" s="13">
        <v>5.3299999999999997E-3</v>
      </c>
      <c r="V43" s="13">
        <v>5.6699999999999997E-3</v>
      </c>
      <c r="W43" s="13">
        <v>6.0800000000000003E-3</v>
      </c>
      <c r="X43" s="13">
        <v>6.5799999999999999E-3</v>
      </c>
      <c r="Y43" s="13">
        <v>7.2300000000000003E-3</v>
      </c>
      <c r="Z43" s="13">
        <v>8.1099999999999992E-3</v>
      </c>
      <c r="AA43" s="13">
        <v>9.2599999999999991E-3</v>
      </c>
      <c r="AB43" s="13">
        <v>1.072E-2</v>
      </c>
      <c r="AC43" s="15">
        <v>64</v>
      </c>
      <c r="AE43" s="14">
        <v>39</v>
      </c>
      <c r="AF43" s="17" cm="1">
        <f t="array" ref="AF43">INDEX($C$4:$AB$99,MATCH($AD$4,$B$4:$B$99)+IF(AE43&lt;26,0,MIN(AE43-25,95-$AD$4)),IF(AE43&lt;26,AE43+1,26))</f>
        <v>1.072E-2</v>
      </c>
      <c r="AG43" s="17">
        <f t="shared" si="1"/>
        <v>8.0400000000000003E-3</v>
      </c>
      <c r="AH43" s="17">
        <f t="shared" si="2"/>
        <v>0.99195999999999995</v>
      </c>
      <c r="AI43" s="17">
        <f>AG43 * PRODUCT($AH$4:AH42)</f>
        <v>7.3769100101817014E-3</v>
      </c>
      <c r="AJ43" s="17">
        <f>PRODUCT($AH$4:AH43)</f>
        <v>0.91014921065918408</v>
      </c>
      <c r="AL43">
        <f t="shared" si="4"/>
        <v>0.20828904466294101</v>
      </c>
      <c r="AM43">
        <f>SUMPRODUCT($AI$4:AI43, $AL$4:AL43)</f>
        <v>3.0611060565922058E-2</v>
      </c>
      <c r="AN43">
        <f t="shared" si="3"/>
        <v>20.275185575973786</v>
      </c>
      <c r="AO43">
        <f>SUMPRODUCT($AJ$4:AJ43,$AL$4:AL43)</f>
        <v>19.464759685562719</v>
      </c>
    </row>
    <row r="44" spans="2:41" x14ac:dyDescent="0.3">
      <c r="B44" s="15">
        <v>40</v>
      </c>
      <c r="C44" s="13">
        <v>5.6999999999999998E-4</v>
      </c>
      <c r="D44" s="13">
        <v>8.4000000000000003E-4</v>
      </c>
      <c r="E44" s="13">
        <v>1.0200000000000001E-3</v>
      </c>
      <c r="F44" s="13">
        <v>1.17E-3</v>
      </c>
      <c r="G44" s="13">
        <v>1.33E-3</v>
      </c>
      <c r="H44" s="13">
        <v>1.5E-3</v>
      </c>
      <c r="I44" s="13">
        <v>1.6999999999999999E-3</v>
      </c>
      <c r="J44" s="13">
        <v>1.92E-3</v>
      </c>
      <c r="K44" s="13">
        <v>2.2100000000000002E-3</v>
      </c>
      <c r="L44" s="13">
        <v>2.5200000000000001E-3</v>
      </c>
      <c r="M44" s="13">
        <v>2.8400000000000001E-3</v>
      </c>
      <c r="N44" s="13">
        <v>3.2000000000000002E-3</v>
      </c>
      <c r="O44" s="13">
        <v>3.5500000000000002E-3</v>
      </c>
      <c r="P44" s="13">
        <v>3.9300000000000003E-3</v>
      </c>
      <c r="Q44" s="13">
        <v>4.3E-3</v>
      </c>
      <c r="R44" s="13">
        <v>4.6699999999999997E-3</v>
      </c>
      <c r="S44" s="13">
        <v>5.0400000000000002E-3</v>
      </c>
      <c r="T44" s="13">
        <v>5.4200000000000003E-3</v>
      </c>
      <c r="U44" s="13">
        <v>5.79E-3</v>
      </c>
      <c r="V44" s="13">
        <v>6.1700000000000001E-3</v>
      </c>
      <c r="W44" s="13">
        <v>6.6299999999999996E-3</v>
      </c>
      <c r="X44" s="13">
        <v>7.1999999999999998E-3</v>
      </c>
      <c r="Y44" s="13">
        <v>7.9600000000000001E-3</v>
      </c>
      <c r="Z44" s="13">
        <v>8.9499999999999996E-3</v>
      </c>
      <c r="AA44" s="13">
        <v>1.022E-2</v>
      </c>
      <c r="AB44" s="13">
        <v>1.1820000000000001E-2</v>
      </c>
      <c r="AC44" s="15">
        <v>65</v>
      </c>
      <c r="AE44" s="17">
        <v>40</v>
      </c>
      <c r="AF44" s="17" cm="1">
        <f t="array" ref="AF44">INDEX($C$4:$AB$99,MATCH($AD$4,$B$4:$B$99)+IF(AE44&lt;26,0,MIN(AE44-25,95-$AD$4)),IF(AE44&lt;26,AE44+1,26))</f>
        <v>1.1820000000000001E-2</v>
      </c>
      <c r="AG44" s="17">
        <f t="shared" si="1"/>
        <v>9.4560000000000009E-3</v>
      </c>
      <c r="AH44" s="17">
        <f t="shared" si="2"/>
        <v>0.99054399999999998</v>
      </c>
      <c r="AI44" s="17">
        <f>AG44 * PRODUCT($AH$4:AH43)</f>
        <v>8.6063709359932451E-3</v>
      </c>
      <c r="AJ44" s="17">
        <f>PRODUCT($AH$4:AH44)</f>
        <v>0.90154283972319083</v>
      </c>
      <c r="AL44">
        <f t="shared" si="4"/>
        <v>0.20027792756052021</v>
      </c>
      <c r="AM44">
        <f>SUMPRODUCT($AI$4:AI44, $AL$4:AL44)</f>
        <v>3.2334726700799878E-2</v>
      </c>
      <c r="AN44">
        <f t="shared" si="3"/>
        <v>20.464759685562719</v>
      </c>
      <c r="AO44">
        <f>SUMPRODUCT($AJ$4:AJ44,$AL$4:AL44)</f>
        <v>19.645318817109505</v>
      </c>
    </row>
    <row r="45" spans="2:41" x14ac:dyDescent="0.3">
      <c r="B45" s="15">
        <v>41</v>
      </c>
      <c r="C45" s="13">
        <v>5.9999999999999995E-4</v>
      </c>
      <c r="D45" s="13">
        <v>8.8999999999999995E-4</v>
      </c>
      <c r="E45" s="13">
        <v>1.09E-3</v>
      </c>
      <c r="F45" s="13">
        <v>1.2800000000000001E-3</v>
      </c>
      <c r="G45" s="13">
        <v>1.47E-3</v>
      </c>
      <c r="H45" s="13">
        <v>1.64E-3</v>
      </c>
      <c r="I45" s="13">
        <v>1.8600000000000001E-3</v>
      </c>
      <c r="J45" s="13">
        <v>2.1099999999999999E-3</v>
      </c>
      <c r="K45" s="13">
        <v>2.4199999999999998E-3</v>
      </c>
      <c r="L45" s="13">
        <v>2.7200000000000002E-3</v>
      </c>
      <c r="M45" s="13">
        <v>3.0899999999999999E-3</v>
      </c>
      <c r="N45" s="13">
        <v>3.47E-3</v>
      </c>
      <c r="O45" s="13">
        <v>3.8700000000000002E-3</v>
      </c>
      <c r="P45" s="13">
        <v>4.28E-3</v>
      </c>
      <c r="Q45" s="13">
        <v>4.6699999999999997E-3</v>
      </c>
      <c r="R45" s="13">
        <v>5.0899999999999999E-3</v>
      </c>
      <c r="S45" s="13">
        <v>5.4799999999999996E-3</v>
      </c>
      <c r="T45" s="13">
        <v>5.8900000000000003E-3</v>
      </c>
      <c r="U45" s="13">
        <v>6.2899999999999996E-3</v>
      </c>
      <c r="V45" s="13">
        <v>6.7099999999999998E-3</v>
      </c>
      <c r="W45" s="13">
        <v>7.2500000000000004E-3</v>
      </c>
      <c r="X45" s="13">
        <v>7.9000000000000008E-3</v>
      </c>
      <c r="Y45" s="13">
        <v>8.7600000000000004E-3</v>
      </c>
      <c r="Z45" s="13">
        <v>9.8799999999999999E-3</v>
      </c>
      <c r="AA45" s="13">
        <v>1.1310000000000001E-2</v>
      </c>
      <c r="AB45" s="13">
        <v>1.3050000000000001E-2</v>
      </c>
      <c r="AC45" s="15">
        <v>66</v>
      </c>
      <c r="AE45" s="17">
        <v>41</v>
      </c>
      <c r="AF45" s="17" cm="1">
        <f t="array" ref="AF45">INDEX($C$4:$AB$99,MATCH($AD$4,$B$4:$B$99)+IF(AE45&lt;26,0,MIN(AE45-25,95-$AD$4)),IF(AE45&lt;26,AE45+1,26))</f>
        <v>1.3050000000000001E-2</v>
      </c>
      <c r="AG45" s="17">
        <f t="shared" si="1"/>
        <v>1.0440000000000001E-2</v>
      </c>
      <c r="AH45" s="17">
        <f t="shared" si="2"/>
        <v>0.98956</v>
      </c>
      <c r="AI45" s="17">
        <f>AG45 * PRODUCT($AH$4:AH44)</f>
        <v>9.4121072467101136E-3</v>
      </c>
      <c r="AJ45" s="17">
        <f>PRODUCT($AH$4:AH45)</f>
        <v>0.89213073247648067</v>
      </c>
      <c r="AL45">
        <f t="shared" si="4"/>
        <v>0.19257493034665407</v>
      </c>
      <c r="AM45">
        <f>SUMPRODUCT($AI$4:AI45, $AL$4:AL45)</f>
        <v>3.4147262598250315E-2</v>
      </c>
      <c r="AN45">
        <f t="shared" si="3"/>
        <v>20.645318817109505</v>
      </c>
      <c r="AO45">
        <f>SUMPRODUCT($AJ$4:AJ45,$AL$4:AL45)</f>
        <v>19.817120830776272</v>
      </c>
    </row>
    <row r="46" spans="2:41" x14ac:dyDescent="0.3">
      <c r="B46" s="15">
        <v>42</v>
      </c>
      <c r="C46" s="13">
        <v>6.2E-4</v>
      </c>
      <c r="D46" s="13">
        <v>9.3000000000000005E-4</v>
      </c>
      <c r="E46" s="13">
        <v>1.1800000000000001E-3</v>
      </c>
      <c r="F46" s="13">
        <v>1.4E-3</v>
      </c>
      <c r="G46" s="13">
        <v>1.6100000000000001E-3</v>
      </c>
      <c r="H46" s="13">
        <v>1.82E-3</v>
      </c>
      <c r="I46" s="13">
        <v>2.0400000000000001E-3</v>
      </c>
      <c r="J46" s="13">
        <v>2.3E-3</v>
      </c>
      <c r="K46" s="13">
        <v>2.6099999999999999E-3</v>
      </c>
      <c r="L46" s="13">
        <v>2.97E-3</v>
      </c>
      <c r="M46" s="13">
        <v>3.3500000000000001E-3</v>
      </c>
      <c r="N46" s="13">
        <v>3.7799999999999999E-3</v>
      </c>
      <c r="O46" s="13">
        <v>4.2199999999999998E-3</v>
      </c>
      <c r="P46" s="13">
        <v>4.6499999999999996E-3</v>
      </c>
      <c r="Q46" s="13">
        <v>5.0899999999999999E-3</v>
      </c>
      <c r="R46" s="13">
        <v>5.5199999999999997E-3</v>
      </c>
      <c r="S46" s="13">
        <v>5.9500000000000004E-3</v>
      </c>
      <c r="T46" s="13">
        <v>6.3800000000000003E-3</v>
      </c>
      <c r="U46" s="13">
        <v>6.8300000000000001E-3</v>
      </c>
      <c r="V46" s="13">
        <v>7.3299999999999997E-3</v>
      </c>
      <c r="W46" s="13">
        <v>7.9299999999999995E-3</v>
      </c>
      <c r="X46" s="13">
        <v>8.6999999999999994E-3</v>
      </c>
      <c r="Y46" s="13">
        <v>9.6699999999999998E-3</v>
      </c>
      <c r="Z46" s="13">
        <v>1.094E-2</v>
      </c>
      <c r="AA46" s="13">
        <v>1.2529999999999999E-2</v>
      </c>
      <c r="AB46" s="13">
        <v>1.444E-2</v>
      </c>
      <c r="AC46" s="15">
        <v>67</v>
      </c>
      <c r="AE46" s="14">
        <v>42</v>
      </c>
      <c r="AF46" s="17" cm="1">
        <f t="array" ref="AF46">INDEX($C$4:$AB$99,MATCH($AD$4,$B$4:$B$99)+IF(AE46&lt;26,0,MIN(AE46-25,95-$AD$4)),IF(AE46&lt;26,AE46+1,26))</f>
        <v>1.444E-2</v>
      </c>
      <c r="AG46" s="17">
        <f t="shared" si="1"/>
        <v>1.1552E-2</v>
      </c>
      <c r="AH46" s="17">
        <f t="shared" si="2"/>
        <v>0.98844799999999999</v>
      </c>
      <c r="AI46" s="17">
        <f>AG46 * PRODUCT($AH$4:AH45)</f>
        <v>1.0305894221568305E-2</v>
      </c>
      <c r="AJ46" s="17">
        <f>PRODUCT($AH$4:AH46)</f>
        <v>0.88182483825491231</v>
      </c>
      <c r="AL46">
        <f t="shared" si="4"/>
        <v>0.18516820225639813</v>
      </c>
      <c r="AM46">
        <f>SUMPRODUCT($AI$4:AI46, $AL$4:AL46)</f>
        <v>3.6055586503902719E-2</v>
      </c>
      <c r="AN46">
        <f t="shared" si="3"/>
        <v>20.817120830776272</v>
      </c>
      <c r="AO46">
        <f>SUMPRODUCT($AJ$4:AJ46,$AL$4:AL46)</f>
        <v>19.980406750780972</v>
      </c>
    </row>
    <row r="47" spans="2:41" x14ac:dyDescent="0.3">
      <c r="B47" s="15">
        <v>43</v>
      </c>
      <c r="C47" s="13">
        <v>6.4999999999999997E-4</v>
      </c>
      <c r="D47" s="13">
        <v>9.8999999999999999E-4</v>
      </c>
      <c r="E47" s="13">
        <v>1.2800000000000001E-3</v>
      </c>
      <c r="F47" s="13">
        <v>1.5399999999999999E-3</v>
      </c>
      <c r="G47" s="13">
        <v>1.7700000000000001E-3</v>
      </c>
      <c r="H47" s="13">
        <v>1.99E-3</v>
      </c>
      <c r="I47" s="13">
        <v>2.2300000000000002E-3</v>
      </c>
      <c r="J47" s="13">
        <v>2.5100000000000001E-3</v>
      </c>
      <c r="K47" s="13">
        <v>2.8500000000000001E-3</v>
      </c>
      <c r="L47" s="13">
        <v>3.2299999999999998E-3</v>
      </c>
      <c r="M47" s="13">
        <v>3.64E-3</v>
      </c>
      <c r="N47" s="13">
        <v>4.1099999999999999E-3</v>
      </c>
      <c r="O47" s="13">
        <v>4.5700000000000003E-3</v>
      </c>
      <c r="P47" s="13">
        <v>5.0400000000000002E-3</v>
      </c>
      <c r="Q47" s="13">
        <v>5.5199999999999997E-3</v>
      </c>
      <c r="R47" s="13">
        <v>6.0000000000000001E-3</v>
      </c>
      <c r="S47" s="13">
        <v>6.4700000000000001E-3</v>
      </c>
      <c r="T47" s="13">
        <v>6.9499999999999996E-3</v>
      </c>
      <c r="U47" s="13">
        <v>7.4400000000000004E-3</v>
      </c>
      <c r="V47" s="13">
        <v>8.0099999999999998E-3</v>
      </c>
      <c r="W47" s="13">
        <v>8.6899999999999998E-3</v>
      </c>
      <c r="X47" s="13">
        <v>9.58E-3</v>
      </c>
      <c r="Y47" s="13">
        <v>1.072E-2</v>
      </c>
      <c r="Z47" s="13">
        <v>1.213E-2</v>
      </c>
      <c r="AA47" s="13">
        <v>1.389E-2</v>
      </c>
      <c r="AB47" s="13">
        <v>1.5980000000000001E-2</v>
      </c>
      <c r="AC47" s="15">
        <v>68</v>
      </c>
      <c r="AE47" s="17">
        <v>43</v>
      </c>
      <c r="AF47" s="17" cm="1">
        <f t="array" ref="AF47">INDEX($C$4:$AB$99,MATCH($AD$4,$B$4:$B$99)+IF(AE47&lt;26,0,MIN(AE47-25,95-$AD$4)),IF(AE47&lt;26,AE47+1,26))</f>
        <v>1.5980000000000001E-2</v>
      </c>
      <c r="AG47" s="17">
        <f t="shared" si="1"/>
        <v>1.2784000000000002E-2</v>
      </c>
      <c r="AH47" s="17">
        <f t="shared" si="2"/>
        <v>0.98721599999999998</v>
      </c>
      <c r="AI47" s="17">
        <f>AG47 * PRODUCT($AH$4:AH46)</f>
        <v>1.1273248732250801E-2</v>
      </c>
      <c r="AJ47" s="17">
        <f>PRODUCT($AH$4:AH47)</f>
        <v>0.87055158952266154</v>
      </c>
      <c r="AL47">
        <f t="shared" si="4"/>
        <v>0.17804634832345972</v>
      </c>
      <c r="AM47">
        <f>SUMPRODUCT($AI$4:AI47, $AL$4:AL47)</f>
        <v>3.8062747274422049E-2</v>
      </c>
      <c r="AN47">
        <f t="shared" si="3"/>
        <v>20.980406750780972</v>
      </c>
      <c r="AO47">
        <f>SUMPRODUCT($AJ$4:AJ47,$AL$4:AL47)</f>
        <v>20.135405282322665</v>
      </c>
    </row>
    <row r="48" spans="2:41" x14ac:dyDescent="0.3">
      <c r="B48" s="15">
        <v>44</v>
      </c>
      <c r="C48" s="13">
        <v>6.8000000000000005E-4</v>
      </c>
      <c r="D48" s="13">
        <v>1.0499999999999999E-3</v>
      </c>
      <c r="E48" s="13">
        <v>1.3799999999999999E-3</v>
      </c>
      <c r="F48" s="13">
        <v>1.6800000000000001E-3</v>
      </c>
      <c r="G48" s="13">
        <v>1.92E-3</v>
      </c>
      <c r="H48" s="13">
        <v>2.1700000000000001E-3</v>
      </c>
      <c r="I48" s="13">
        <v>2.4299999999999999E-3</v>
      </c>
      <c r="J48" s="13">
        <v>2.7200000000000002E-3</v>
      </c>
      <c r="K48" s="13">
        <v>3.0999999999999999E-3</v>
      </c>
      <c r="L48" s="13">
        <v>3.5100000000000001E-3</v>
      </c>
      <c r="M48" s="13">
        <v>3.96E-3</v>
      </c>
      <c r="N48" s="13">
        <v>4.4600000000000004E-3</v>
      </c>
      <c r="O48" s="13">
        <v>4.9500000000000004E-3</v>
      </c>
      <c r="P48" s="13">
        <v>5.4799999999999996E-3</v>
      </c>
      <c r="Q48" s="13">
        <v>5.9800000000000001E-3</v>
      </c>
      <c r="R48" s="13">
        <v>6.5100000000000002E-3</v>
      </c>
      <c r="S48" s="13">
        <v>7.0200000000000002E-3</v>
      </c>
      <c r="T48" s="13">
        <v>7.5300000000000002E-3</v>
      </c>
      <c r="U48" s="13">
        <v>8.1099999999999992E-3</v>
      </c>
      <c r="V48" s="13">
        <v>8.7500000000000008E-3</v>
      </c>
      <c r="W48" s="13">
        <v>9.5700000000000004E-3</v>
      </c>
      <c r="X48" s="13">
        <v>1.06E-2</v>
      </c>
      <c r="Y48" s="13">
        <v>1.188E-2</v>
      </c>
      <c r="Z48" s="13">
        <v>1.349E-2</v>
      </c>
      <c r="AA48" s="13">
        <v>1.542E-2</v>
      </c>
      <c r="AB48" s="13">
        <v>1.7690000000000001E-2</v>
      </c>
      <c r="AC48" s="15">
        <v>69</v>
      </c>
      <c r="AE48" s="17">
        <v>44</v>
      </c>
      <c r="AF48" s="17" cm="1">
        <f t="array" ref="AF48">INDEX($C$4:$AB$99,MATCH($AD$4,$B$4:$B$99)+IF(AE48&lt;26,0,MIN(AE48-25,95-$AD$4)),IF(AE48&lt;26,AE48+1,26))</f>
        <v>1.7690000000000001E-2</v>
      </c>
      <c r="AG48" s="17">
        <f t="shared" si="1"/>
        <v>1.4152000000000001E-2</v>
      </c>
      <c r="AH48" s="17">
        <f t="shared" si="2"/>
        <v>0.98584799999999995</v>
      </c>
      <c r="AI48" s="17">
        <f>AG48 * PRODUCT($AH$4:AH47)</f>
        <v>1.2320046094924708E-2</v>
      </c>
      <c r="AJ48" s="17">
        <f>PRODUCT($AH$4:AH48)</f>
        <v>0.85823154342773678</v>
      </c>
      <c r="AL48">
        <f t="shared" si="4"/>
        <v>0.17119841184948048</v>
      </c>
      <c r="AM48">
        <f>SUMPRODUCT($AI$4:AI48, $AL$4:AL48)</f>
        <v>4.0171919599785555E-2</v>
      </c>
      <c r="AN48">
        <f t="shared" si="3"/>
        <v>21.135405282322665</v>
      </c>
      <c r="AO48">
        <f>SUMPRODUCT($AJ$4:AJ48,$AL$4:AL48)</f>
        <v>20.282333159556622</v>
      </c>
    </row>
    <row r="49" spans="2:41" x14ac:dyDescent="0.3">
      <c r="B49" s="15">
        <v>45</v>
      </c>
      <c r="C49" s="13">
        <v>7.1000000000000002E-4</v>
      </c>
      <c r="D49" s="13">
        <v>1.14E-3</v>
      </c>
      <c r="E49" s="13">
        <v>1.49E-3</v>
      </c>
      <c r="F49" s="13">
        <v>1.81E-3</v>
      </c>
      <c r="G49" s="13">
        <v>2.0999999999999999E-3</v>
      </c>
      <c r="H49" s="13">
        <v>2.3600000000000001E-3</v>
      </c>
      <c r="I49" s="13">
        <v>2.63E-3</v>
      </c>
      <c r="J49" s="13">
        <v>2.96E-3</v>
      </c>
      <c r="K49" s="13">
        <v>3.3500000000000001E-3</v>
      </c>
      <c r="L49" s="13">
        <v>3.81E-3</v>
      </c>
      <c r="M49" s="13">
        <v>4.2900000000000004E-3</v>
      </c>
      <c r="N49" s="13">
        <v>4.8199999999999996E-3</v>
      </c>
      <c r="O49" s="13">
        <v>5.3699999999999998E-3</v>
      </c>
      <c r="P49" s="13">
        <v>5.9199999999999999E-3</v>
      </c>
      <c r="Q49" s="13">
        <v>6.4900000000000001E-3</v>
      </c>
      <c r="R49" s="13">
        <v>7.0400000000000003E-3</v>
      </c>
      <c r="S49" s="13">
        <v>7.6099999999999996E-3</v>
      </c>
      <c r="T49" s="13">
        <v>8.2000000000000007E-3</v>
      </c>
      <c r="U49" s="13">
        <v>8.8500000000000002E-3</v>
      </c>
      <c r="V49" s="13">
        <v>9.6100000000000005E-3</v>
      </c>
      <c r="W49" s="13">
        <v>1.055E-2</v>
      </c>
      <c r="X49" s="13">
        <v>1.172E-2</v>
      </c>
      <c r="Y49" s="13">
        <v>1.319E-2</v>
      </c>
      <c r="Z49" s="13">
        <v>1.498E-2</v>
      </c>
      <c r="AA49" s="13">
        <v>1.712E-2</v>
      </c>
      <c r="AB49" s="13">
        <v>1.959E-2</v>
      </c>
      <c r="AC49" s="15">
        <v>70</v>
      </c>
      <c r="AE49" s="14">
        <v>45</v>
      </c>
      <c r="AF49" s="17" cm="1">
        <f t="array" ref="AF49">INDEX($C$4:$AB$99,MATCH($AD$4,$B$4:$B$99)+IF(AE49&lt;26,0,MIN(AE49-25,95-$AD$4)),IF(AE49&lt;26,AE49+1,26))</f>
        <v>1.959E-2</v>
      </c>
      <c r="AG49" s="17">
        <f t="shared" si="1"/>
        <v>1.5672000000000002E-2</v>
      </c>
      <c r="AH49" s="17">
        <f t="shared" si="2"/>
        <v>0.98432799999999998</v>
      </c>
      <c r="AI49" s="17">
        <f>AG49 * PRODUCT($AH$4:AH48)</f>
        <v>1.3450204748599492E-2</v>
      </c>
      <c r="AJ49" s="17">
        <f>PRODUCT($AH$4:AH49)</f>
        <v>0.84478133867913729</v>
      </c>
      <c r="AL49">
        <f t="shared" si="4"/>
        <v>0.1646138575475774</v>
      </c>
      <c r="AM49">
        <f>SUMPRODUCT($AI$4:AI49, $AL$4:AL49)</f>
        <v>4.2386009688257259E-2</v>
      </c>
      <c r="AN49">
        <f t="shared" si="3"/>
        <v>21.282333159556622</v>
      </c>
      <c r="AO49">
        <f>SUMPRODUCT($AJ$4:AJ49,$AL$4:AL49)</f>
        <v>20.421395874500799</v>
      </c>
    </row>
    <row r="50" spans="2:41" x14ac:dyDescent="0.3">
      <c r="B50" s="15">
        <v>46</v>
      </c>
      <c r="C50" s="13">
        <v>7.5000000000000002E-4</v>
      </c>
      <c r="D50" s="13">
        <v>1.2199999999999999E-3</v>
      </c>
      <c r="E50" s="13">
        <v>1.6299999999999999E-3</v>
      </c>
      <c r="F50" s="13">
        <v>1.98E-3</v>
      </c>
      <c r="G50" s="13">
        <v>2.2699999999999999E-3</v>
      </c>
      <c r="H50" s="13">
        <v>2.5400000000000002E-3</v>
      </c>
      <c r="I50" s="13">
        <v>2.8400000000000001E-3</v>
      </c>
      <c r="J50" s="13">
        <v>3.1900000000000001E-3</v>
      </c>
      <c r="K50" s="13">
        <v>3.6099999999999999E-3</v>
      </c>
      <c r="L50" s="13">
        <v>4.0699999999999998E-3</v>
      </c>
      <c r="M50" s="13">
        <v>4.5999999999999999E-3</v>
      </c>
      <c r="N50" s="13">
        <v>5.1799999999999997E-3</v>
      </c>
      <c r="O50" s="13">
        <v>5.79E-3</v>
      </c>
      <c r="P50" s="13">
        <v>6.3800000000000003E-3</v>
      </c>
      <c r="Q50" s="13">
        <v>6.9899999999999997E-3</v>
      </c>
      <c r="R50" s="13">
        <v>7.5900000000000004E-3</v>
      </c>
      <c r="S50" s="13">
        <v>8.2100000000000003E-3</v>
      </c>
      <c r="T50" s="13">
        <v>8.8699999999999994E-3</v>
      </c>
      <c r="U50" s="13">
        <v>9.6399999999999993E-3</v>
      </c>
      <c r="V50" s="13">
        <v>1.052E-2</v>
      </c>
      <c r="W50" s="13">
        <v>1.162E-2</v>
      </c>
      <c r="X50" s="13">
        <v>1.299E-2</v>
      </c>
      <c r="Y50" s="13">
        <v>1.465E-2</v>
      </c>
      <c r="Z50" s="13">
        <v>1.6639999999999999E-2</v>
      </c>
      <c r="AA50" s="13">
        <v>1.9E-2</v>
      </c>
      <c r="AB50" s="13">
        <v>2.1700000000000001E-2</v>
      </c>
      <c r="AC50" s="15">
        <v>71</v>
      </c>
      <c r="AE50" s="17">
        <v>46</v>
      </c>
      <c r="AF50" s="17" cm="1">
        <f t="array" ref="AF50">INDEX($C$4:$AB$99,MATCH($AD$4,$B$4:$B$99)+IF(AE50&lt;26,0,MIN(AE50-25,95-$AD$4)),IF(AE50&lt;26,AE50+1,26))</f>
        <v>2.1700000000000001E-2</v>
      </c>
      <c r="AG50" s="17">
        <f t="shared" si="1"/>
        <v>1.736E-2</v>
      </c>
      <c r="AH50" s="17">
        <f t="shared" si="2"/>
        <v>0.98263999999999996</v>
      </c>
      <c r="AI50" s="17">
        <f>AG50 * PRODUCT($AH$4:AH49)</f>
        <v>1.4665404039469823E-2</v>
      </c>
      <c r="AJ50" s="17">
        <f>PRODUCT($AH$4:AH50)</f>
        <v>0.83011593463966749</v>
      </c>
      <c r="AL50">
        <f t="shared" si="4"/>
        <v>0.15828255533420904</v>
      </c>
      <c r="AM50">
        <f>SUMPRODUCT($AI$4:AI50, $AL$4:AL50)</f>
        <v>4.4707287314633172E-2</v>
      </c>
      <c r="AN50">
        <f t="shared" si="3"/>
        <v>21.421395874500799</v>
      </c>
      <c r="AO50">
        <f>SUMPRODUCT($AJ$4:AJ50,$AL$4:AL50)</f>
        <v>20.55278874585921</v>
      </c>
    </row>
    <row r="51" spans="2:41" x14ac:dyDescent="0.3">
      <c r="B51" s="15">
        <v>47</v>
      </c>
      <c r="C51" s="13">
        <v>8.0999999999999996E-4</v>
      </c>
      <c r="D51" s="13">
        <v>1.32E-3</v>
      </c>
      <c r="E51" s="13">
        <v>1.7799999999999999E-3</v>
      </c>
      <c r="F51" s="13">
        <v>2.14E-3</v>
      </c>
      <c r="G51" s="13">
        <v>2.4399999999999999E-3</v>
      </c>
      <c r="H51" s="13">
        <v>2.7299999999999998E-3</v>
      </c>
      <c r="I51" s="13">
        <v>3.0500000000000002E-3</v>
      </c>
      <c r="J51" s="13">
        <v>3.4099999999999998E-3</v>
      </c>
      <c r="K51" s="13">
        <v>3.8700000000000002E-3</v>
      </c>
      <c r="L51" s="13">
        <v>4.3800000000000002E-3</v>
      </c>
      <c r="M51" s="13">
        <v>4.9500000000000004E-3</v>
      </c>
      <c r="N51" s="13">
        <v>5.5599999999999998E-3</v>
      </c>
      <c r="O51" s="13">
        <v>6.2300000000000003E-3</v>
      </c>
      <c r="P51" s="13">
        <v>6.8700000000000002E-3</v>
      </c>
      <c r="Q51" s="13">
        <v>7.5300000000000002E-3</v>
      </c>
      <c r="R51" s="13">
        <v>8.2000000000000007E-3</v>
      </c>
      <c r="S51" s="13">
        <v>8.8900000000000003E-3</v>
      </c>
      <c r="T51" s="13">
        <v>9.6600000000000002E-3</v>
      </c>
      <c r="U51" s="13">
        <v>1.052E-2</v>
      </c>
      <c r="V51" s="13">
        <v>1.157E-2</v>
      </c>
      <c r="W51" s="13">
        <v>1.285E-2</v>
      </c>
      <c r="X51" s="13">
        <v>1.44E-2</v>
      </c>
      <c r="Y51" s="13">
        <v>1.6289999999999999E-2</v>
      </c>
      <c r="Z51" s="13">
        <v>1.8499999999999999E-2</v>
      </c>
      <c r="AA51" s="13">
        <v>2.1100000000000001E-2</v>
      </c>
      <c r="AB51" s="13">
        <v>2.4039999999999999E-2</v>
      </c>
      <c r="AC51" s="15">
        <v>72</v>
      </c>
      <c r="AE51" s="17">
        <v>47</v>
      </c>
      <c r="AF51" s="17" cm="1">
        <f t="array" ref="AF51">INDEX($C$4:$AB$99,MATCH($AD$4,$B$4:$B$99)+IF(AE51&lt;26,0,MIN(AE51-25,95-$AD$4)),IF(AE51&lt;26,AE51+1,26))</f>
        <v>2.4039999999999999E-2</v>
      </c>
      <c r="AG51" s="17">
        <f t="shared" si="1"/>
        <v>1.9231999999999999E-2</v>
      </c>
      <c r="AH51" s="17">
        <f t="shared" si="2"/>
        <v>0.98076799999999997</v>
      </c>
      <c r="AI51" s="17">
        <f>AG51 * PRODUCT($AH$4:AH50)</f>
        <v>1.5964789654990083E-2</v>
      </c>
      <c r="AJ51" s="17">
        <f>PRODUCT($AH$4:AH51)</f>
        <v>0.81415114498467733</v>
      </c>
      <c r="AL51">
        <f t="shared" si="4"/>
        <v>0.15219476474443175</v>
      </c>
      <c r="AM51">
        <f>SUMPRODUCT($AI$4:AI51, $AL$4:AL51)</f>
        <v>4.7137044720368726E-2</v>
      </c>
      <c r="AN51">
        <f t="shared" si="3"/>
        <v>21.55278874585921</v>
      </c>
      <c r="AO51">
        <f>SUMPRODUCT($AJ$4:AJ51,$AL$4:AL51)</f>
        <v>20.676698287836562</v>
      </c>
    </row>
    <row r="52" spans="2:41" x14ac:dyDescent="0.3">
      <c r="B52" s="15">
        <v>48</v>
      </c>
      <c r="C52" s="13">
        <v>8.7000000000000001E-4</v>
      </c>
      <c r="D52" s="13">
        <v>1.4599999999999999E-3</v>
      </c>
      <c r="E52" s="13">
        <v>1.92E-3</v>
      </c>
      <c r="F52" s="13">
        <v>2.31E-3</v>
      </c>
      <c r="G52" s="13">
        <v>2.6199999999999999E-3</v>
      </c>
      <c r="H52" s="13">
        <v>2.9399999999999999E-3</v>
      </c>
      <c r="I52" s="13">
        <v>3.2699999999999999E-3</v>
      </c>
      <c r="J52" s="13">
        <v>3.6600000000000001E-3</v>
      </c>
      <c r="K52" s="13">
        <v>4.15E-3</v>
      </c>
      <c r="L52" s="13">
        <v>4.7099999999999998E-3</v>
      </c>
      <c r="M52" s="13">
        <v>5.3299999999999997E-3</v>
      </c>
      <c r="N52" s="13">
        <v>5.9899999999999997E-3</v>
      </c>
      <c r="O52" s="13">
        <v>6.6899999999999998E-3</v>
      </c>
      <c r="P52" s="13">
        <v>7.4000000000000003E-3</v>
      </c>
      <c r="Q52" s="13">
        <v>8.1200000000000005E-3</v>
      </c>
      <c r="R52" s="13">
        <v>8.8699999999999994E-3</v>
      </c>
      <c r="S52" s="13">
        <v>9.6399999999999993E-3</v>
      </c>
      <c r="T52" s="13">
        <v>1.051E-2</v>
      </c>
      <c r="U52" s="13">
        <v>1.153E-2</v>
      </c>
      <c r="V52" s="13">
        <v>1.2749999999999999E-2</v>
      </c>
      <c r="W52" s="13">
        <v>1.423E-2</v>
      </c>
      <c r="X52" s="13">
        <v>1.6E-2</v>
      </c>
      <c r="Y52" s="13">
        <v>1.814E-2</v>
      </c>
      <c r="Z52" s="13">
        <v>2.0570000000000001E-2</v>
      </c>
      <c r="AA52" s="13">
        <v>2.3439999999999999E-2</v>
      </c>
      <c r="AB52" s="13">
        <v>2.6610000000000002E-2</v>
      </c>
      <c r="AC52" s="15">
        <v>73</v>
      </c>
      <c r="AE52" s="14">
        <v>48</v>
      </c>
      <c r="AF52" s="17" cm="1">
        <f t="array" ref="AF52">INDEX($C$4:$AB$99,MATCH($AD$4,$B$4:$B$99)+IF(AE52&lt;26,0,MIN(AE52-25,95-$AD$4)),IF(AE52&lt;26,AE52+1,26))</f>
        <v>2.6610000000000002E-2</v>
      </c>
      <c r="AG52" s="17">
        <f t="shared" si="1"/>
        <v>2.1288000000000001E-2</v>
      </c>
      <c r="AH52" s="17">
        <f t="shared" si="2"/>
        <v>0.97871200000000003</v>
      </c>
      <c r="AI52" s="17">
        <f>AG52 * PRODUCT($AH$4:AH51)</f>
        <v>1.7331649574433811E-2</v>
      </c>
      <c r="AJ52" s="17">
        <f>PRODUCT($AH$4:AH52)</f>
        <v>0.79681949541024355</v>
      </c>
      <c r="AL52">
        <f t="shared" si="4"/>
        <v>0.14634111994656898</v>
      </c>
      <c r="AM52">
        <f>SUMPRODUCT($AI$4:AI52, $AL$4:AL52)</f>
        <v>4.9673377729612847E-2</v>
      </c>
      <c r="AN52">
        <f t="shared" si="3"/>
        <v>21.676698287836562</v>
      </c>
      <c r="AO52">
        <f>SUMPRODUCT($AJ$4:AJ52,$AL$4:AL52)</f>
        <v>20.793305745190157</v>
      </c>
    </row>
    <row r="53" spans="2:41" x14ac:dyDescent="0.3">
      <c r="B53" s="15">
        <v>49</v>
      </c>
      <c r="C53" s="13">
        <v>9.6000000000000002E-4</v>
      </c>
      <c r="D53" s="13">
        <v>1.5900000000000001E-3</v>
      </c>
      <c r="E53" s="13">
        <v>2.0899999999999998E-3</v>
      </c>
      <c r="F53" s="13">
        <v>2.5000000000000001E-3</v>
      </c>
      <c r="G53" s="13">
        <v>2.8400000000000001E-3</v>
      </c>
      <c r="H53" s="13">
        <v>3.15E-3</v>
      </c>
      <c r="I53" s="13">
        <v>3.5200000000000001E-3</v>
      </c>
      <c r="J53" s="13">
        <v>3.9399999999999999E-3</v>
      </c>
      <c r="K53" s="13">
        <v>4.4600000000000004E-3</v>
      </c>
      <c r="L53" s="13">
        <v>5.0600000000000003E-3</v>
      </c>
      <c r="M53" s="13">
        <v>5.7400000000000003E-3</v>
      </c>
      <c r="N53" s="13">
        <v>6.45E-3</v>
      </c>
      <c r="O53" s="13">
        <v>7.1999999999999998E-3</v>
      </c>
      <c r="P53" s="13">
        <v>7.9699999999999997E-3</v>
      </c>
      <c r="Q53" s="13">
        <v>8.7600000000000004E-3</v>
      </c>
      <c r="R53" s="13">
        <v>9.6200000000000001E-3</v>
      </c>
      <c r="S53" s="13">
        <v>1.0460000000000001E-2</v>
      </c>
      <c r="T53" s="13">
        <v>1.1480000000000001E-2</v>
      </c>
      <c r="U53" s="13">
        <v>1.268E-2</v>
      </c>
      <c r="V53" s="13">
        <v>1.409E-2</v>
      </c>
      <c r="W53" s="13">
        <v>1.5779999999999999E-2</v>
      </c>
      <c r="X53" s="13">
        <v>1.78E-2</v>
      </c>
      <c r="Y53" s="13">
        <v>2.0199999999999999E-2</v>
      </c>
      <c r="Z53" s="13">
        <v>2.2870000000000001E-2</v>
      </c>
      <c r="AA53" s="13">
        <v>2.6020000000000001E-2</v>
      </c>
      <c r="AB53" s="13">
        <v>2.947E-2</v>
      </c>
      <c r="AC53" s="15">
        <v>74</v>
      </c>
      <c r="AE53" s="17">
        <v>49</v>
      </c>
      <c r="AF53" s="17" cm="1">
        <f t="array" ref="AF53">INDEX($C$4:$AB$99,MATCH($AD$4,$B$4:$B$99)+IF(AE53&lt;26,0,MIN(AE53-25,95-$AD$4)),IF(AE53&lt;26,AE53+1,26))</f>
        <v>2.947E-2</v>
      </c>
      <c r="AG53" s="17">
        <f t="shared" si="1"/>
        <v>2.3576E-2</v>
      </c>
      <c r="AH53" s="17">
        <f t="shared" si="2"/>
        <v>0.97642399999999996</v>
      </c>
      <c r="AI53" s="17">
        <f>AG53 * PRODUCT($AH$4:AH52)</f>
        <v>1.8785816423791901E-2</v>
      </c>
      <c r="AJ53" s="17">
        <f>PRODUCT($AH$4:AH53)</f>
        <v>0.77803367898645159</v>
      </c>
      <c r="AL53">
        <f t="shared" si="4"/>
        <v>0.14071261533323939</v>
      </c>
      <c r="AM53">
        <f>SUMPRODUCT($AI$4:AI53, $AL$4:AL53)</f>
        <v>5.231677908977473E-2</v>
      </c>
      <c r="AN53">
        <f t="shared" si="3"/>
        <v>21.793305745190157</v>
      </c>
      <c r="AO53">
        <f>SUMPRODUCT($AJ$4:AJ53,$AL$4:AL53)</f>
        <v>20.902784898977682</v>
      </c>
    </row>
    <row r="54" spans="2:41" x14ac:dyDescent="0.3">
      <c r="B54" s="15">
        <v>50</v>
      </c>
      <c r="C54" s="13">
        <v>1.0399999999999999E-3</v>
      </c>
      <c r="D54" s="13">
        <v>1.74E-3</v>
      </c>
      <c r="E54" s="13">
        <v>2.2799999999999999E-3</v>
      </c>
      <c r="F54" s="13">
        <v>2.6900000000000001E-3</v>
      </c>
      <c r="G54" s="13">
        <v>3.0500000000000002E-3</v>
      </c>
      <c r="H54" s="13">
        <v>3.4099999999999998E-3</v>
      </c>
      <c r="I54" s="13">
        <v>3.7799999999999999E-3</v>
      </c>
      <c r="J54" s="13">
        <v>4.2300000000000003E-3</v>
      </c>
      <c r="K54" s="13">
        <v>4.7999999999999996E-3</v>
      </c>
      <c r="L54" s="13">
        <v>5.45E-3</v>
      </c>
      <c r="M54" s="13">
        <v>6.1799999999999997E-3</v>
      </c>
      <c r="N54" s="13">
        <v>6.9699999999999996E-3</v>
      </c>
      <c r="O54" s="13">
        <v>7.7799999999999996E-3</v>
      </c>
      <c r="P54" s="13">
        <v>8.6199999999999992E-3</v>
      </c>
      <c r="Q54" s="13">
        <v>9.5099999999999994E-3</v>
      </c>
      <c r="R54" s="13">
        <v>1.044E-2</v>
      </c>
      <c r="S54" s="13">
        <v>1.142E-2</v>
      </c>
      <c r="T54" s="13">
        <v>1.261E-2</v>
      </c>
      <c r="U54" s="13">
        <v>1.396E-2</v>
      </c>
      <c r="V54" s="13">
        <v>1.558E-2</v>
      </c>
      <c r="W54" s="13">
        <v>1.7520000000000001E-2</v>
      </c>
      <c r="X54" s="13">
        <v>1.9820000000000001E-2</v>
      </c>
      <c r="Y54" s="13">
        <v>2.248E-2</v>
      </c>
      <c r="Z54" s="13">
        <v>2.5430000000000001E-2</v>
      </c>
      <c r="AA54" s="13">
        <v>2.8879999999999999E-2</v>
      </c>
      <c r="AB54" s="13">
        <v>3.2599999999999997E-2</v>
      </c>
      <c r="AC54" s="15">
        <v>75</v>
      </c>
      <c r="AE54" s="17">
        <v>50</v>
      </c>
      <c r="AF54" s="17" cm="1">
        <f t="array" ref="AF54">INDEX($C$4:$AB$99,MATCH($AD$4,$B$4:$B$99)+IF(AE54&lt;26,0,MIN(AE54-25,95-$AD$4)),IF(AE54&lt;26,AE54+1,26))</f>
        <v>3.2599999999999997E-2</v>
      </c>
      <c r="AG54" s="17">
        <f t="shared" si="1"/>
        <v>2.7709999999999995E-2</v>
      </c>
      <c r="AH54" s="17">
        <f t="shared" si="2"/>
        <v>0.97228999999999999</v>
      </c>
      <c r="AI54" s="17">
        <f>AG54 * PRODUCT($AH$4:AH53)</f>
        <v>2.1559313244714568E-2</v>
      </c>
      <c r="AJ54" s="17">
        <f>PRODUCT($AH$4:AH54)</f>
        <v>0.75647436574173699</v>
      </c>
      <c r="AL54">
        <f t="shared" si="4"/>
        <v>0.13530059166657632</v>
      </c>
      <c r="AM54">
        <f>SUMPRODUCT($AI$4:AI54, $AL$4:AL54)</f>
        <v>5.523376692770967E-2</v>
      </c>
      <c r="AN54">
        <f t="shared" si="3"/>
        <v>21.902784898977682</v>
      </c>
      <c r="AO54">
        <f>SUMPRODUCT($AJ$4:AJ54,$AL$4:AL54)</f>
        <v>21.005136328243136</v>
      </c>
    </row>
    <row r="55" spans="2:41" x14ac:dyDescent="0.3">
      <c r="B55" s="15">
        <v>51</v>
      </c>
      <c r="C55" s="13">
        <v>1.14E-3</v>
      </c>
      <c r="D55" s="13">
        <v>1.89E-3</v>
      </c>
      <c r="E55" s="13">
        <v>2.47E-3</v>
      </c>
      <c r="F55" s="13">
        <v>2.9299999999999999E-3</v>
      </c>
      <c r="G55" s="13">
        <v>3.3E-3</v>
      </c>
      <c r="H55" s="13">
        <v>3.6600000000000001E-3</v>
      </c>
      <c r="I55" s="13">
        <v>4.0899999999999999E-3</v>
      </c>
      <c r="J55" s="13">
        <v>4.5700000000000003E-3</v>
      </c>
      <c r="K55" s="13">
        <v>5.1799999999999997E-3</v>
      </c>
      <c r="L55" s="13">
        <v>5.8799999999999998E-3</v>
      </c>
      <c r="M55" s="13">
        <v>6.6899999999999998E-3</v>
      </c>
      <c r="N55" s="13">
        <v>7.5199999999999998E-3</v>
      </c>
      <c r="O55" s="13">
        <v>8.4200000000000004E-3</v>
      </c>
      <c r="P55" s="13">
        <v>9.3500000000000007E-3</v>
      </c>
      <c r="Q55" s="13">
        <v>1.0319999999999999E-2</v>
      </c>
      <c r="R55" s="13">
        <v>1.1379999999999999E-2</v>
      </c>
      <c r="S55" s="13">
        <v>1.2500000000000001E-2</v>
      </c>
      <c r="T55" s="13">
        <v>1.3860000000000001E-2</v>
      </c>
      <c r="U55" s="13">
        <v>1.5429999999999999E-2</v>
      </c>
      <c r="V55" s="13">
        <v>1.7299999999999999E-2</v>
      </c>
      <c r="W55" s="13">
        <v>1.949E-2</v>
      </c>
      <c r="X55" s="13">
        <v>2.206E-2</v>
      </c>
      <c r="Y55" s="13">
        <v>2.503E-2</v>
      </c>
      <c r="Z55" s="13">
        <v>2.8250000000000001E-2</v>
      </c>
      <c r="AA55" s="13">
        <v>3.2030000000000003E-2</v>
      </c>
      <c r="AB55" s="13">
        <v>3.6060000000000002E-2</v>
      </c>
      <c r="AC55" s="15">
        <v>76</v>
      </c>
      <c r="AE55" s="14">
        <v>51</v>
      </c>
      <c r="AF55" s="17" cm="1">
        <f t="array" ref="AF55">INDEX($C$4:$AB$99,MATCH($AD$4,$B$4:$B$99)+IF(AE55&lt;26,0,MIN(AE55-25,95-$AD$4)),IF(AE55&lt;26,AE55+1,26))</f>
        <v>3.6060000000000002E-2</v>
      </c>
      <c r="AG55" s="17">
        <f t="shared" si="1"/>
        <v>3.0651000000000001E-2</v>
      </c>
      <c r="AH55" s="17">
        <f t="shared" si="2"/>
        <v>0.96934900000000002</v>
      </c>
      <c r="AI55" s="17">
        <f>AG55 * PRODUCT($AH$4:AH54)</f>
        <v>2.3186695784349981E-2</v>
      </c>
      <c r="AJ55" s="17">
        <f>PRODUCT($AH$4:AH55)</f>
        <v>0.73328766995738703</v>
      </c>
      <c r="AL55">
        <f t="shared" si="4"/>
        <v>0.13009672275632339</v>
      </c>
      <c r="AM55">
        <f>SUMPRODUCT($AI$4:AI55, $AL$4:AL55)</f>
        <v>5.8250280060801463E-2</v>
      </c>
      <c r="AN55">
        <f t="shared" si="3"/>
        <v>22.005136328243136</v>
      </c>
      <c r="AO55">
        <f>SUMPRODUCT($AJ$4:AJ55,$AL$4:AL55)</f>
        <v>21.100534650942212</v>
      </c>
    </row>
    <row r="56" spans="2:41" x14ac:dyDescent="0.3">
      <c r="B56" s="15">
        <v>52</v>
      </c>
      <c r="C56" s="13">
        <v>1.2800000000000001E-3</v>
      </c>
      <c r="D56" s="13">
        <v>2.0899999999999998E-3</v>
      </c>
      <c r="E56" s="13">
        <v>2.6800000000000001E-3</v>
      </c>
      <c r="F56" s="13">
        <v>3.16E-3</v>
      </c>
      <c r="G56" s="13">
        <v>3.5599999999999998E-3</v>
      </c>
      <c r="H56" s="13">
        <v>3.9699999999999996E-3</v>
      </c>
      <c r="I56" s="13">
        <v>4.4099999999999999E-3</v>
      </c>
      <c r="J56" s="13">
        <v>4.9199999999999999E-3</v>
      </c>
      <c r="K56" s="13">
        <v>5.5999999999999999E-3</v>
      </c>
      <c r="L56" s="13">
        <v>6.3699999999999998E-3</v>
      </c>
      <c r="M56" s="13">
        <v>7.2399999999999999E-3</v>
      </c>
      <c r="N56" s="13">
        <v>8.1600000000000006E-3</v>
      </c>
      <c r="O56" s="13">
        <v>9.1199999999999996E-3</v>
      </c>
      <c r="P56" s="13">
        <v>1.0160000000000001E-2</v>
      </c>
      <c r="Q56" s="13">
        <v>1.1259999999999999E-2</v>
      </c>
      <c r="R56" s="13">
        <v>1.247E-2</v>
      </c>
      <c r="S56" s="13">
        <v>1.3729999999999999E-2</v>
      </c>
      <c r="T56" s="13">
        <v>1.5299999999999999E-2</v>
      </c>
      <c r="U56" s="13">
        <v>1.7090000000000001E-2</v>
      </c>
      <c r="V56" s="13">
        <v>1.9210000000000001E-2</v>
      </c>
      <c r="W56" s="13">
        <v>2.1700000000000001E-2</v>
      </c>
      <c r="X56" s="13">
        <v>2.4559999999999998E-2</v>
      </c>
      <c r="Y56" s="13">
        <v>2.785E-2</v>
      </c>
      <c r="Z56" s="13">
        <v>3.134E-2</v>
      </c>
      <c r="AA56" s="13">
        <v>3.5490000000000001E-2</v>
      </c>
      <c r="AB56" s="13">
        <v>3.986E-2</v>
      </c>
      <c r="AC56" s="15">
        <v>77</v>
      </c>
      <c r="AE56" s="17">
        <v>52</v>
      </c>
      <c r="AF56" s="17" cm="1">
        <f t="array" ref="AF56">INDEX($C$4:$AB$99,MATCH($AD$4,$B$4:$B$99)+IF(AE56&lt;26,0,MIN(AE56-25,95-$AD$4)),IF(AE56&lt;26,AE56+1,26))</f>
        <v>3.986E-2</v>
      </c>
      <c r="AG56" s="17">
        <f t="shared" si="1"/>
        <v>3.3881000000000001E-2</v>
      </c>
      <c r="AH56" s="17">
        <f t="shared" si="2"/>
        <v>0.96611899999999995</v>
      </c>
      <c r="AI56" s="17">
        <f>AG56 * PRODUCT($AH$4:AH55)</f>
        <v>2.484451954582623E-2</v>
      </c>
      <c r="AJ56" s="17">
        <f>PRODUCT($AH$4:AH56)</f>
        <v>0.70844315041156081</v>
      </c>
      <c r="AL56">
        <f t="shared" si="4"/>
        <v>0.12509300265031092</v>
      </c>
      <c r="AM56">
        <f>SUMPRODUCT($AI$4:AI56, $AL$4:AL56)</f>
        <v>6.1358155610193206E-2</v>
      </c>
      <c r="AN56">
        <f t="shared" si="3"/>
        <v>22.100534650942212</v>
      </c>
      <c r="AO56">
        <f>SUMPRODUCT($AJ$4:AJ56,$AL$4:AL56)</f>
        <v>21.18915593183424</v>
      </c>
    </row>
    <row r="57" spans="2:41" x14ac:dyDescent="0.3">
      <c r="B57" s="15">
        <v>53</v>
      </c>
      <c r="C57" s="13">
        <v>1.4300000000000001E-3</v>
      </c>
      <c r="D57" s="13">
        <v>2.2699999999999999E-3</v>
      </c>
      <c r="E57" s="13">
        <v>2.9099999999999998E-3</v>
      </c>
      <c r="F57" s="13">
        <v>3.4299999999999999E-3</v>
      </c>
      <c r="G57" s="13">
        <v>3.8600000000000001E-3</v>
      </c>
      <c r="H57" s="13">
        <v>4.28E-3</v>
      </c>
      <c r="I57" s="13">
        <v>4.7800000000000004E-3</v>
      </c>
      <c r="J57" s="13">
        <v>5.3499999999999997E-3</v>
      </c>
      <c r="K57" s="13">
        <v>6.0800000000000003E-3</v>
      </c>
      <c r="L57" s="13">
        <v>6.9100000000000003E-3</v>
      </c>
      <c r="M57" s="13">
        <v>7.8799999999999999E-3</v>
      </c>
      <c r="N57" s="13">
        <v>8.8800000000000007E-3</v>
      </c>
      <c r="O57" s="13">
        <v>9.9399999999999992E-3</v>
      </c>
      <c r="P57" s="13">
        <v>1.108E-2</v>
      </c>
      <c r="Q57" s="13">
        <v>1.2319999999999999E-2</v>
      </c>
      <c r="R57" s="13">
        <v>1.3679999999999999E-2</v>
      </c>
      <c r="S57" s="13">
        <v>1.5140000000000001E-2</v>
      </c>
      <c r="T57" s="13">
        <v>1.6920000000000001E-2</v>
      </c>
      <c r="U57" s="13">
        <v>1.8970000000000001E-2</v>
      </c>
      <c r="V57" s="13">
        <v>2.138E-2</v>
      </c>
      <c r="W57" s="13">
        <v>2.4170000000000001E-2</v>
      </c>
      <c r="X57" s="13">
        <v>2.734E-2</v>
      </c>
      <c r="Y57" s="13">
        <v>3.0970000000000001E-2</v>
      </c>
      <c r="Z57" s="13">
        <v>3.4770000000000002E-2</v>
      </c>
      <c r="AA57" s="13">
        <v>3.9280000000000002E-2</v>
      </c>
      <c r="AB57" s="13">
        <v>4.3990000000000001E-2</v>
      </c>
      <c r="AC57" s="15">
        <v>78</v>
      </c>
      <c r="AE57" s="17">
        <v>53</v>
      </c>
      <c r="AF57" s="17" cm="1">
        <f t="array" ref="AF57">INDEX($C$4:$AB$99,MATCH($AD$4,$B$4:$B$99)+IF(AE57&lt;26,0,MIN(AE57-25,95-$AD$4)),IF(AE57&lt;26,AE57+1,26))</f>
        <v>4.3990000000000001E-2</v>
      </c>
      <c r="AG57" s="17">
        <f t="shared" si="1"/>
        <v>3.7391500000000001E-2</v>
      </c>
      <c r="AH57" s="17">
        <f t="shared" si="2"/>
        <v>0.96260849999999998</v>
      </c>
      <c r="AI57" s="17">
        <f>AG57 * PRODUCT($AH$4:AH56)</f>
        <v>2.6489752058613876E-2</v>
      </c>
      <c r="AJ57" s="17">
        <f>PRODUCT($AH$4:AH57)</f>
        <v>0.68195339835294688</v>
      </c>
      <c r="AL57">
        <f t="shared" si="4"/>
        <v>0.12028173331760666</v>
      </c>
      <c r="AM57">
        <f>SUMPRODUCT($AI$4:AI57, $AL$4:AL57)</f>
        <v>6.4544388902956926E-2</v>
      </c>
      <c r="AN57">
        <f t="shared" si="3"/>
        <v>22.18915593183424</v>
      </c>
      <c r="AO57">
        <f>SUMPRODUCT($AJ$4:AJ57,$AL$4:AL57)</f>
        <v>21.271182468629963</v>
      </c>
    </row>
    <row r="58" spans="2:41" x14ac:dyDescent="0.3">
      <c r="B58" s="15">
        <v>54</v>
      </c>
      <c r="C58" s="13">
        <v>1.6100000000000001E-3</v>
      </c>
      <c r="D58" s="13">
        <v>2.49E-3</v>
      </c>
      <c r="E58" s="13">
        <v>3.15E-3</v>
      </c>
      <c r="F58" s="13">
        <v>3.7100000000000002E-3</v>
      </c>
      <c r="G58" s="13">
        <v>4.1700000000000001E-3</v>
      </c>
      <c r="H58" s="13">
        <v>4.64E-3</v>
      </c>
      <c r="I58" s="13">
        <v>5.1900000000000002E-3</v>
      </c>
      <c r="J58" s="13">
        <v>5.7999999999999996E-3</v>
      </c>
      <c r="K58" s="13">
        <v>6.62E-3</v>
      </c>
      <c r="L58" s="13">
        <v>7.5100000000000002E-3</v>
      </c>
      <c r="M58" s="13">
        <v>8.5900000000000004E-3</v>
      </c>
      <c r="N58" s="13">
        <v>9.6900000000000007E-3</v>
      </c>
      <c r="O58" s="13">
        <v>1.086E-2</v>
      </c>
      <c r="P58" s="13">
        <v>1.214E-2</v>
      </c>
      <c r="Q58" s="13">
        <v>1.353E-2</v>
      </c>
      <c r="R58" s="13">
        <v>1.5100000000000001E-2</v>
      </c>
      <c r="S58" s="13">
        <v>1.6740000000000001E-2</v>
      </c>
      <c r="T58" s="13">
        <v>1.8759999999999999E-2</v>
      </c>
      <c r="U58" s="13">
        <v>2.111E-2</v>
      </c>
      <c r="V58" s="13">
        <v>2.3810000000000001E-2</v>
      </c>
      <c r="W58" s="13">
        <v>2.69E-2</v>
      </c>
      <c r="X58" s="13">
        <v>3.0419999999999999E-2</v>
      </c>
      <c r="Y58" s="13">
        <v>3.44E-2</v>
      </c>
      <c r="Z58" s="13">
        <v>3.8519999999999999E-2</v>
      </c>
      <c r="AA58" s="13">
        <v>4.3430000000000003E-2</v>
      </c>
      <c r="AB58" s="13">
        <v>4.8500000000000001E-2</v>
      </c>
      <c r="AC58" s="15">
        <v>79</v>
      </c>
      <c r="AE58" s="14">
        <v>54</v>
      </c>
      <c r="AF58" s="17" cm="1">
        <f t="array" ref="AF58">INDEX($C$4:$AB$99,MATCH($AD$4,$B$4:$B$99)+IF(AE58&lt;26,0,MIN(AE58-25,95-$AD$4)),IF(AE58&lt;26,AE58+1,26))</f>
        <v>4.8500000000000001E-2</v>
      </c>
      <c r="AG58" s="17">
        <f t="shared" si="1"/>
        <v>4.1224999999999998E-2</v>
      </c>
      <c r="AH58" s="17">
        <f t="shared" si="2"/>
        <v>0.95877500000000004</v>
      </c>
      <c r="AI58" s="17">
        <f>AG58 * PRODUCT($AH$4:AH57)</f>
        <v>2.8113528847100232E-2</v>
      </c>
      <c r="AJ58" s="17">
        <f>PRODUCT($AH$4:AH58)</f>
        <v>0.65383986950584672</v>
      </c>
      <c r="AL58">
        <f t="shared" si="4"/>
        <v>0.11565551280539103</v>
      </c>
      <c r="AM58">
        <f>SUMPRODUCT($AI$4:AI58, $AL$4:AL58)</f>
        <v>6.7795873498537454E-2</v>
      </c>
      <c r="AN58">
        <f t="shared" si="3"/>
        <v>22.271182468629963</v>
      </c>
      <c r="AO58">
        <f>SUMPRODUCT($AJ$4:AJ58,$AL$4:AL58)</f>
        <v>21.34680265403027</v>
      </c>
    </row>
    <row r="59" spans="2:41" x14ac:dyDescent="0.3">
      <c r="B59" s="15">
        <v>55</v>
      </c>
      <c r="C59" s="13">
        <v>1.7899999999999999E-3</v>
      </c>
      <c r="D59" s="13">
        <v>2.7200000000000002E-3</v>
      </c>
      <c r="E59" s="13">
        <v>3.4199999999999999E-3</v>
      </c>
      <c r="F59" s="13">
        <v>4.0200000000000001E-3</v>
      </c>
      <c r="G59" s="13">
        <v>4.5300000000000002E-3</v>
      </c>
      <c r="H59" s="13">
        <v>5.0699999999999999E-3</v>
      </c>
      <c r="I59" s="13">
        <v>5.6499999999999996E-3</v>
      </c>
      <c r="J59" s="13">
        <v>6.3499999999999997E-3</v>
      </c>
      <c r="K59" s="13">
        <v>7.2300000000000003E-3</v>
      </c>
      <c r="L59" s="13">
        <v>8.2199999999999999E-3</v>
      </c>
      <c r="M59" s="13">
        <v>9.41E-3</v>
      </c>
      <c r="N59" s="13">
        <v>1.06E-2</v>
      </c>
      <c r="O59" s="13">
        <v>1.193E-2</v>
      </c>
      <c r="P59" s="13">
        <v>1.3350000000000001E-2</v>
      </c>
      <c r="Q59" s="13">
        <v>1.4919999999999999E-2</v>
      </c>
      <c r="R59" s="13">
        <v>1.6709999999999999E-2</v>
      </c>
      <c r="S59" s="13">
        <v>1.8550000000000001E-2</v>
      </c>
      <c r="T59" s="13">
        <v>2.085E-2</v>
      </c>
      <c r="U59" s="13">
        <v>2.349E-2</v>
      </c>
      <c r="V59" s="13">
        <v>2.6509999999999999E-2</v>
      </c>
      <c r="W59" s="13">
        <v>2.9929999999999998E-2</v>
      </c>
      <c r="X59" s="13">
        <v>3.3820000000000003E-2</v>
      </c>
      <c r="Y59" s="13">
        <v>3.8159999999999999E-2</v>
      </c>
      <c r="Z59" s="13">
        <v>4.2599999999999999E-2</v>
      </c>
      <c r="AA59" s="13">
        <v>4.793E-2</v>
      </c>
      <c r="AB59" s="13">
        <v>5.3400000000000003E-2</v>
      </c>
      <c r="AC59" s="15">
        <v>80</v>
      </c>
      <c r="AE59" s="17">
        <v>55</v>
      </c>
      <c r="AF59" s="17" cm="1">
        <f t="array" ref="AF59">INDEX($C$4:$AB$99,MATCH($AD$4,$B$4:$B$99)+IF(AE59&lt;26,0,MIN(AE59-25,95-$AD$4)),IF(AE59&lt;26,AE59+1,26))</f>
        <v>5.3400000000000003E-2</v>
      </c>
      <c r="AG59" s="17">
        <f t="shared" si="1"/>
        <v>5.0729999999999997E-2</v>
      </c>
      <c r="AH59" s="17">
        <f t="shared" si="2"/>
        <v>0.94927000000000006</v>
      </c>
      <c r="AI59" s="17">
        <f>AG59 * PRODUCT($AH$4:AH58)</f>
        <v>3.31692965800316E-2</v>
      </c>
      <c r="AJ59" s="17">
        <f>PRODUCT($AH$4:AH59)</f>
        <v>0.62067057292581518</v>
      </c>
      <c r="AL59">
        <f t="shared" si="4"/>
        <v>0.11120722385133754</v>
      </c>
      <c r="AM59">
        <f>SUMPRODUCT($AI$4:AI59, $AL$4:AL59)</f>
        <v>7.148453888830443E-2</v>
      </c>
      <c r="AN59">
        <f t="shared" si="3"/>
        <v>22.34680265403027</v>
      </c>
      <c r="AO59">
        <f>SUMPRODUCT($AJ$4:AJ59,$AL$4:AL59)</f>
        <v>21.415825705371571</v>
      </c>
    </row>
    <row r="60" spans="2:41" x14ac:dyDescent="0.3">
      <c r="B60" s="15">
        <v>56</v>
      </c>
      <c r="C60" s="13">
        <v>1.98E-3</v>
      </c>
      <c r="D60" s="13">
        <v>3.0000000000000001E-3</v>
      </c>
      <c r="E60" s="13">
        <v>3.7200000000000002E-3</v>
      </c>
      <c r="F60" s="13">
        <v>4.3800000000000002E-3</v>
      </c>
      <c r="G60" s="13">
        <v>4.9500000000000004E-3</v>
      </c>
      <c r="H60" s="13">
        <v>5.5199999999999997E-3</v>
      </c>
      <c r="I60" s="13">
        <v>6.1900000000000002E-3</v>
      </c>
      <c r="J60" s="13">
        <v>6.9499999999999996E-3</v>
      </c>
      <c r="K60" s="13">
        <v>7.9100000000000004E-3</v>
      </c>
      <c r="L60" s="13">
        <v>9.0100000000000006E-3</v>
      </c>
      <c r="M60" s="13">
        <v>1.0330000000000001E-2</v>
      </c>
      <c r="N60" s="13">
        <v>1.166E-2</v>
      </c>
      <c r="O60" s="13">
        <v>1.3129999999999999E-2</v>
      </c>
      <c r="P60" s="13">
        <v>1.474E-2</v>
      </c>
      <c r="Q60" s="13">
        <v>1.652E-2</v>
      </c>
      <c r="R60" s="13">
        <v>1.8530000000000001E-2</v>
      </c>
      <c r="S60" s="13">
        <v>2.061E-2</v>
      </c>
      <c r="T60" s="13">
        <v>2.3199999999999998E-2</v>
      </c>
      <c r="U60" s="13">
        <v>2.6159999999999999E-2</v>
      </c>
      <c r="V60" s="13">
        <v>2.9510000000000002E-2</v>
      </c>
      <c r="W60" s="13">
        <v>3.3300000000000003E-2</v>
      </c>
      <c r="X60" s="13">
        <v>3.7530000000000001E-2</v>
      </c>
      <c r="Y60" s="13">
        <v>4.2270000000000002E-2</v>
      </c>
      <c r="Z60" s="13">
        <v>4.7019999999999999E-2</v>
      </c>
      <c r="AA60" s="13">
        <v>5.2810000000000003E-2</v>
      </c>
      <c r="AB60" s="13">
        <v>5.8959999999999999E-2</v>
      </c>
      <c r="AC60" s="15">
        <v>81</v>
      </c>
      <c r="AE60" s="17">
        <v>56</v>
      </c>
      <c r="AF60" s="17" cm="1">
        <f t="array" ref="AF60">INDEX($C$4:$AB$99,MATCH($AD$4,$B$4:$B$99)+IF(AE60&lt;26,0,MIN(AE60-25,95-$AD$4)),IF(AE60&lt;26,AE60+1,26))</f>
        <v>5.8959999999999999E-2</v>
      </c>
      <c r="AG60" s="17">
        <f t="shared" si="1"/>
        <v>5.6011999999999999E-2</v>
      </c>
      <c r="AH60" s="17">
        <f t="shared" si="2"/>
        <v>0.94398800000000005</v>
      </c>
      <c r="AI60" s="17">
        <f>AG60 * PRODUCT($AH$4:AH59)</f>
        <v>3.4765000130720758E-2</v>
      </c>
      <c r="AJ60" s="17">
        <f>PRODUCT($AH$4:AH60)</f>
        <v>0.58590557279509448</v>
      </c>
      <c r="AL60">
        <f t="shared" si="4"/>
        <v>0.10693002293397837</v>
      </c>
      <c r="AM60">
        <f>SUMPRODUCT($AI$4:AI60, $AL$4:AL60)</f>
        <v>7.5201961149582164E-2</v>
      </c>
      <c r="AN60">
        <f t="shared" si="3"/>
        <v>22.415825705371571</v>
      </c>
      <c r="AO60">
        <f>SUMPRODUCT($AJ$4:AJ60,$AL$4:AL60)</f>
        <v>21.478476601707698</v>
      </c>
    </row>
    <row r="61" spans="2:41" x14ac:dyDescent="0.3">
      <c r="B61" s="15">
        <v>57</v>
      </c>
      <c r="C61" s="13">
        <v>2.2200000000000002E-3</v>
      </c>
      <c r="D61" s="13">
        <v>3.2699999999999999E-3</v>
      </c>
      <c r="E61" s="13">
        <v>4.0699999999999998E-3</v>
      </c>
      <c r="F61" s="13">
        <v>4.7699999999999999E-3</v>
      </c>
      <c r="G61" s="13">
        <v>5.4200000000000003E-3</v>
      </c>
      <c r="H61" s="13">
        <v>6.0499999999999998E-3</v>
      </c>
      <c r="I61" s="13">
        <v>6.7999999999999996E-3</v>
      </c>
      <c r="J61" s="13">
        <v>7.62E-3</v>
      </c>
      <c r="K61" s="13">
        <v>8.7200000000000003E-3</v>
      </c>
      <c r="L61" s="13">
        <v>9.92E-3</v>
      </c>
      <c r="M61" s="13">
        <v>1.14E-2</v>
      </c>
      <c r="N61" s="13">
        <v>1.2869999999999999E-2</v>
      </c>
      <c r="O61" s="13">
        <v>1.451E-2</v>
      </c>
      <c r="P61" s="13">
        <v>1.6310000000000002E-2</v>
      </c>
      <c r="Q61" s="13">
        <v>1.8329999999999999E-2</v>
      </c>
      <c r="R61" s="13">
        <v>2.06E-2</v>
      </c>
      <c r="S61" s="13">
        <v>2.2929999999999999E-2</v>
      </c>
      <c r="T61" s="13">
        <v>2.5839999999999998E-2</v>
      </c>
      <c r="U61" s="13">
        <v>2.913E-2</v>
      </c>
      <c r="V61" s="13">
        <v>3.2820000000000002E-2</v>
      </c>
      <c r="W61" s="13">
        <v>3.6990000000000002E-2</v>
      </c>
      <c r="X61" s="13">
        <v>4.1590000000000002E-2</v>
      </c>
      <c r="Y61" s="13">
        <v>4.6739999999999997E-2</v>
      </c>
      <c r="Z61" s="13">
        <v>5.1810000000000002E-2</v>
      </c>
      <c r="AA61" s="13">
        <v>5.8319999999999997E-2</v>
      </c>
      <c r="AB61" s="13">
        <v>6.4930000000000002E-2</v>
      </c>
      <c r="AC61" s="15">
        <v>82</v>
      </c>
      <c r="AE61" s="14">
        <v>57</v>
      </c>
      <c r="AF61" s="17" cm="1">
        <f t="array" ref="AF61">INDEX($C$4:$AB$99,MATCH($AD$4,$B$4:$B$99)+IF(AE61&lt;26,0,MIN(AE61-25,95-$AD$4)),IF(AE61&lt;26,AE61+1,26))</f>
        <v>6.4930000000000002E-2</v>
      </c>
      <c r="AG61" s="17">
        <f t="shared" si="1"/>
        <v>6.1683499999999995E-2</v>
      </c>
      <c r="AH61" s="17">
        <f t="shared" si="2"/>
        <v>0.9383165</v>
      </c>
      <c r="AI61" s="17">
        <f>AG61 * PRODUCT($AH$4:AH60)</f>
        <v>3.6140706399506208E-2</v>
      </c>
      <c r="AJ61" s="17">
        <f>PRODUCT($AH$4:AH61)</f>
        <v>0.5497648663955883</v>
      </c>
      <c r="AL61">
        <f t="shared" si="4"/>
        <v>0.10281732974420998</v>
      </c>
      <c r="AM61">
        <f>SUMPRODUCT($AI$4:AI61, $AL$4:AL61)</f>
        <v>7.8917852076648878E-2</v>
      </c>
      <c r="AN61">
        <f t="shared" si="3"/>
        <v>22.478476601707698</v>
      </c>
      <c r="AO61">
        <f>SUMPRODUCT($AJ$4:AJ61,$AL$4:AL61)</f>
        <v>21.535001957257673</v>
      </c>
    </row>
    <row r="62" spans="2:41" x14ac:dyDescent="0.3">
      <c r="B62" s="15">
        <v>58</v>
      </c>
      <c r="C62" s="13">
        <v>2.4599999999999999E-3</v>
      </c>
      <c r="D62" s="13">
        <v>3.5799999999999998E-3</v>
      </c>
      <c r="E62" s="13">
        <v>4.4299999999999999E-3</v>
      </c>
      <c r="F62" s="13">
        <v>5.2300000000000003E-3</v>
      </c>
      <c r="G62" s="13">
        <v>5.9500000000000004E-3</v>
      </c>
      <c r="H62" s="13">
        <v>6.6499999999999997E-3</v>
      </c>
      <c r="I62" s="13">
        <v>7.4900000000000001E-3</v>
      </c>
      <c r="J62" s="13">
        <v>8.3999999999999995E-3</v>
      </c>
      <c r="K62" s="13">
        <v>9.5999999999999992E-3</v>
      </c>
      <c r="L62" s="13">
        <v>1.095E-2</v>
      </c>
      <c r="M62" s="13">
        <v>1.26E-2</v>
      </c>
      <c r="N62" s="13">
        <v>1.4250000000000001E-2</v>
      </c>
      <c r="O62" s="13">
        <v>1.6080000000000001E-2</v>
      </c>
      <c r="P62" s="13">
        <v>1.8120000000000001E-2</v>
      </c>
      <c r="Q62" s="13">
        <v>2.0379999999999999E-2</v>
      </c>
      <c r="R62" s="13">
        <v>2.2950000000000002E-2</v>
      </c>
      <c r="S62" s="13">
        <v>2.5530000000000001E-2</v>
      </c>
      <c r="T62" s="13">
        <v>2.877E-2</v>
      </c>
      <c r="U62" s="13">
        <v>3.2399999999999998E-2</v>
      </c>
      <c r="V62" s="13">
        <v>3.6459999999999999E-2</v>
      </c>
      <c r="W62" s="13">
        <v>4.0989999999999999E-2</v>
      </c>
      <c r="X62" s="13">
        <v>4.5990000000000003E-2</v>
      </c>
      <c r="Y62" s="13">
        <v>5.1540000000000002E-2</v>
      </c>
      <c r="Z62" s="13">
        <v>5.7189999999999998E-2</v>
      </c>
      <c r="AA62" s="13">
        <v>6.4250000000000002E-2</v>
      </c>
      <c r="AB62" s="13">
        <v>7.1360000000000007E-2</v>
      </c>
      <c r="AC62" s="15">
        <v>83</v>
      </c>
      <c r="AE62" s="17">
        <v>58</v>
      </c>
      <c r="AF62" s="17" cm="1">
        <f t="array" ref="AF62">INDEX($C$4:$AB$99,MATCH($AD$4,$B$4:$B$99)+IF(AE62&lt;26,0,MIN(AE62-25,95-$AD$4)),IF(AE62&lt;26,AE62+1,26))</f>
        <v>7.1360000000000007E-2</v>
      </c>
      <c r="AG62" s="17">
        <f t="shared" si="1"/>
        <v>6.7792000000000005E-2</v>
      </c>
      <c r="AH62" s="17">
        <f t="shared" si="2"/>
        <v>0.93220800000000004</v>
      </c>
      <c r="AI62" s="17">
        <f>AG62 * PRODUCT($AH$4:AH61)</f>
        <v>3.7269659822689725E-2</v>
      </c>
      <c r="AJ62" s="17">
        <f>PRODUCT($AH$4:AH62)</f>
        <v>0.5124952065728986</v>
      </c>
      <c r="AL62">
        <f t="shared" si="4"/>
        <v>9.8862817061740368E-2</v>
      </c>
      <c r="AM62">
        <f>SUMPRODUCT($AI$4:AI62, $AL$4:AL62)</f>
        <v>8.2602435637652752E-2</v>
      </c>
      <c r="AN62">
        <f t="shared" si="3"/>
        <v>22.535001957257673</v>
      </c>
      <c r="AO62">
        <f>SUMPRODUCT($AJ$4:AJ62,$AL$4:AL62)</f>
        <v>21.58566867711011</v>
      </c>
    </row>
    <row r="63" spans="2:41" x14ac:dyDescent="0.3">
      <c r="B63" s="15">
        <v>59</v>
      </c>
      <c r="C63" s="13">
        <v>2.7200000000000002E-3</v>
      </c>
      <c r="D63" s="13">
        <v>3.9300000000000003E-3</v>
      </c>
      <c r="E63" s="13">
        <v>4.8599999999999997E-3</v>
      </c>
      <c r="F63" s="13">
        <v>5.7299999999999999E-3</v>
      </c>
      <c r="G63" s="13">
        <v>6.5300000000000002E-3</v>
      </c>
      <c r="H63" s="13">
        <v>7.3400000000000002E-3</v>
      </c>
      <c r="I63" s="13">
        <v>8.26E-3</v>
      </c>
      <c r="J63" s="13">
        <v>9.2800000000000001E-3</v>
      </c>
      <c r="K63" s="13">
        <v>1.0630000000000001E-2</v>
      </c>
      <c r="L63" s="13">
        <v>1.213E-2</v>
      </c>
      <c r="M63" s="13">
        <v>1.397E-2</v>
      </c>
      <c r="N63" s="13">
        <v>1.583E-2</v>
      </c>
      <c r="O63" s="13">
        <v>1.788E-2</v>
      </c>
      <c r="P63" s="13">
        <v>2.0150000000000001E-2</v>
      </c>
      <c r="Q63" s="13">
        <v>2.2710000000000001E-2</v>
      </c>
      <c r="R63" s="13">
        <v>2.5559999999999999E-2</v>
      </c>
      <c r="S63" s="13">
        <v>2.8420000000000001E-2</v>
      </c>
      <c r="T63" s="13">
        <v>3.1989999999999998E-2</v>
      </c>
      <c r="U63" s="13">
        <v>3.5990000000000001E-2</v>
      </c>
      <c r="V63" s="13">
        <v>4.0419999999999998E-2</v>
      </c>
      <c r="W63" s="13">
        <v>4.5319999999999999E-2</v>
      </c>
      <c r="X63" s="13">
        <v>5.0720000000000001E-2</v>
      </c>
      <c r="Y63" s="13">
        <v>5.6930000000000001E-2</v>
      </c>
      <c r="Z63" s="13">
        <v>6.2969999999999998E-2</v>
      </c>
      <c r="AA63" s="13">
        <v>7.0569999999999994E-2</v>
      </c>
      <c r="AB63" s="13">
        <v>7.8219999999999998E-2</v>
      </c>
      <c r="AC63" s="15">
        <v>84</v>
      </c>
      <c r="AE63" s="17">
        <v>59</v>
      </c>
      <c r="AF63" s="17" cm="1">
        <f t="array" ref="AF63">INDEX($C$4:$AB$99,MATCH($AD$4,$B$4:$B$99)+IF(AE63&lt;26,0,MIN(AE63-25,95-$AD$4)),IF(AE63&lt;26,AE63+1,26))</f>
        <v>7.8219999999999998E-2</v>
      </c>
      <c r="AG63" s="17">
        <f t="shared" si="1"/>
        <v>7.4309E-2</v>
      </c>
      <c r="AH63" s="17">
        <f t="shared" si="2"/>
        <v>0.92569100000000004</v>
      </c>
      <c r="AI63" s="17">
        <f>AG63 * PRODUCT($AH$4:AH62)</f>
        <v>3.8083006305225521E-2</v>
      </c>
      <c r="AJ63" s="17">
        <f>PRODUCT($AH$4:AH63)</f>
        <v>0.47441220026767311</v>
      </c>
      <c r="AL63">
        <f t="shared" si="4"/>
        <v>9.506040102090417E-2</v>
      </c>
      <c r="AM63">
        <f>SUMPRODUCT($AI$4:AI63, $AL$4:AL63)</f>
        <v>8.6222621489109114E-2</v>
      </c>
      <c r="AN63">
        <f t="shared" si="3"/>
        <v>22.58566867711011</v>
      </c>
      <c r="AO63">
        <f>SUMPRODUCT($AJ$4:AJ63,$AL$4:AL63)</f>
        <v>21.630766491116766</v>
      </c>
    </row>
    <row r="64" spans="2:41" x14ac:dyDescent="0.3">
      <c r="B64" s="15">
        <v>60</v>
      </c>
      <c r="C64" s="13">
        <v>3.0200000000000001E-3</v>
      </c>
      <c r="D64" s="13">
        <v>4.3E-3</v>
      </c>
      <c r="E64" s="13">
        <v>5.3299999999999997E-3</v>
      </c>
      <c r="F64" s="13">
        <v>6.3099999999999996E-3</v>
      </c>
      <c r="G64" s="13">
        <v>7.2100000000000003E-3</v>
      </c>
      <c r="H64" s="13">
        <v>8.1200000000000005E-3</v>
      </c>
      <c r="I64" s="13">
        <v>9.1699999999999993E-3</v>
      </c>
      <c r="J64" s="13">
        <v>1.027E-2</v>
      </c>
      <c r="K64" s="13">
        <v>1.1780000000000001E-2</v>
      </c>
      <c r="L64" s="13">
        <v>1.345E-2</v>
      </c>
      <c r="M64" s="13">
        <v>1.5520000000000001E-2</v>
      </c>
      <c r="N64" s="13">
        <v>1.7590000000000001E-2</v>
      </c>
      <c r="O64" s="13">
        <v>1.9890000000000001E-2</v>
      </c>
      <c r="P64" s="13">
        <v>2.2440000000000002E-2</v>
      </c>
      <c r="Q64" s="13">
        <v>2.529E-2</v>
      </c>
      <c r="R64" s="13">
        <v>2.8490000000000001E-2</v>
      </c>
      <c r="S64" s="13">
        <v>3.1600000000000003E-2</v>
      </c>
      <c r="T64" s="13">
        <v>3.5549999999999998E-2</v>
      </c>
      <c r="U64" s="13">
        <v>3.9899999999999998E-2</v>
      </c>
      <c r="V64" s="13">
        <v>4.4690000000000001E-2</v>
      </c>
      <c r="W64" s="13">
        <v>4.999E-2</v>
      </c>
      <c r="X64" s="13">
        <v>5.602E-2</v>
      </c>
      <c r="Y64" s="13">
        <v>6.2719999999999998E-2</v>
      </c>
      <c r="Z64" s="13">
        <v>6.9070000000000006E-2</v>
      </c>
      <c r="AA64" s="13">
        <v>7.7259999999999995E-2</v>
      </c>
      <c r="AB64" s="13">
        <v>8.6440000000000003E-2</v>
      </c>
      <c r="AC64" s="15">
        <v>85</v>
      </c>
      <c r="AE64" s="14">
        <v>60</v>
      </c>
      <c r="AF64" s="17" cm="1">
        <f t="array" ref="AF64">INDEX($C$4:$AB$99,MATCH($AD$4,$B$4:$B$99)+IF(AE64&lt;26,0,MIN(AE64-25,95-$AD$4)),IF(AE64&lt;26,AE64+1,26))</f>
        <v>8.6440000000000003E-2</v>
      </c>
      <c r="AG64" s="17">
        <f t="shared" si="1"/>
        <v>8.6440000000000003E-2</v>
      </c>
      <c r="AH64" s="17">
        <f t="shared" si="2"/>
        <v>0.91356000000000004</v>
      </c>
      <c r="AI64" s="17">
        <f>AG64 * PRODUCT($AH$4:AH63)</f>
        <v>4.1008190591137667E-2</v>
      </c>
      <c r="AJ64" s="17">
        <f>PRODUCT($AH$4:AH64)</f>
        <v>0.43340400967653547</v>
      </c>
      <c r="AL64">
        <f t="shared" si="4"/>
        <v>9.1404231750869397E-2</v>
      </c>
      <c r="AM64">
        <f>SUMPRODUCT($AI$4:AI64, $AL$4:AL64)</f>
        <v>8.9970943645585277E-2</v>
      </c>
      <c r="AN64">
        <f t="shared" si="3"/>
        <v>22.630766491116766</v>
      </c>
      <c r="AO64">
        <f>SUMPRODUCT($AJ$4:AJ64,$AL$4:AL64)</f>
        <v>21.670381451658997</v>
      </c>
    </row>
    <row r="65" spans="2:41" x14ac:dyDescent="0.3">
      <c r="B65" s="15">
        <v>61</v>
      </c>
      <c r="C65" s="13">
        <v>3.3300000000000001E-3</v>
      </c>
      <c r="D65" s="13">
        <v>4.7200000000000002E-3</v>
      </c>
      <c r="E65" s="13">
        <v>5.8700000000000002E-3</v>
      </c>
      <c r="F65" s="13">
        <v>6.9699999999999996E-3</v>
      </c>
      <c r="G65" s="13">
        <v>7.9799999999999992E-3</v>
      </c>
      <c r="H65" s="13">
        <v>8.9899999999999997E-3</v>
      </c>
      <c r="I65" s="13">
        <v>1.0160000000000001E-2</v>
      </c>
      <c r="J65" s="13">
        <v>1.14E-2</v>
      </c>
      <c r="K65" s="13">
        <v>1.3089999999999999E-2</v>
      </c>
      <c r="L65" s="13">
        <v>1.495E-2</v>
      </c>
      <c r="M65" s="13">
        <v>1.728E-2</v>
      </c>
      <c r="N65" s="13">
        <v>1.958E-2</v>
      </c>
      <c r="O65" s="13">
        <v>2.2159999999999999E-2</v>
      </c>
      <c r="P65" s="13">
        <v>2.5000000000000001E-2</v>
      </c>
      <c r="Q65" s="13">
        <v>2.8160000000000001E-2</v>
      </c>
      <c r="R65" s="13">
        <v>3.1710000000000002E-2</v>
      </c>
      <c r="S65" s="13">
        <v>3.5090000000000003E-2</v>
      </c>
      <c r="T65" s="13">
        <v>3.9419999999999997E-2</v>
      </c>
      <c r="U65" s="13">
        <v>4.4130000000000003E-2</v>
      </c>
      <c r="V65" s="13">
        <v>4.9299999999999997E-2</v>
      </c>
      <c r="W65" s="13">
        <v>5.5199999999999999E-2</v>
      </c>
      <c r="X65" s="13">
        <v>6.166E-2</v>
      </c>
      <c r="Y65" s="13">
        <v>6.8809999999999996E-2</v>
      </c>
      <c r="Z65" s="13">
        <v>7.5590000000000004E-2</v>
      </c>
      <c r="AA65" s="13">
        <v>8.5750000000000007E-2</v>
      </c>
      <c r="AB65" s="13">
        <v>9.5390000000000003E-2</v>
      </c>
      <c r="AC65" s="15">
        <v>86</v>
      </c>
      <c r="AE65" s="17">
        <v>61</v>
      </c>
      <c r="AF65" s="17" cm="1">
        <f t="array" ref="AF65">INDEX($C$4:$AB$99,MATCH($AD$4,$B$4:$B$99)+IF(AE65&lt;26,0,MIN(AE65-25,95-$AD$4)),IF(AE65&lt;26,AE65+1,26))</f>
        <v>9.5390000000000003E-2</v>
      </c>
      <c r="AG65" s="17">
        <f t="shared" si="1"/>
        <v>9.5390000000000003E-2</v>
      </c>
      <c r="AH65" s="17">
        <f t="shared" si="2"/>
        <v>0.90461000000000003</v>
      </c>
      <c r="AI65" s="17">
        <f>AG65 * PRODUCT($AH$4:AH64)</f>
        <v>4.1342408483044719E-2</v>
      </c>
      <c r="AJ65" s="17">
        <f>PRODUCT($AH$4:AH65)</f>
        <v>0.39206160119349076</v>
      </c>
      <c r="AL65">
        <f t="shared" si="4"/>
        <v>8.7888684375835968E-2</v>
      </c>
      <c r="AM65">
        <f>SUMPRODUCT($AI$4:AI65, $AL$4:AL65)</f>
        <v>9.3604473536088473E-2</v>
      </c>
      <c r="AN65">
        <f t="shared" si="3"/>
        <v>22.670381451658997</v>
      </c>
      <c r="AO65">
        <f>SUMPRODUCT($AJ$4:AJ65,$AL$4:AL65)</f>
        <v>21.704839229982177</v>
      </c>
    </row>
    <row r="66" spans="2:41" x14ac:dyDescent="0.3">
      <c r="B66" s="15">
        <v>62</v>
      </c>
      <c r="C66" s="13">
        <v>3.6600000000000001E-3</v>
      </c>
      <c r="D66" s="13">
        <v>5.2100000000000002E-3</v>
      </c>
      <c r="E66" s="13">
        <v>6.4799999999999996E-3</v>
      </c>
      <c r="F66" s="13">
        <v>7.7099999999999998E-3</v>
      </c>
      <c r="G66" s="13">
        <v>8.8500000000000002E-3</v>
      </c>
      <c r="H66" s="13">
        <v>9.9900000000000006E-3</v>
      </c>
      <c r="I66" s="13">
        <v>1.128E-2</v>
      </c>
      <c r="J66" s="13">
        <v>1.2659999999999999E-2</v>
      </c>
      <c r="K66" s="13">
        <v>1.4540000000000001E-2</v>
      </c>
      <c r="L66" s="13">
        <v>1.6619999999999999E-2</v>
      </c>
      <c r="M66" s="13">
        <v>1.924E-2</v>
      </c>
      <c r="N66" s="13">
        <v>2.181E-2</v>
      </c>
      <c r="O66" s="13">
        <v>2.4660000000000001E-2</v>
      </c>
      <c r="P66" s="13">
        <v>2.7830000000000001E-2</v>
      </c>
      <c r="Q66" s="13">
        <v>3.134E-2</v>
      </c>
      <c r="R66" s="13">
        <v>3.5249999999999997E-2</v>
      </c>
      <c r="S66" s="13">
        <v>3.8890000000000001E-2</v>
      </c>
      <c r="T66" s="13">
        <v>4.3560000000000001E-2</v>
      </c>
      <c r="U66" s="13">
        <v>4.8669999999999998E-2</v>
      </c>
      <c r="V66" s="13">
        <v>5.4429999999999999E-2</v>
      </c>
      <c r="W66" s="13">
        <v>6.0729999999999999E-2</v>
      </c>
      <c r="X66" s="13">
        <v>6.7599999999999993E-2</v>
      </c>
      <c r="Y66" s="13">
        <v>7.5190000000000007E-2</v>
      </c>
      <c r="Z66" s="13">
        <v>8.4269999999999998E-2</v>
      </c>
      <c r="AA66" s="13">
        <v>9.5030000000000003E-2</v>
      </c>
      <c r="AB66" s="13">
        <v>0.10508000000000001</v>
      </c>
      <c r="AC66" s="15">
        <v>87</v>
      </c>
      <c r="AE66" s="17">
        <v>62</v>
      </c>
      <c r="AF66" s="17" cm="1">
        <f t="array" ref="AF66">INDEX($C$4:$AB$99,MATCH($AD$4,$B$4:$B$99)+IF(AE66&lt;26,0,MIN(AE66-25,95-$AD$4)),IF(AE66&lt;26,AE66+1,26))</f>
        <v>0.10508000000000001</v>
      </c>
      <c r="AG66" s="17">
        <f t="shared" si="1"/>
        <v>0.10508000000000001</v>
      </c>
      <c r="AH66" s="17">
        <f t="shared" si="2"/>
        <v>0.89491999999999994</v>
      </c>
      <c r="AI66" s="17">
        <f>AG66 * PRODUCT($AH$4:AH65)</f>
        <v>4.1197833053412014E-2</v>
      </c>
      <c r="AJ66" s="17">
        <f>PRODUCT($AH$4:AH66)</f>
        <v>0.35086376814007875</v>
      </c>
      <c r="AL66">
        <f t="shared" si="4"/>
        <v>8.4508350361380741E-2</v>
      </c>
      <c r="AM66">
        <f>SUMPRODUCT($AI$4:AI66, $AL$4:AL66)</f>
        <v>9.7086034445895891E-2</v>
      </c>
      <c r="AN66">
        <f t="shared" si="3"/>
        <v>22.704839229982177</v>
      </c>
      <c r="AO66">
        <f>SUMPRODUCT($AJ$4:AJ66,$AL$4:AL66)</f>
        <v>21.734490148229273</v>
      </c>
    </row>
    <row r="67" spans="2:41" x14ac:dyDescent="0.3">
      <c r="B67" s="15">
        <v>63</v>
      </c>
      <c r="C67" s="13">
        <v>4.0699999999999998E-3</v>
      </c>
      <c r="D67" s="13">
        <v>5.7600000000000004E-3</v>
      </c>
      <c r="E67" s="13">
        <v>7.1500000000000001E-3</v>
      </c>
      <c r="F67" s="13">
        <v>8.5400000000000007E-3</v>
      </c>
      <c r="G67" s="13">
        <v>9.8499999999999994E-3</v>
      </c>
      <c r="H67" s="13">
        <v>1.112E-2</v>
      </c>
      <c r="I67" s="13">
        <v>1.255E-2</v>
      </c>
      <c r="J67" s="13">
        <v>1.4069999999999999E-2</v>
      </c>
      <c r="K67" s="13">
        <v>1.6160000000000001E-2</v>
      </c>
      <c r="L67" s="13">
        <v>1.8489999999999999E-2</v>
      </c>
      <c r="M67" s="13">
        <v>2.1409999999999998E-2</v>
      </c>
      <c r="N67" s="13">
        <v>2.4279999999999999E-2</v>
      </c>
      <c r="O67" s="13">
        <v>2.7449999999999999E-2</v>
      </c>
      <c r="P67" s="13">
        <v>3.0939999999999999E-2</v>
      </c>
      <c r="Q67" s="13">
        <v>3.4810000000000001E-2</v>
      </c>
      <c r="R67" s="13">
        <v>3.9079999999999997E-2</v>
      </c>
      <c r="S67" s="13">
        <v>4.299E-2</v>
      </c>
      <c r="T67" s="13">
        <v>4.802E-2</v>
      </c>
      <c r="U67" s="13">
        <v>5.3710000000000001E-2</v>
      </c>
      <c r="V67" s="13">
        <v>5.9859999999999997E-2</v>
      </c>
      <c r="W67" s="13">
        <v>6.6559999999999994E-2</v>
      </c>
      <c r="X67" s="13">
        <v>7.3810000000000001E-2</v>
      </c>
      <c r="Y67" s="13">
        <v>8.3979999999999999E-2</v>
      </c>
      <c r="Z67" s="13">
        <v>9.3740000000000004E-2</v>
      </c>
      <c r="AA67" s="13">
        <v>0.105</v>
      </c>
      <c r="AB67" s="13">
        <v>0.11581</v>
      </c>
      <c r="AC67" s="15">
        <v>88</v>
      </c>
      <c r="AE67" s="14">
        <v>63</v>
      </c>
      <c r="AF67" s="17" cm="1">
        <f t="array" ref="AF67">INDEX($C$4:$AB$99,MATCH($AD$4,$B$4:$B$99)+IF(AE67&lt;26,0,MIN(AE67-25,95-$AD$4)),IF(AE67&lt;26,AE67+1,26))</f>
        <v>0.11581</v>
      </c>
      <c r="AG67" s="17">
        <f t="shared" si="1"/>
        <v>0.11581</v>
      </c>
      <c r="AH67" s="17">
        <f t="shared" si="2"/>
        <v>0.88419000000000003</v>
      </c>
      <c r="AI67" s="17">
        <f>AG67 * PRODUCT($AH$4:AH66)</f>
        <v>4.0633532988302516E-2</v>
      </c>
      <c r="AJ67" s="17">
        <f>PRODUCT($AH$4:AH67)</f>
        <v>0.31023023515177622</v>
      </c>
      <c r="AL67">
        <f t="shared" si="4"/>
        <v>8.1258029193635312E-2</v>
      </c>
      <c r="AM67">
        <f>SUMPRODUCT($AI$4:AI67, $AL$4:AL67)</f>
        <v>0.10038783525569991</v>
      </c>
      <c r="AN67">
        <f t="shared" si="3"/>
        <v>22.734490148229273</v>
      </c>
      <c r="AO67">
        <f>SUMPRODUCT($AJ$4:AJ67,$AL$4:AL67)</f>
        <v>21.759698845733986</v>
      </c>
    </row>
    <row r="68" spans="2:41" x14ac:dyDescent="0.3">
      <c r="B68" s="15">
        <v>64</v>
      </c>
      <c r="C68" s="13">
        <v>4.4900000000000001E-3</v>
      </c>
      <c r="D68" s="13">
        <v>6.3800000000000003E-3</v>
      </c>
      <c r="E68" s="13">
        <v>7.9399999999999991E-3</v>
      </c>
      <c r="F68" s="13">
        <v>9.4900000000000002E-3</v>
      </c>
      <c r="G68" s="13">
        <v>1.0970000000000001E-2</v>
      </c>
      <c r="H68" s="13">
        <v>1.235E-2</v>
      </c>
      <c r="I68" s="13">
        <v>1.3950000000000001E-2</v>
      </c>
      <c r="J68" s="13">
        <v>1.562E-2</v>
      </c>
      <c r="K68" s="13">
        <v>1.796E-2</v>
      </c>
      <c r="L68" s="13">
        <v>2.053E-2</v>
      </c>
      <c r="M68" s="13">
        <v>2.383E-2</v>
      </c>
      <c r="N68" s="13">
        <v>2.7E-2</v>
      </c>
      <c r="O68" s="13">
        <v>3.0509999999999999E-2</v>
      </c>
      <c r="P68" s="13">
        <v>3.4360000000000002E-2</v>
      </c>
      <c r="Q68" s="13">
        <v>3.8580000000000003E-2</v>
      </c>
      <c r="R68" s="13">
        <v>4.3200000000000002E-2</v>
      </c>
      <c r="S68" s="13">
        <v>4.7410000000000001E-2</v>
      </c>
      <c r="T68" s="13">
        <v>5.2990000000000002E-2</v>
      </c>
      <c r="U68" s="13">
        <v>5.9049999999999998E-2</v>
      </c>
      <c r="V68" s="13">
        <v>6.5559999999999993E-2</v>
      </c>
      <c r="W68" s="13">
        <v>7.263E-2</v>
      </c>
      <c r="X68" s="13">
        <v>8.2640000000000005E-2</v>
      </c>
      <c r="Y68" s="13">
        <v>9.3539999999999998E-2</v>
      </c>
      <c r="Z68" s="13">
        <v>0.10399</v>
      </c>
      <c r="AA68" s="13">
        <v>0.11595</v>
      </c>
      <c r="AB68" s="13">
        <v>0.12751000000000001</v>
      </c>
      <c r="AC68" s="15">
        <v>89</v>
      </c>
      <c r="AE68" s="17">
        <v>64</v>
      </c>
      <c r="AF68" s="17" cm="1">
        <f t="array" ref="AF68">INDEX($C$4:$AB$99,MATCH($AD$4,$B$4:$B$99)+IF(AE68&lt;26,0,MIN(AE68-25,95-$AD$4)),IF(AE68&lt;26,AE68+1,26))</f>
        <v>0.12751000000000001</v>
      </c>
      <c r="AG68" s="17">
        <f t="shared" si="1"/>
        <v>0.12751000000000001</v>
      </c>
      <c r="AH68" s="17">
        <f t="shared" si="2"/>
        <v>0.87248999999999999</v>
      </c>
      <c r="AI68" s="17">
        <f>AG68 * PRODUCT($AH$4:AH67)</f>
        <v>3.9557457284202992E-2</v>
      </c>
      <c r="AJ68" s="17">
        <f>PRODUCT($AH$4:AH68)</f>
        <v>0.27067277786757321</v>
      </c>
      <c r="AL68">
        <f t="shared" ref="AL68:AL99" si="5">1/(1+Interest_Rate)^(AE68 + 1)</f>
        <v>7.8132720378495488E-2</v>
      </c>
      <c r="AM68">
        <f>SUMPRODUCT($AI$4:AI68, $AL$4:AL68)</f>
        <v>0.10347856700457082</v>
      </c>
      <c r="AN68">
        <f t="shared" si="3"/>
        <v>22.759698845733986</v>
      </c>
      <c r="AO68">
        <f>SUMPRODUCT($AJ$4:AJ68,$AL$4:AL68)</f>
        <v>21.780847246201184</v>
      </c>
    </row>
    <row r="69" spans="2:41" x14ac:dyDescent="0.3">
      <c r="B69" s="15">
        <v>65</v>
      </c>
      <c r="C69" s="13">
        <v>5.0000000000000001E-3</v>
      </c>
      <c r="D69" s="13">
        <v>7.0699999999999999E-3</v>
      </c>
      <c r="E69" s="13">
        <v>8.8500000000000002E-3</v>
      </c>
      <c r="F69" s="13">
        <v>1.051E-2</v>
      </c>
      <c r="G69" s="13">
        <v>1.2109999999999999E-2</v>
      </c>
      <c r="H69" s="13">
        <v>1.372E-2</v>
      </c>
      <c r="I69" s="13">
        <v>1.54E-2</v>
      </c>
      <c r="J69" s="13">
        <v>1.7409999999999998E-2</v>
      </c>
      <c r="K69" s="13">
        <v>2.0080000000000001E-2</v>
      </c>
      <c r="L69" s="13">
        <v>2.3E-2</v>
      </c>
      <c r="M69" s="13">
        <v>2.6200000000000001E-2</v>
      </c>
      <c r="N69" s="13">
        <v>2.9680000000000002E-2</v>
      </c>
      <c r="O69" s="13">
        <v>3.3509999999999998E-2</v>
      </c>
      <c r="P69" s="13">
        <v>3.7690000000000001E-2</v>
      </c>
      <c r="Q69" s="13">
        <v>4.2229999999999997E-2</v>
      </c>
      <c r="R69" s="13">
        <v>4.7160000000000001E-2</v>
      </c>
      <c r="S69" s="13">
        <v>5.2679999999999998E-2</v>
      </c>
      <c r="T69" s="13">
        <v>5.8619999999999998E-2</v>
      </c>
      <c r="U69" s="13">
        <v>6.4939999999999998E-2</v>
      </c>
      <c r="V69" s="13">
        <v>7.1679999999999994E-2</v>
      </c>
      <c r="W69" s="13">
        <v>8.1420000000000006E-2</v>
      </c>
      <c r="X69" s="13">
        <v>9.1920000000000002E-2</v>
      </c>
      <c r="Y69" s="13">
        <v>0.10315000000000001</v>
      </c>
      <c r="Z69" s="13">
        <v>0.11522</v>
      </c>
      <c r="AA69" s="13">
        <v>0.12761</v>
      </c>
      <c r="AB69" s="13">
        <v>0.13933000000000001</v>
      </c>
      <c r="AC69" s="15">
        <v>90</v>
      </c>
      <c r="AE69" s="17">
        <v>65</v>
      </c>
      <c r="AF69" s="17" cm="1">
        <f t="array" ref="AF69">INDEX($C$4:$AB$99,MATCH($AD$4,$B$4:$B$99)+IF(AE69&lt;26,0,MIN(AE69-25,95-$AD$4)),IF(AE69&lt;26,AE69+1,26))</f>
        <v>0.13933000000000001</v>
      </c>
      <c r="AG69" s="17">
        <f t="shared" ref="AG69:AG124" si="6">AF69*VLOOKUP($AD$4+AE69, $AQ$22:$AR$27, 2, 1)</f>
        <v>0.13933000000000001</v>
      </c>
      <c r="AH69" s="17">
        <f t="shared" ref="AH69:AH124" si="7">1-AG69</f>
        <v>0.86067000000000005</v>
      </c>
      <c r="AI69" s="17">
        <f>AG69 * PRODUCT($AH$4:AH68)</f>
        <v>3.771283814028898E-2</v>
      </c>
      <c r="AJ69" s="17">
        <f>PRODUCT($AH$4:AH69)</f>
        <v>0.23295993972728424</v>
      </c>
      <c r="AL69">
        <f t="shared" si="5"/>
        <v>7.5127615748553353E-2</v>
      </c>
      <c r="AM69">
        <f>SUMPRODUCT($AI$4:AI69, $AL$4:AL69)</f>
        <v>0.10631184261716184</v>
      </c>
      <c r="AN69">
        <f t="shared" si="3"/>
        <v>22.780847246201184</v>
      </c>
      <c r="AO69">
        <f>SUMPRODUCT($AJ$4:AJ69,$AL$4:AL69)</f>
        <v>21.798348971037822</v>
      </c>
    </row>
    <row r="70" spans="2:41" x14ac:dyDescent="0.3">
      <c r="B70" s="15">
        <v>66</v>
      </c>
      <c r="C70" s="13">
        <v>5.5500000000000002E-3</v>
      </c>
      <c r="D70" s="13">
        <v>7.8700000000000003E-3</v>
      </c>
      <c r="E70" s="13">
        <v>9.8200000000000006E-3</v>
      </c>
      <c r="F70" s="13">
        <v>1.17E-2</v>
      </c>
      <c r="G70" s="13">
        <v>1.358E-2</v>
      </c>
      <c r="H70" s="13">
        <v>1.5429999999999999E-2</v>
      </c>
      <c r="I70" s="13">
        <v>1.7340000000000001E-2</v>
      </c>
      <c r="J70" s="13">
        <v>1.9640000000000001E-2</v>
      </c>
      <c r="K70" s="13">
        <v>2.2620000000000001E-2</v>
      </c>
      <c r="L70" s="13">
        <v>2.5870000000000001E-2</v>
      </c>
      <c r="M70" s="13">
        <v>2.9420000000000002E-2</v>
      </c>
      <c r="N70" s="13">
        <v>3.3259999999999998E-2</v>
      </c>
      <c r="O70" s="13">
        <v>3.746E-2</v>
      </c>
      <c r="P70" s="13">
        <v>4.2000000000000003E-2</v>
      </c>
      <c r="Q70" s="13">
        <v>4.6929999999999999E-2</v>
      </c>
      <c r="R70" s="13">
        <v>5.2429999999999997E-2</v>
      </c>
      <c r="S70" s="13">
        <v>5.8310000000000001E-2</v>
      </c>
      <c r="T70" s="13">
        <v>6.4579999999999999E-2</v>
      </c>
      <c r="U70" s="13">
        <v>7.1190000000000003E-2</v>
      </c>
      <c r="V70" s="13">
        <v>8.0890000000000004E-2</v>
      </c>
      <c r="W70" s="13">
        <v>9.1359999999999997E-2</v>
      </c>
      <c r="X70" s="13">
        <v>0.10259</v>
      </c>
      <c r="Y70" s="13">
        <v>0.11463</v>
      </c>
      <c r="Z70" s="13">
        <v>0.12725</v>
      </c>
      <c r="AA70" s="13">
        <v>0.13933000000000001</v>
      </c>
      <c r="AB70" s="13">
        <v>0.15634000000000001</v>
      </c>
      <c r="AC70" s="15">
        <v>91</v>
      </c>
      <c r="AE70" s="14">
        <v>66</v>
      </c>
      <c r="AF70" s="17" cm="1">
        <f t="array" ref="AF70">INDEX($C$4:$AB$99,MATCH($AD$4,$B$4:$B$99)+IF(AE70&lt;26,0,MIN(AE70-25,95-$AD$4)),IF(AE70&lt;26,AE70+1,26))</f>
        <v>0.15634000000000001</v>
      </c>
      <c r="AG70" s="17">
        <f t="shared" si="6"/>
        <v>0.15634000000000001</v>
      </c>
      <c r="AH70" s="17">
        <f t="shared" si="7"/>
        <v>0.84365999999999997</v>
      </c>
      <c r="AI70" s="17">
        <f>AG70 * PRODUCT($AH$4:AH69)</f>
        <v>3.6420956976963619E-2</v>
      </c>
      <c r="AJ70" s="17">
        <f>PRODUCT($AH$4:AH70)</f>
        <v>0.19653898275032061</v>
      </c>
      <c r="AL70">
        <f t="shared" si="5"/>
        <v>7.2238092065916693E-2</v>
      </c>
      <c r="AM70">
        <f>SUMPRODUCT($AI$4:AI70, $AL$4:AL70)</f>
        <v>0.10894282306039253</v>
      </c>
      <c r="AN70">
        <f t="shared" ref="AN70:AN124" si="8">AN69+(AL69*AJ69)</f>
        <v>22.798348971037822</v>
      </c>
      <c r="AO70">
        <f>SUMPRODUCT($AJ$4:AJ70,$AL$4:AL70)</f>
        <v>21.81254657216828</v>
      </c>
    </row>
    <row r="71" spans="2:41" x14ac:dyDescent="0.3">
      <c r="B71" s="15">
        <v>67</v>
      </c>
      <c r="C71" s="13">
        <v>6.1999999999999998E-3</v>
      </c>
      <c r="D71" s="13">
        <v>8.7500000000000008E-3</v>
      </c>
      <c r="E71" s="13">
        <v>1.089E-2</v>
      </c>
      <c r="F71" s="13">
        <v>1.306E-2</v>
      </c>
      <c r="G71" s="13">
        <v>1.52E-2</v>
      </c>
      <c r="H71" s="13">
        <v>1.7309999999999999E-2</v>
      </c>
      <c r="I71" s="13">
        <v>1.9519999999999999E-2</v>
      </c>
      <c r="J71" s="13">
        <v>2.2100000000000002E-2</v>
      </c>
      <c r="K71" s="13">
        <v>2.5430000000000001E-2</v>
      </c>
      <c r="L71" s="13">
        <v>2.903E-2</v>
      </c>
      <c r="M71" s="13">
        <v>3.2930000000000001E-2</v>
      </c>
      <c r="N71" s="13">
        <v>3.7179999999999998E-2</v>
      </c>
      <c r="O71" s="13">
        <v>4.1750000000000002E-2</v>
      </c>
      <c r="P71" s="13">
        <v>4.6670000000000003E-2</v>
      </c>
      <c r="Q71" s="13">
        <v>5.2159999999999998E-2</v>
      </c>
      <c r="R71" s="13">
        <v>5.8040000000000001E-2</v>
      </c>
      <c r="S71" s="13">
        <v>6.4250000000000002E-2</v>
      </c>
      <c r="T71" s="13">
        <v>7.0790000000000006E-2</v>
      </c>
      <c r="U71" s="13">
        <v>8.0460000000000004E-2</v>
      </c>
      <c r="V71" s="13">
        <v>9.0929999999999997E-2</v>
      </c>
      <c r="W71" s="13">
        <v>0.10212</v>
      </c>
      <c r="X71" s="13">
        <v>0.11421000000000001</v>
      </c>
      <c r="Y71" s="13">
        <v>0.12692999999999999</v>
      </c>
      <c r="Z71" s="13">
        <v>0.13933000000000001</v>
      </c>
      <c r="AA71" s="13">
        <v>0.15634000000000001</v>
      </c>
      <c r="AB71" s="13">
        <v>0.17427999999999999</v>
      </c>
      <c r="AC71" s="15">
        <v>92</v>
      </c>
      <c r="AE71" s="17">
        <v>67</v>
      </c>
      <c r="AF71" s="17" cm="1">
        <f t="array" ref="AF71">INDEX($C$4:$AB$99,MATCH($AD$4,$B$4:$B$99)+IF(AE71&lt;26,0,MIN(AE71-25,95-$AD$4)),IF(AE71&lt;26,AE71+1,26))</f>
        <v>0.17427999999999999</v>
      </c>
      <c r="AG71" s="17">
        <f t="shared" si="6"/>
        <v>0.17427999999999999</v>
      </c>
      <c r="AH71" s="17">
        <f t="shared" si="7"/>
        <v>0.82572000000000001</v>
      </c>
      <c r="AI71" s="17">
        <f>AG71 * PRODUCT($AH$4:AH70)</f>
        <v>3.4252813913725873E-2</v>
      </c>
      <c r="AJ71" s="17">
        <f>PRODUCT($AH$4:AH71)</f>
        <v>0.16228616883659475</v>
      </c>
      <c r="AL71">
        <f t="shared" si="5"/>
        <v>6.9459703909535264E-2</v>
      </c>
      <c r="AM71">
        <f>SUMPRODUCT($AI$4:AI71, $AL$4:AL71)</f>
        <v>0.11132201337290834</v>
      </c>
      <c r="AN71">
        <f t="shared" si="8"/>
        <v>22.81254657216828</v>
      </c>
      <c r="AO71">
        <f>SUMPRODUCT($AJ$4:AJ71,$AL$4:AL71)</f>
        <v>21.823818921404282</v>
      </c>
    </row>
    <row r="72" spans="2:41" x14ac:dyDescent="0.3">
      <c r="B72" s="15">
        <v>68</v>
      </c>
      <c r="C72" s="13">
        <v>6.9300000000000004E-3</v>
      </c>
      <c r="D72" s="13">
        <v>9.7800000000000005E-3</v>
      </c>
      <c r="E72" s="13">
        <v>1.21E-2</v>
      </c>
      <c r="F72" s="13">
        <v>1.456E-2</v>
      </c>
      <c r="G72" s="13">
        <v>1.6979999999999999E-2</v>
      </c>
      <c r="H72" s="13">
        <v>1.9400000000000001E-2</v>
      </c>
      <c r="I72" s="13">
        <v>2.1909999999999999E-2</v>
      </c>
      <c r="J72" s="13">
        <v>2.4830000000000001E-2</v>
      </c>
      <c r="K72" s="13">
        <v>2.8510000000000001E-2</v>
      </c>
      <c r="L72" s="13">
        <v>3.2500000000000001E-2</v>
      </c>
      <c r="M72" s="13">
        <v>3.6799999999999999E-2</v>
      </c>
      <c r="N72" s="13">
        <v>4.1419999999999998E-2</v>
      </c>
      <c r="O72" s="13">
        <v>4.6370000000000001E-2</v>
      </c>
      <c r="P72" s="13">
        <v>5.1869999999999999E-2</v>
      </c>
      <c r="Q72" s="13">
        <v>5.7750000000000003E-2</v>
      </c>
      <c r="R72" s="13">
        <v>6.3969999999999999E-2</v>
      </c>
      <c r="S72" s="13">
        <v>7.0459999999999995E-2</v>
      </c>
      <c r="T72" s="13">
        <v>8.0170000000000005E-2</v>
      </c>
      <c r="U72" s="13">
        <v>9.0630000000000002E-2</v>
      </c>
      <c r="V72" s="13">
        <v>0.10181999999999999</v>
      </c>
      <c r="W72" s="13">
        <v>0.11398</v>
      </c>
      <c r="X72" s="13">
        <v>0.12678</v>
      </c>
      <c r="Y72" s="13">
        <v>0.13933000000000001</v>
      </c>
      <c r="Z72" s="13">
        <v>0.15634000000000001</v>
      </c>
      <c r="AA72" s="13">
        <v>0.17427999999999999</v>
      </c>
      <c r="AB72" s="13">
        <v>0.19309999999999999</v>
      </c>
      <c r="AC72" s="15">
        <v>93</v>
      </c>
      <c r="AE72" s="17">
        <v>68</v>
      </c>
      <c r="AF72" s="17" cm="1">
        <f t="array" ref="AF72">INDEX($C$4:$AB$99,MATCH($AD$4,$B$4:$B$99)+IF(AE72&lt;26,0,MIN(AE72-25,95-$AD$4)),IF(AE72&lt;26,AE72+1,26))</f>
        <v>0.19309999999999999</v>
      </c>
      <c r="AG72" s="17">
        <f t="shared" si="6"/>
        <v>0.19309999999999999</v>
      </c>
      <c r="AH72" s="17">
        <f t="shared" si="7"/>
        <v>0.80689999999999995</v>
      </c>
      <c r="AI72" s="17">
        <f>AG72 * PRODUCT($AH$4:AH71)</f>
        <v>3.1337459202346443E-2</v>
      </c>
      <c r="AJ72" s="17">
        <f>PRODUCT($AH$4:AH72)</f>
        <v>0.13094870963424829</v>
      </c>
      <c r="AL72">
        <f t="shared" si="5"/>
        <v>6.6788176836091603E-2</v>
      </c>
      <c r="AM72">
        <f>SUMPRODUCT($AI$4:AI72, $AL$4:AL72)</f>
        <v>0.11341498513970846</v>
      </c>
      <c r="AN72">
        <f t="shared" si="8"/>
        <v>22.823818921404282</v>
      </c>
      <c r="AO72">
        <f>SUMPRODUCT($AJ$4:AJ72,$AL$4:AL72)</f>
        <v>21.832564746979791</v>
      </c>
    </row>
    <row r="73" spans="2:41" x14ac:dyDescent="0.3">
      <c r="B73" s="15">
        <v>69</v>
      </c>
      <c r="C73" s="13">
        <v>7.7999999999999996E-3</v>
      </c>
      <c r="D73" s="13">
        <v>1.0919999999999999E-2</v>
      </c>
      <c r="E73" s="13">
        <v>1.346E-2</v>
      </c>
      <c r="F73" s="13">
        <v>1.6219999999999998E-2</v>
      </c>
      <c r="G73" s="13">
        <v>1.8970000000000001E-2</v>
      </c>
      <c r="H73" s="13">
        <v>2.171E-2</v>
      </c>
      <c r="I73" s="13">
        <v>2.4539999999999999E-2</v>
      </c>
      <c r="J73" s="13">
        <v>2.7810000000000001E-2</v>
      </c>
      <c r="K73" s="13">
        <v>3.1890000000000002E-2</v>
      </c>
      <c r="L73" s="13">
        <v>3.6260000000000001E-2</v>
      </c>
      <c r="M73" s="13">
        <v>4.0960000000000003E-2</v>
      </c>
      <c r="N73" s="13">
        <v>4.5949999999999998E-2</v>
      </c>
      <c r="O73" s="13">
        <v>5.1490000000000001E-2</v>
      </c>
      <c r="P73" s="13">
        <v>5.7410000000000003E-2</v>
      </c>
      <c r="Q73" s="13">
        <v>6.3630000000000006E-2</v>
      </c>
      <c r="R73" s="13">
        <v>7.0129999999999998E-2</v>
      </c>
      <c r="S73" s="13">
        <v>7.9909999999999995E-2</v>
      </c>
      <c r="T73" s="13">
        <v>9.0389999999999998E-2</v>
      </c>
      <c r="U73" s="13">
        <v>0.10163999999999999</v>
      </c>
      <c r="V73" s="13">
        <v>0.11384</v>
      </c>
      <c r="W73" s="13">
        <v>0.12670000000000001</v>
      </c>
      <c r="X73" s="13">
        <v>0.13933000000000001</v>
      </c>
      <c r="Y73" s="13">
        <v>0.15634000000000001</v>
      </c>
      <c r="Z73" s="13">
        <v>0.17427999999999999</v>
      </c>
      <c r="AA73" s="13">
        <v>0.19309999999999999</v>
      </c>
      <c r="AB73" s="13">
        <v>0.21146000000000001</v>
      </c>
      <c r="AC73" s="15">
        <v>94</v>
      </c>
      <c r="AE73" s="14">
        <v>69</v>
      </c>
      <c r="AF73" s="17" cm="1">
        <f t="array" ref="AF73">INDEX($C$4:$AB$99,MATCH($AD$4,$B$4:$B$99)+IF(AE73&lt;26,0,MIN(AE73-25,95-$AD$4)),IF(AE73&lt;26,AE73+1,26))</f>
        <v>0.21146000000000001</v>
      </c>
      <c r="AG73" s="17">
        <f t="shared" si="6"/>
        <v>0.21146000000000001</v>
      </c>
      <c r="AH73" s="17">
        <f t="shared" si="7"/>
        <v>0.78854000000000002</v>
      </c>
      <c r="AI73" s="17">
        <f>AG73 * PRODUCT($AH$4:AH72)</f>
        <v>2.7690414139258143E-2</v>
      </c>
      <c r="AJ73" s="17">
        <f>PRODUCT($AH$4:AH73)</f>
        <v>0.10325829549499015</v>
      </c>
      <c r="AL73">
        <f t="shared" si="5"/>
        <v>6.4219400803934235E-2</v>
      </c>
      <c r="AM73">
        <f>SUMPRODUCT($AI$4:AI73, $AL$4:AL73)</f>
        <v>0.11519324694374442</v>
      </c>
      <c r="AN73">
        <f t="shared" si="8"/>
        <v>22.832564746979791</v>
      </c>
      <c r="AO73">
        <f>SUMPRODUCT($AJ$4:AJ73,$AL$4:AL73)</f>
        <v>21.839195932844515</v>
      </c>
    </row>
    <row r="74" spans="2:41" x14ac:dyDescent="0.3">
      <c r="B74" s="15">
        <v>70</v>
      </c>
      <c r="C74" s="13">
        <v>8.7799999999999996E-3</v>
      </c>
      <c r="D74" s="13">
        <v>1.222E-2</v>
      </c>
      <c r="E74" s="13">
        <v>1.4930000000000001E-2</v>
      </c>
      <c r="F74" s="13">
        <v>1.805E-2</v>
      </c>
      <c r="G74" s="13">
        <v>2.1160000000000002E-2</v>
      </c>
      <c r="H74" s="13">
        <v>2.4230000000000002E-2</v>
      </c>
      <c r="I74" s="13">
        <v>2.742E-2</v>
      </c>
      <c r="J74" s="13">
        <v>3.1050000000000001E-2</v>
      </c>
      <c r="K74" s="13">
        <v>3.5549999999999998E-2</v>
      </c>
      <c r="L74" s="13">
        <v>4.0320000000000002E-2</v>
      </c>
      <c r="M74" s="13">
        <v>4.5409999999999999E-2</v>
      </c>
      <c r="N74" s="13">
        <v>5.1029999999999999E-2</v>
      </c>
      <c r="O74" s="13">
        <v>5.6980000000000003E-2</v>
      </c>
      <c r="P74" s="13">
        <v>6.3229999999999995E-2</v>
      </c>
      <c r="Q74" s="13">
        <v>6.9760000000000003E-2</v>
      </c>
      <c r="R74" s="13">
        <v>7.9649999999999999E-2</v>
      </c>
      <c r="S74" s="13">
        <v>9.0260000000000007E-2</v>
      </c>
      <c r="T74" s="13">
        <v>0.10152</v>
      </c>
      <c r="U74" s="13">
        <v>0.11375</v>
      </c>
      <c r="V74" s="13">
        <v>0.12667</v>
      </c>
      <c r="W74" s="13">
        <v>0.13933000000000001</v>
      </c>
      <c r="X74" s="13">
        <v>0.15634000000000001</v>
      </c>
      <c r="Y74" s="13">
        <v>0.17427999999999999</v>
      </c>
      <c r="Z74" s="13">
        <v>0.19309999999999999</v>
      </c>
      <c r="AA74" s="13">
        <v>0.21146000000000001</v>
      </c>
      <c r="AB74" s="13">
        <v>0.22767000000000001</v>
      </c>
      <c r="AC74" s="15">
        <v>95</v>
      </c>
      <c r="AE74" s="17">
        <v>70</v>
      </c>
      <c r="AF74" s="17" cm="1">
        <f t="array" ref="AF74">INDEX($C$4:$AB$99,MATCH($AD$4,$B$4:$B$99)+IF(AE74&lt;26,0,MIN(AE74-25,95-$AD$4)),IF(AE74&lt;26,AE74+1,26))</f>
        <v>0.22767000000000001</v>
      </c>
      <c r="AG74" s="17">
        <f t="shared" si="6"/>
        <v>0.22767000000000001</v>
      </c>
      <c r="AH74" s="17">
        <f t="shared" si="7"/>
        <v>0.77232999999999996</v>
      </c>
      <c r="AI74" s="17">
        <f>AG74 * PRODUCT($AH$4:AH73)</f>
        <v>2.3508816135344408E-2</v>
      </c>
      <c r="AJ74" s="17">
        <f>PRODUCT($AH$4:AH74)</f>
        <v>7.9749479359645742E-2</v>
      </c>
      <c r="AL74">
        <f t="shared" si="5"/>
        <v>6.1749423849936765E-2</v>
      </c>
      <c r="AM74">
        <f>SUMPRODUCT($AI$4:AI74, $AL$4:AL74)</f>
        <v>0.11664490279549602</v>
      </c>
      <c r="AN74">
        <f t="shared" si="8"/>
        <v>22.839195932844515</v>
      </c>
      <c r="AO74">
        <f>SUMPRODUCT($AJ$4:AJ74,$AL$4:AL74)</f>
        <v>21.844120417247304</v>
      </c>
    </row>
    <row r="75" spans="2:41" x14ac:dyDescent="0.3">
      <c r="B75" s="15">
        <v>71</v>
      </c>
      <c r="C75" s="17">
        <v>9.9000000000000008E-3</v>
      </c>
      <c r="D75" s="17">
        <v>1.366E-2</v>
      </c>
      <c r="E75" s="17">
        <v>1.6580000000000001E-2</v>
      </c>
      <c r="F75" s="17">
        <v>2.0080000000000001E-2</v>
      </c>
      <c r="G75" s="17">
        <v>2.3529999999999999E-2</v>
      </c>
      <c r="H75" s="17">
        <v>2.6970000000000001E-2</v>
      </c>
      <c r="I75" s="17">
        <v>3.056E-2</v>
      </c>
      <c r="J75" s="17">
        <v>3.4590000000000003E-2</v>
      </c>
      <c r="K75" s="17">
        <v>3.95E-2</v>
      </c>
      <c r="L75" s="17">
        <v>4.4679999999999997E-2</v>
      </c>
      <c r="M75" s="17">
        <v>5.04E-2</v>
      </c>
      <c r="N75" s="17">
        <v>5.6430000000000001E-2</v>
      </c>
      <c r="O75" s="17">
        <v>6.2740000000000004E-2</v>
      </c>
      <c r="P75" s="17">
        <v>6.9330000000000003E-2</v>
      </c>
      <c r="Q75" s="17">
        <v>7.9399999999999998E-2</v>
      </c>
      <c r="R75" s="17">
        <v>9.01E-2</v>
      </c>
      <c r="S75" s="17">
        <v>0.10149</v>
      </c>
      <c r="T75" s="17">
        <v>0.11375</v>
      </c>
      <c r="U75" s="17">
        <v>0.12676000000000001</v>
      </c>
      <c r="V75" s="17">
        <v>0.13933000000000001</v>
      </c>
      <c r="W75" s="17">
        <v>0.15634000000000001</v>
      </c>
      <c r="X75" s="17">
        <v>0.17427999999999999</v>
      </c>
      <c r="Y75" s="17">
        <v>0.19309999999999999</v>
      </c>
      <c r="Z75" s="17">
        <v>0.21146000000000001</v>
      </c>
      <c r="AA75" s="17">
        <v>0.22767000000000001</v>
      </c>
      <c r="AB75" s="14">
        <v>0.24548</v>
      </c>
      <c r="AC75" s="15">
        <v>96</v>
      </c>
      <c r="AE75" s="17">
        <v>71</v>
      </c>
      <c r="AF75" s="17" cm="1">
        <f t="array" ref="AF75">INDEX($C$4:$AB$99,MATCH($AD$4,$B$4:$B$99)+IF(AE75&lt;26,0,MIN(AE75-25,95-$AD$4)),IF(AE75&lt;26,AE75+1,26))</f>
        <v>0.24548</v>
      </c>
      <c r="AG75" s="17">
        <f t="shared" si="6"/>
        <v>0.24548</v>
      </c>
      <c r="AH75" s="17">
        <f t="shared" si="7"/>
        <v>0.75451999999999997</v>
      </c>
      <c r="AI75" s="17">
        <f>AG75 * PRODUCT($AH$4:AH74)</f>
        <v>1.9576902193205837E-2</v>
      </c>
      <c r="AJ75" s="17">
        <f>PRODUCT($AH$4:AH75)</f>
        <v>6.0172577166439901E-2</v>
      </c>
      <c r="AL75">
        <f t="shared" si="5"/>
        <v>5.937444600955457E-2</v>
      </c>
      <c r="AM75">
        <f>SUMPRODUCT($AI$4:AI75, $AL$4:AL75)</f>
        <v>0.11780727051780085</v>
      </c>
      <c r="AN75">
        <f t="shared" si="8"/>
        <v>22.844120417247304</v>
      </c>
      <c r="AO75">
        <f>SUMPRODUCT($AJ$4:AJ75,$AL$4:AL75)</f>
        <v>21.847693130681527</v>
      </c>
    </row>
    <row r="76" spans="2:41" x14ac:dyDescent="0.3">
      <c r="B76" s="15">
        <v>72</v>
      </c>
      <c r="C76" s="17">
        <v>1.1180000000000001E-2</v>
      </c>
      <c r="D76" s="17">
        <v>1.5259999999999999E-2</v>
      </c>
      <c r="E76" s="17">
        <v>1.8380000000000001E-2</v>
      </c>
      <c r="F76" s="17">
        <v>2.2259999999999999E-2</v>
      </c>
      <c r="G76" s="17">
        <v>2.6110000000000001E-2</v>
      </c>
      <c r="H76" s="17">
        <v>2.9950000000000001E-2</v>
      </c>
      <c r="I76" s="17">
        <v>3.3930000000000002E-2</v>
      </c>
      <c r="J76" s="17">
        <v>3.8390000000000001E-2</v>
      </c>
      <c r="K76" s="17">
        <v>4.3720000000000002E-2</v>
      </c>
      <c r="L76" s="17">
        <v>4.9540000000000001E-2</v>
      </c>
      <c r="M76" s="17">
        <v>5.568E-2</v>
      </c>
      <c r="N76" s="17">
        <v>6.2100000000000002E-2</v>
      </c>
      <c r="O76" s="17">
        <v>6.8739999999999996E-2</v>
      </c>
      <c r="P76" s="17">
        <v>7.9079999999999998E-2</v>
      </c>
      <c r="Q76" s="17">
        <v>8.9929999999999996E-2</v>
      </c>
      <c r="R76" s="17">
        <v>0.10145999999999999</v>
      </c>
      <c r="S76" s="17">
        <v>0.11376</v>
      </c>
      <c r="T76" s="17">
        <v>0.12679000000000001</v>
      </c>
      <c r="U76" s="17">
        <v>0.13933000000000001</v>
      </c>
      <c r="V76" s="17">
        <v>0.15634000000000001</v>
      </c>
      <c r="W76" s="17">
        <v>0.17427999999999999</v>
      </c>
      <c r="X76" s="17">
        <v>0.19309999999999999</v>
      </c>
      <c r="Y76" s="17">
        <v>0.21146000000000001</v>
      </c>
      <c r="Z76" s="17">
        <v>0.22767000000000001</v>
      </c>
      <c r="AA76" s="17">
        <v>0.24548</v>
      </c>
      <c r="AB76" s="14">
        <v>0.26295000000000002</v>
      </c>
      <c r="AC76" s="15">
        <v>97</v>
      </c>
      <c r="AE76" s="14">
        <v>72</v>
      </c>
      <c r="AF76" s="17" cm="1">
        <f t="array" ref="AF76">INDEX($C$4:$AB$99,MATCH($AD$4,$B$4:$B$99)+IF(AE76&lt;26,0,MIN(AE76-25,95-$AD$4)),IF(AE76&lt;26,AE76+1,26))</f>
        <v>0.26295000000000002</v>
      </c>
      <c r="AG76" s="17">
        <f t="shared" si="6"/>
        <v>0.26295000000000002</v>
      </c>
      <c r="AH76" s="17">
        <f t="shared" si="7"/>
        <v>0.73704999999999998</v>
      </c>
      <c r="AI76" s="17">
        <f>AG76 * PRODUCT($AH$4:AH75)</f>
        <v>1.5822379165915373E-2</v>
      </c>
      <c r="AJ76" s="17">
        <f>PRODUCT($AH$4:AH76)</f>
        <v>4.4350198000524525E-2</v>
      </c>
      <c r="AL76">
        <f t="shared" si="5"/>
        <v>5.7090813470725546E-2</v>
      </c>
      <c r="AM76">
        <f>SUMPRODUCT($AI$4:AI76, $AL$4:AL76)</f>
        <v>0.11871058301542521</v>
      </c>
      <c r="AN76">
        <f t="shared" si="8"/>
        <v>22.847693130681527</v>
      </c>
      <c r="AO76">
        <f>SUMPRODUCT($AJ$4:AJ76,$AL$4:AL76)</f>
        <v>21.850225119562964</v>
      </c>
    </row>
    <row r="77" spans="2:41" x14ac:dyDescent="0.3">
      <c r="B77" s="15">
        <v>73</v>
      </c>
      <c r="C77" s="17">
        <v>1.259E-2</v>
      </c>
      <c r="D77" s="17">
        <v>1.703E-2</v>
      </c>
      <c r="E77" s="17">
        <v>2.034E-2</v>
      </c>
      <c r="F77" s="17">
        <v>2.4629999999999999E-2</v>
      </c>
      <c r="G77" s="17">
        <v>2.8899999999999999E-2</v>
      </c>
      <c r="H77" s="17">
        <v>3.3180000000000001E-2</v>
      </c>
      <c r="I77" s="17">
        <v>3.7560000000000003E-2</v>
      </c>
      <c r="J77" s="17">
        <v>4.2450000000000002E-2</v>
      </c>
      <c r="K77" s="17">
        <v>4.8430000000000001E-2</v>
      </c>
      <c r="L77" s="17">
        <v>5.4690000000000003E-2</v>
      </c>
      <c r="M77" s="17">
        <v>6.1240000000000003E-2</v>
      </c>
      <c r="N77" s="17">
        <v>6.8019999999999997E-2</v>
      </c>
      <c r="O77" s="17">
        <v>7.8619999999999995E-2</v>
      </c>
      <c r="P77" s="17">
        <v>8.9730000000000004E-2</v>
      </c>
      <c r="Q77" s="17">
        <v>0.10136000000000001</v>
      </c>
      <c r="R77" s="17">
        <v>0.1138</v>
      </c>
      <c r="S77" s="17">
        <v>0.12687999999999999</v>
      </c>
      <c r="T77" s="17">
        <v>0.13933000000000001</v>
      </c>
      <c r="U77" s="17">
        <v>0.15634000000000001</v>
      </c>
      <c r="V77" s="17">
        <v>0.17427999999999999</v>
      </c>
      <c r="W77" s="17">
        <v>0.19309999999999999</v>
      </c>
      <c r="X77" s="17">
        <v>0.21146000000000001</v>
      </c>
      <c r="Y77" s="17">
        <v>0.22767000000000001</v>
      </c>
      <c r="Z77" s="17">
        <v>0.24548</v>
      </c>
      <c r="AA77" s="17">
        <v>0.26295000000000002</v>
      </c>
      <c r="AB77" s="14">
        <v>0.28365000000000001</v>
      </c>
      <c r="AC77" s="15">
        <v>98</v>
      </c>
      <c r="AE77" s="17">
        <v>73</v>
      </c>
      <c r="AF77" s="17" cm="1">
        <f t="array" ref="AF77">INDEX($C$4:$AB$99,MATCH($AD$4,$B$4:$B$99)+IF(AE77&lt;26,0,MIN(AE77-25,95-$AD$4)),IF(AE77&lt;26,AE77+1,26))</f>
        <v>0.28365000000000001</v>
      </c>
      <c r="AG77" s="17">
        <f t="shared" si="6"/>
        <v>0.28365000000000001</v>
      </c>
      <c r="AH77" s="17">
        <f t="shared" si="7"/>
        <v>0.71635000000000004</v>
      </c>
      <c r="AI77" s="17">
        <f>AG77 * PRODUCT($AH$4:AH76)</f>
        <v>1.2579933662848783E-2</v>
      </c>
      <c r="AJ77" s="17">
        <f>PRODUCT($AH$4:AH77)</f>
        <v>3.1770264337675748E-2</v>
      </c>
      <c r="AL77">
        <f t="shared" si="5"/>
        <v>5.4895012952620711E-2</v>
      </c>
      <c r="AM77">
        <f>SUMPRODUCT($AI$4:AI77, $AL$4:AL77)</f>
        <v>0.11940115863679041</v>
      </c>
      <c r="AN77">
        <f t="shared" si="8"/>
        <v>22.850225119562964</v>
      </c>
      <c r="AO77">
        <f>SUMPRODUCT($AJ$4:AJ77,$AL$4:AL77)</f>
        <v>21.851969148635288</v>
      </c>
    </row>
    <row r="78" spans="2:41" x14ac:dyDescent="0.3">
      <c r="B78" s="15">
        <v>74</v>
      </c>
      <c r="C78" s="17">
        <v>1.4189999999999999E-2</v>
      </c>
      <c r="D78" s="17">
        <v>1.898E-2</v>
      </c>
      <c r="E78" s="17">
        <v>2.2460000000000001E-2</v>
      </c>
      <c r="F78" s="17">
        <v>2.7199999999999998E-2</v>
      </c>
      <c r="G78" s="17">
        <v>3.1919999999999997E-2</v>
      </c>
      <c r="H78" s="17">
        <v>3.662E-2</v>
      </c>
      <c r="I78" s="17">
        <v>4.1450000000000001E-2</v>
      </c>
      <c r="J78" s="17">
        <v>4.6989999999999997E-2</v>
      </c>
      <c r="K78" s="17">
        <v>5.3440000000000001E-2</v>
      </c>
      <c r="L78" s="17">
        <v>6.0100000000000001E-2</v>
      </c>
      <c r="M78" s="17">
        <v>6.7019999999999996E-2</v>
      </c>
      <c r="N78" s="17">
        <v>7.8049999999999994E-2</v>
      </c>
      <c r="O78" s="17">
        <v>8.9480000000000004E-2</v>
      </c>
      <c r="P78" s="17">
        <v>0.10133</v>
      </c>
      <c r="Q78" s="17">
        <v>0.11387</v>
      </c>
      <c r="R78" s="17">
        <v>0.12701999999999999</v>
      </c>
      <c r="S78" s="17">
        <v>0.13933000000000001</v>
      </c>
      <c r="T78" s="17">
        <v>0.15634000000000001</v>
      </c>
      <c r="U78" s="17">
        <v>0.17427999999999999</v>
      </c>
      <c r="V78" s="17">
        <v>0.19309999999999999</v>
      </c>
      <c r="W78" s="17">
        <v>0.21146000000000001</v>
      </c>
      <c r="X78" s="17">
        <v>0.22767000000000001</v>
      </c>
      <c r="Y78" s="17">
        <v>0.24548</v>
      </c>
      <c r="Z78" s="17">
        <v>0.26295000000000002</v>
      </c>
      <c r="AA78" s="17">
        <v>0.28365000000000001</v>
      </c>
      <c r="AB78" s="14">
        <v>0.30698999999999999</v>
      </c>
      <c r="AC78" s="15">
        <v>99</v>
      </c>
      <c r="AE78" s="17">
        <v>74</v>
      </c>
      <c r="AF78" s="17" cm="1">
        <f t="array" ref="AF78">INDEX($C$4:$AB$99,MATCH($AD$4,$B$4:$B$99)+IF(AE78&lt;26,0,MIN(AE78-25,95-$AD$4)),IF(AE78&lt;26,AE78+1,26))</f>
        <v>0.30698999999999999</v>
      </c>
      <c r="AG78" s="17">
        <f t="shared" si="6"/>
        <v>0.30698999999999999</v>
      </c>
      <c r="AH78" s="17">
        <f t="shared" si="7"/>
        <v>0.69301000000000001</v>
      </c>
      <c r="AI78" s="17">
        <f>AG78 * PRODUCT($AH$4:AH77)</f>
        <v>9.7531534490230779E-3</v>
      </c>
      <c r="AJ78" s="17">
        <f>PRODUCT($AH$4:AH78)</f>
        <v>2.2017110888652672E-2</v>
      </c>
      <c r="AL78">
        <f t="shared" si="5"/>
        <v>5.2783666300596846E-2</v>
      </c>
      <c r="AM78">
        <f>SUMPRODUCT($AI$4:AI78, $AL$4:AL78)</f>
        <v>0.11991596583382215</v>
      </c>
      <c r="AN78">
        <f t="shared" si="8"/>
        <v>22.851969148635288</v>
      </c>
      <c r="AO78">
        <f>SUMPRODUCT($AJ$4:AJ78,$AL$4:AL78)</f>
        <v>21.853131292469339</v>
      </c>
    </row>
    <row r="79" spans="2:41" x14ac:dyDescent="0.3">
      <c r="B79" s="15">
        <v>75</v>
      </c>
      <c r="C79" s="17">
        <v>1.5959999999999998E-2</v>
      </c>
      <c r="D79" s="17">
        <v>2.1129999999999999E-2</v>
      </c>
      <c r="E79" s="17">
        <v>2.4760000000000001E-2</v>
      </c>
      <c r="F79" s="17">
        <v>2.9940000000000001E-2</v>
      </c>
      <c r="G79" s="17">
        <v>3.5139999999999998E-2</v>
      </c>
      <c r="H79" s="17">
        <v>4.0300000000000002E-2</v>
      </c>
      <c r="I79" s="17">
        <v>4.5780000000000001E-2</v>
      </c>
      <c r="J79" s="17">
        <v>5.1810000000000002E-2</v>
      </c>
      <c r="K79" s="17">
        <v>5.8680000000000003E-2</v>
      </c>
      <c r="L79" s="17">
        <v>6.5750000000000003E-2</v>
      </c>
      <c r="M79" s="17">
        <v>7.7270000000000005E-2</v>
      </c>
      <c r="N79" s="17">
        <v>8.9069999999999996E-2</v>
      </c>
      <c r="O79" s="17">
        <v>0.10119</v>
      </c>
      <c r="P79" s="17">
        <v>0.11391999999999999</v>
      </c>
      <c r="Q79" s="17">
        <v>0.12712999999999999</v>
      </c>
      <c r="R79" s="17">
        <v>0.13933000000000001</v>
      </c>
      <c r="S79" s="17">
        <v>0.15634000000000001</v>
      </c>
      <c r="T79" s="17">
        <v>0.17427999999999999</v>
      </c>
      <c r="U79" s="17">
        <v>0.19309999999999999</v>
      </c>
      <c r="V79" s="17">
        <v>0.21146000000000001</v>
      </c>
      <c r="W79" s="17">
        <v>0.22767000000000001</v>
      </c>
      <c r="X79" s="17">
        <v>0.24548</v>
      </c>
      <c r="Y79" s="17">
        <v>0.26295000000000002</v>
      </c>
      <c r="Z79" s="17">
        <v>0.28365000000000001</v>
      </c>
      <c r="AA79" s="17">
        <v>0.30698999999999999</v>
      </c>
      <c r="AB79" s="14">
        <v>0.33015</v>
      </c>
      <c r="AC79" s="15">
        <v>100</v>
      </c>
      <c r="AE79" s="14">
        <v>75</v>
      </c>
      <c r="AF79" s="17" cm="1">
        <f t="array" ref="AF79">INDEX($C$4:$AB$99,MATCH($AD$4,$B$4:$B$99)+IF(AE79&lt;26,0,MIN(AE79-25,95-$AD$4)),IF(AE79&lt;26,AE79+1,26))</f>
        <v>0.33015</v>
      </c>
      <c r="AG79" s="17">
        <f t="shared" si="6"/>
        <v>0.33015</v>
      </c>
      <c r="AH79" s="17">
        <f t="shared" si="7"/>
        <v>0.66985000000000006</v>
      </c>
      <c r="AI79" s="17">
        <f>AG79 * PRODUCT($AH$4:AH78)</f>
        <v>7.2689491598886798E-3</v>
      </c>
      <c r="AJ79" s="17">
        <f>PRODUCT($AH$4:AH79)</f>
        <v>1.4748161728763993E-2</v>
      </c>
      <c r="AL79">
        <f t="shared" si="5"/>
        <v>5.0753525289035421E-2</v>
      </c>
      <c r="AM79">
        <f>SUMPRODUCT($AI$4:AI79, $AL$4:AL79)</f>
        <v>0.12028489062883327</v>
      </c>
      <c r="AN79">
        <f t="shared" si="8"/>
        <v>22.853131292469339</v>
      </c>
      <c r="AO79">
        <f>SUMPRODUCT($AJ$4:AJ79,$AL$4:AL79)</f>
        <v>21.853879813668605</v>
      </c>
    </row>
    <row r="80" spans="2:41" x14ac:dyDescent="0.3">
      <c r="B80" s="15">
        <v>76</v>
      </c>
      <c r="C80" s="17">
        <v>1.7909999999999999E-2</v>
      </c>
      <c r="D80" s="17">
        <v>2.349E-2</v>
      </c>
      <c r="E80" s="17">
        <v>2.7220000000000001E-2</v>
      </c>
      <c r="F80" s="17">
        <v>3.2899999999999999E-2</v>
      </c>
      <c r="G80" s="17">
        <v>3.857E-2</v>
      </c>
      <c r="H80" s="17">
        <v>4.437E-2</v>
      </c>
      <c r="I80" s="17">
        <v>5.0349999999999999E-2</v>
      </c>
      <c r="J80" s="17">
        <v>5.6869999999999997E-2</v>
      </c>
      <c r="K80" s="17">
        <v>6.4140000000000003E-2</v>
      </c>
      <c r="L80" s="17">
        <v>7.6240000000000002E-2</v>
      </c>
      <c r="M80" s="17">
        <v>8.8499999999999995E-2</v>
      </c>
      <c r="N80" s="17">
        <v>0.10102</v>
      </c>
      <c r="O80" s="17">
        <v>0.11394</v>
      </c>
      <c r="P80" s="17">
        <v>0.12719</v>
      </c>
      <c r="Q80" s="17">
        <v>0.13933000000000001</v>
      </c>
      <c r="R80" s="17">
        <v>0.15634000000000001</v>
      </c>
      <c r="S80" s="17">
        <v>0.17427999999999999</v>
      </c>
      <c r="T80" s="17">
        <v>0.19309999999999999</v>
      </c>
      <c r="U80" s="17">
        <v>0.21146000000000001</v>
      </c>
      <c r="V80" s="17">
        <v>0.22767000000000001</v>
      </c>
      <c r="W80" s="17">
        <v>0.24548</v>
      </c>
      <c r="X80" s="17">
        <v>0.26295000000000002</v>
      </c>
      <c r="Y80" s="17">
        <v>0.28365000000000001</v>
      </c>
      <c r="Z80" s="17">
        <v>0.30698999999999999</v>
      </c>
      <c r="AA80" s="17">
        <v>0.33015</v>
      </c>
      <c r="AB80" s="14">
        <v>0.35211999999999999</v>
      </c>
      <c r="AC80" s="15">
        <v>101</v>
      </c>
      <c r="AE80" s="17">
        <v>76</v>
      </c>
      <c r="AF80" s="17" cm="1">
        <f t="array" ref="AF80">INDEX($C$4:$AB$99,MATCH($AD$4,$B$4:$B$99)+IF(AE80&lt;26,0,MIN(AE80-25,95-$AD$4)),IF(AE80&lt;26,AE80+1,26))</f>
        <v>0.35211999999999999</v>
      </c>
      <c r="AG80" s="17">
        <f t="shared" si="6"/>
        <v>0.35211999999999999</v>
      </c>
      <c r="AH80" s="17">
        <f t="shared" si="7"/>
        <v>0.64788000000000001</v>
      </c>
      <c r="AI80" s="17">
        <f>AG80 * PRODUCT($AH$4:AH79)</f>
        <v>5.1931227079323773E-3</v>
      </c>
      <c r="AJ80" s="17">
        <f>PRODUCT($AH$4:AH80)</f>
        <v>9.5550390208316155E-3</v>
      </c>
      <c r="AL80">
        <f t="shared" si="5"/>
        <v>4.8801466624072518E-2</v>
      </c>
      <c r="AM80">
        <f>SUMPRODUCT($AI$4:AI80, $AL$4:AL80)</f>
        <v>0.12053832263333915</v>
      </c>
      <c r="AN80">
        <f t="shared" si="8"/>
        <v>22.853879813668605</v>
      </c>
      <c r="AO80">
        <f>SUMPRODUCT($AJ$4:AJ80,$AL$4:AL80)</f>
        <v>21.854346113586473</v>
      </c>
    </row>
    <row r="81" spans="2:41" x14ac:dyDescent="0.3">
      <c r="B81" s="15">
        <v>77</v>
      </c>
      <c r="C81" s="17">
        <v>2.009E-2</v>
      </c>
      <c r="D81" s="17">
        <v>2.6030000000000001E-2</v>
      </c>
      <c r="E81" s="17">
        <v>2.9860000000000001E-2</v>
      </c>
      <c r="F81" s="17">
        <v>3.603E-2</v>
      </c>
      <c r="G81" s="17">
        <v>4.2360000000000002E-2</v>
      </c>
      <c r="H81" s="17">
        <v>4.8680000000000001E-2</v>
      </c>
      <c r="I81" s="17">
        <v>5.5149999999999998E-2</v>
      </c>
      <c r="J81" s="17">
        <v>6.2109999999999999E-2</v>
      </c>
      <c r="K81" s="17">
        <v>7.4959999999999999E-2</v>
      </c>
      <c r="L81" s="17">
        <v>8.7809999999999999E-2</v>
      </c>
      <c r="M81" s="17">
        <v>0.1007</v>
      </c>
      <c r="N81" s="17">
        <v>0.11389000000000001</v>
      </c>
      <c r="O81" s="17">
        <v>0.12733</v>
      </c>
      <c r="P81" s="17">
        <v>0.13933000000000001</v>
      </c>
      <c r="Q81" s="17">
        <v>0.15634000000000001</v>
      </c>
      <c r="R81" s="17">
        <v>0.17427999999999999</v>
      </c>
      <c r="S81" s="17">
        <v>0.19309999999999999</v>
      </c>
      <c r="T81" s="17">
        <v>0.21146000000000001</v>
      </c>
      <c r="U81" s="17">
        <v>0.22767000000000001</v>
      </c>
      <c r="V81" s="17">
        <v>0.24548</v>
      </c>
      <c r="W81" s="17">
        <v>0.26295000000000002</v>
      </c>
      <c r="X81" s="17">
        <v>0.28365000000000001</v>
      </c>
      <c r="Y81" s="17">
        <v>0.30698999999999999</v>
      </c>
      <c r="Z81" s="17">
        <v>0.33015</v>
      </c>
      <c r="AA81" s="17">
        <v>0.35211999999999999</v>
      </c>
      <c r="AB81" s="14">
        <v>0.37218000000000001</v>
      </c>
      <c r="AC81" s="15">
        <v>102</v>
      </c>
      <c r="AE81" s="17">
        <v>77</v>
      </c>
      <c r="AF81" s="17" cm="1">
        <f t="array" ref="AF81">INDEX($C$4:$AB$99,MATCH($AD$4,$B$4:$B$99)+IF(AE81&lt;26,0,MIN(AE81-25,95-$AD$4)),IF(AE81&lt;26,AE81+1,26))</f>
        <v>0.37218000000000001</v>
      </c>
      <c r="AG81" s="17">
        <f t="shared" si="6"/>
        <v>0.37218000000000001</v>
      </c>
      <c r="AH81" s="17">
        <f t="shared" si="7"/>
        <v>0.62782000000000004</v>
      </c>
      <c r="AI81" s="17">
        <f>AG81 * PRODUCT($AH$4:AH80)</f>
        <v>3.5561944227731107E-3</v>
      </c>
      <c r="AJ81" s="17">
        <f>PRODUCT($AH$4:AH81)</f>
        <v>5.9988445980585052E-3</v>
      </c>
      <c r="AL81">
        <f t="shared" si="5"/>
        <v>4.6924487138531264E-2</v>
      </c>
      <c r="AM81">
        <f>SUMPRODUCT($AI$4:AI81, $AL$4:AL81)</f>
        <v>0.12070519523279268</v>
      </c>
      <c r="AN81">
        <f t="shared" si="8"/>
        <v>22.854346113586473</v>
      </c>
      <c r="AO81">
        <f>SUMPRODUCT($AJ$4:AJ81,$AL$4:AL81)</f>
        <v>21.854627606292659</v>
      </c>
    </row>
    <row r="82" spans="2:41" x14ac:dyDescent="0.3">
      <c r="B82" s="15">
        <v>78</v>
      </c>
      <c r="C82" s="17">
        <v>2.2440000000000002E-2</v>
      </c>
      <c r="D82" s="17">
        <v>2.879E-2</v>
      </c>
      <c r="E82" s="17">
        <v>3.2640000000000002E-2</v>
      </c>
      <c r="F82" s="17">
        <v>3.952E-2</v>
      </c>
      <c r="G82" s="17">
        <v>4.6350000000000002E-2</v>
      </c>
      <c r="H82" s="17">
        <v>5.3179999999999998E-2</v>
      </c>
      <c r="I82" s="17">
        <v>6.0130000000000003E-2</v>
      </c>
      <c r="J82" s="17">
        <v>7.3300000000000004E-2</v>
      </c>
      <c r="K82" s="17">
        <v>8.6879999999999999E-2</v>
      </c>
      <c r="L82" s="17">
        <v>0.1003</v>
      </c>
      <c r="M82" s="17">
        <v>0.11386</v>
      </c>
      <c r="N82" s="17">
        <v>0.12737999999999999</v>
      </c>
      <c r="O82" s="17">
        <v>0.13933000000000001</v>
      </c>
      <c r="P82" s="17">
        <v>0.15634000000000001</v>
      </c>
      <c r="Q82" s="17">
        <v>0.17427999999999999</v>
      </c>
      <c r="R82" s="17">
        <v>0.19309999999999999</v>
      </c>
      <c r="S82" s="17">
        <v>0.21146000000000001</v>
      </c>
      <c r="T82" s="17">
        <v>0.22767000000000001</v>
      </c>
      <c r="U82" s="17">
        <v>0.24548</v>
      </c>
      <c r="V82" s="17">
        <v>0.26295000000000002</v>
      </c>
      <c r="W82" s="17">
        <v>0.28365000000000001</v>
      </c>
      <c r="X82" s="17">
        <v>0.30698999999999999</v>
      </c>
      <c r="Y82" s="17">
        <v>0.33015</v>
      </c>
      <c r="Z82" s="17">
        <v>0.35211999999999999</v>
      </c>
      <c r="AA82" s="17">
        <v>0.37218000000000001</v>
      </c>
      <c r="AB82" s="14">
        <v>0.38925999999999999</v>
      </c>
      <c r="AC82" s="15">
        <v>103</v>
      </c>
      <c r="AE82" s="14">
        <v>78</v>
      </c>
      <c r="AF82" s="17" cm="1">
        <f t="array" ref="AF82">INDEX($C$4:$AB$99,MATCH($AD$4,$B$4:$B$99)+IF(AE82&lt;26,0,MIN(AE82-25,95-$AD$4)),IF(AE82&lt;26,AE82+1,26))</f>
        <v>0.38925999999999999</v>
      </c>
      <c r="AG82" s="17">
        <f t="shared" si="6"/>
        <v>0.38925999999999999</v>
      </c>
      <c r="AH82" s="17">
        <f t="shared" si="7"/>
        <v>0.61074000000000006</v>
      </c>
      <c r="AI82" s="17">
        <f>AG82 * PRODUCT($AH$4:AH81)</f>
        <v>2.3351102482402535E-3</v>
      </c>
      <c r="AJ82" s="17">
        <f>PRODUCT($AH$4:AH82)</f>
        <v>3.6637343498182517E-3</v>
      </c>
      <c r="AL82">
        <f t="shared" si="5"/>
        <v>4.5119699171664682E-2</v>
      </c>
      <c r="AM82">
        <f>SUMPRODUCT($AI$4:AI82, $AL$4:AL82)</f>
        <v>0.12081055470472594</v>
      </c>
      <c r="AN82">
        <f t="shared" si="8"/>
        <v>22.854627606292659</v>
      </c>
      <c r="AO82">
        <f>SUMPRODUCT($AJ$4:AJ82,$AL$4:AL82)</f>
        <v>21.854792912884367</v>
      </c>
    </row>
    <row r="83" spans="2:41" x14ac:dyDescent="0.3">
      <c r="B83" s="15">
        <v>79</v>
      </c>
      <c r="C83" s="17">
        <v>2.5049999999999999E-2</v>
      </c>
      <c r="D83" s="17">
        <v>3.1759999999999997E-2</v>
      </c>
      <c r="E83" s="17">
        <v>3.5740000000000001E-2</v>
      </c>
      <c r="F83" s="17">
        <v>4.3150000000000001E-2</v>
      </c>
      <c r="G83" s="17">
        <v>5.0520000000000002E-2</v>
      </c>
      <c r="H83" s="17">
        <v>5.7790000000000001E-2</v>
      </c>
      <c r="I83" s="17">
        <v>7.1809999999999999E-2</v>
      </c>
      <c r="J83" s="17">
        <v>8.5690000000000002E-2</v>
      </c>
      <c r="K83" s="17">
        <v>9.9790000000000004E-2</v>
      </c>
      <c r="L83" s="17">
        <v>0.11371000000000001</v>
      </c>
      <c r="M83" s="17">
        <v>0.12741</v>
      </c>
      <c r="N83" s="17">
        <v>0.13933000000000001</v>
      </c>
      <c r="O83" s="17">
        <v>0.15634000000000001</v>
      </c>
      <c r="P83" s="17">
        <v>0.17427999999999999</v>
      </c>
      <c r="Q83" s="17">
        <v>0.19309999999999999</v>
      </c>
      <c r="R83" s="17">
        <v>0.21146000000000001</v>
      </c>
      <c r="S83" s="17">
        <v>0.22767000000000001</v>
      </c>
      <c r="T83" s="17">
        <v>0.24548</v>
      </c>
      <c r="U83" s="17">
        <v>0.26295000000000002</v>
      </c>
      <c r="V83" s="17">
        <v>0.28365000000000001</v>
      </c>
      <c r="W83" s="17">
        <v>0.30698999999999999</v>
      </c>
      <c r="X83" s="17">
        <v>0.33015</v>
      </c>
      <c r="Y83" s="17">
        <v>0.35211999999999999</v>
      </c>
      <c r="Z83" s="17">
        <v>0.37218000000000001</v>
      </c>
      <c r="AA83" s="17">
        <v>0.38925999999999999</v>
      </c>
      <c r="AB83" s="14">
        <v>0.40339999999999998</v>
      </c>
      <c r="AC83" s="15">
        <v>104</v>
      </c>
      <c r="AE83" s="17">
        <v>79</v>
      </c>
      <c r="AF83" s="17" cm="1">
        <f t="array" ref="AF83">INDEX($C$4:$AB$99,MATCH($AD$4,$B$4:$B$99)+IF(AE83&lt;26,0,MIN(AE83-25,95-$AD$4)),IF(AE83&lt;26,AE83+1,26))</f>
        <v>0.40339999999999998</v>
      </c>
      <c r="AG83" s="17">
        <f t="shared" si="6"/>
        <v>0.40339999999999998</v>
      </c>
      <c r="AH83" s="17">
        <f t="shared" si="7"/>
        <v>0.59660000000000002</v>
      </c>
      <c r="AI83" s="17">
        <f>AG83 * PRODUCT($AH$4:AH82)</f>
        <v>1.4779504367166826E-3</v>
      </c>
      <c r="AJ83" s="17">
        <f>PRODUCT($AH$4:AH83)</f>
        <v>2.1857839131015689E-3</v>
      </c>
      <c r="AL83">
        <f t="shared" si="5"/>
        <v>4.3384326126600647E-2</v>
      </c>
      <c r="AM83">
        <f>SUMPRODUCT($AI$4:AI83, $AL$4:AL83)</f>
        <v>0.12087467458847141</v>
      </c>
      <c r="AN83">
        <f t="shared" si="8"/>
        <v>22.854792912884367</v>
      </c>
      <c r="AO83">
        <f>SUMPRODUCT($AJ$4:AJ83,$AL$4:AL83)</f>
        <v>21.854887741646497</v>
      </c>
    </row>
    <row r="84" spans="2:41" x14ac:dyDescent="0.3">
      <c r="B84" s="15">
        <v>80</v>
      </c>
      <c r="C84" s="17">
        <v>2.7869999999999999E-2</v>
      </c>
      <c r="D84" s="17">
        <v>3.5099999999999999E-2</v>
      </c>
      <c r="E84" s="17">
        <v>3.9010000000000003E-2</v>
      </c>
      <c r="F84" s="17">
        <v>4.6969999999999998E-2</v>
      </c>
      <c r="G84" s="17">
        <v>5.4780000000000002E-2</v>
      </c>
      <c r="H84" s="17">
        <v>7.0150000000000004E-2</v>
      </c>
      <c r="I84" s="17">
        <v>8.4760000000000002E-2</v>
      </c>
      <c r="J84" s="17">
        <v>9.9140000000000006E-2</v>
      </c>
      <c r="K84" s="17">
        <v>0.11359</v>
      </c>
      <c r="L84" s="17">
        <v>0.12748000000000001</v>
      </c>
      <c r="M84" s="17">
        <v>0.13933000000000001</v>
      </c>
      <c r="N84" s="17">
        <v>0.15634000000000001</v>
      </c>
      <c r="O84" s="17">
        <v>0.17427999999999999</v>
      </c>
      <c r="P84" s="17">
        <v>0.19309999999999999</v>
      </c>
      <c r="Q84" s="17">
        <v>0.21146000000000001</v>
      </c>
      <c r="R84" s="17">
        <v>0.22767000000000001</v>
      </c>
      <c r="S84" s="17">
        <v>0.24548</v>
      </c>
      <c r="T84" s="17">
        <v>0.26295000000000002</v>
      </c>
      <c r="U84" s="17">
        <v>0.28365000000000001</v>
      </c>
      <c r="V84" s="17">
        <v>0.30698999999999999</v>
      </c>
      <c r="W84" s="17">
        <v>0.33015</v>
      </c>
      <c r="X84" s="17">
        <v>0.35211999999999999</v>
      </c>
      <c r="Y84" s="17">
        <v>0.37218000000000001</v>
      </c>
      <c r="Z84" s="17">
        <v>0.38925999999999999</v>
      </c>
      <c r="AA84" s="17">
        <v>0.40339999999999998</v>
      </c>
      <c r="AB84" s="14">
        <v>0.41585</v>
      </c>
      <c r="AC84" s="15">
        <v>105</v>
      </c>
      <c r="AE84" s="17">
        <v>80</v>
      </c>
      <c r="AF84" s="17" cm="1">
        <f t="array" ref="AF84">INDEX($C$4:$AB$99,MATCH($AD$4,$B$4:$B$99)+IF(AE84&lt;26,0,MIN(AE84-25,95-$AD$4)),IF(AE84&lt;26,AE84+1,26))</f>
        <v>0.41585</v>
      </c>
      <c r="AG84" s="17">
        <f t="shared" si="6"/>
        <v>0.41585</v>
      </c>
      <c r="AH84" s="17">
        <f t="shared" si="7"/>
        <v>0.58414999999999995</v>
      </c>
      <c r="AI84" s="17">
        <f>AG84 * PRODUCT($AH$4:AH83)</f>
        <v>9.0895824026328742E-4</v>
      </c>
      <c r="AJ84" s="17">
        <f>PRODUCT($AH$4:AH84)</f>
        <v>1.2768256728382813E-3</v>
      </c>
      <c r="AL84">
        <f t="shared" si="5"/>
        <v>4.171569819865447E-2</v>
      </c>
      <c r="AM84">
        <f>SUMPRODUCT($AI$4:AI84, $AL$4:AL84)</f>
        <v>0.12091259241609742</v>
      </c>
      <c r="AN84">
        <f t="shared" si="8"/>
        <v>22.854887741646497</v>
      </c>
      <c r="AO84">
        <f>SUMPRODUCT($AJ$4:AJ84,$AL$4:AL84)</f>
        <v>21.854941005320917</v>
      </c>
    </row>
    <row r="85" spans="2:41" x14ac:dyDescent="0.3">
      <c r="B85" s="15">
        <v>81</v>
      </c>
      <c r="C85" s="17">
        <v>3.108E-2</v>
      </c>
      <c r="D85" s="17">
        <v>3.8690000000000002E-2</v>
      </c>
      <c r="E85" s="17">
        <v>4.3400000000000001E-2</v>
      </c>
      <c r="F85" s="17">
        <v>5.0840000000000003E-2</v>
      </c>
      <c r="G85" s="17">
        <v>6.794E-2</v>
      </c>
      <c r="H85" s="17">
        <v>8.3820000000000006E-2</v>
      </c>
      <c r="I85" s="17">
        <v>9.8769999999999997E-2</v>
      </c>
      <c r="J85" s="17">
        <v>0.11341</v>
      </c>
      <c r="K85" s="17">
        <v>0.12756000000000001</v>
      </c>
      <c r="L85" s="17">
        <v>0.13933000000000001</v>
      </c>
      <c r="M85" s="17">
        <v>0.15634000000000001</v>
      </c>
      <c r="N85" s="17">
        <v>0.17427999999999999</v>
      </c>
      <c r="O85" s="17">
        <v>0.19309999999999999</v>
      </c>
      <c r="P85" s="17">
        <v>0.21146000000000001</v>
      </c>
      <c r="Q85" s="17">
        <v>0.22767000000000001</v>
      </c>
      <c r="R85" s="17">
        <v>0.24548</v>
      </c>
      <c r="S85" s="17">
        <v>0.26295000000000002</v>
      </c>
      <c r="T85" s="17">
        <v>0.28365000000000001</v>
      </c>
      <c r="U85" s="17">
        <v>0.30698999999999999</v>
      </c>
      <c r="V85" s="17">
        <v>0.33015</v>
      </c>
      <c r="W85" s="17">
        <v>0.35211999999999999</v>
      </c>
      <c r="X85" s="17">
        <v>0.37218000000000001</v>
      </c>
      <c r="Y85" s="17">
        <v>0.38925999999999999</v>
      </c>
      <c r="Z85" s="17">
        <v>0.40339999999999998</v>
      </c>
      <c r="AA85" s="17">
        <v>0.41585</v>
      </c>
      <c r="AB85" s="14">
        <v>0.4269</v>
      </c>
      <c r="AC85" s="15">
        <v>106</v>
      </c>
      <c r="AE85" s="14">
        <v>81</v>
      </c>
      <c r="AF85" s="17" cm="1">
        <f t="array" ref="AF85">INDEX($C$4:$AB$99,MATCH($AD$4,$B$4:$B$99)+IF(AE85&lt;26,0,MIN(AE85-25,95-$AD$4)),IF(AE85&lt;26,AE85+1,26))</f>
        <v>0.4269</v>
      </c>
      <c r="AG85" s="17">
        <f t="shared" si="6"/>
        <v>0.4269</v>
      </c>
      <c r="AH85" s="17">
        <f t="shared" si="7"/>
        <v>0.57309999999999994</v>
      </c>
      <c r="AI85" s="17">
        <f>AG85 * PRODUCT($AH$4:AH84)</f>
        <v>5.4507687973466231E-4</v>
      </c>
      <c r="AJ85" s="17">
        <f>PRODUCT($AH$4:AH85)</f>
        <v>7.3174879310361897E-4</v>
      </c>
      <c r="AL85">
        <f t="shared" si="5"/>
        <v>4.0111248267936987E-2</v>
      </c>
      <c r="AM85">
        <f>SUMPRODUCT($AI$4:AI85, $AL$4:AL85)</f>
        <v>0.12093445613014557</v>
      </c>
      <c r="AN85">
        <f t="shared" si="8"/>
        <v>22.854941005320917</v>
      </c>
      <c r="AO85">
        <f>SUMPRODUCT($AJ$4:AJ85,$AL$4:AL85)</f>
        <v>21.854970356678429</v>
      </c>
    </row>
    <row r="86" spans="2:41" x14ac:dyDescent="0.3">
      <c r="B86" s="15">
        <v>82</v>
      </c>
      <c r="C86" s="17">
        <v>3.456E-2</v>
      </c>
      <c r="D86" s="17">
        <v>4.2439999999999999E-2</v>
      </c>
      <c r="E86" s="17">
        <v>4.786E-2</v>
      </c>
      <c r="F86" s="17">
        <v>6.5079999999999999E-2</v>
      </c>
      <c r="G86" s="17">
        <v>8.2610000000000003E-2</v>
      </c>
      <c r="H86" s="17">
        <v>9.8599999999999993E-2</v>
      </c>
      <c r="I86" s="17">
        <v>0.11361</v>
      </c>
      <c r="J86" s="17">
        <v>0.12765000000000001</v>
      </c>
      <c r="K86" s="17">
        <v>0.13933000000000001</v>
      </c>
      <c r="L86" s="17">
        <v>0.15634000000000001</v>
      </c>
      <c r="M86" s="17">
        <v>0.17427999999999999</v>
      </c>
      <c r="N86" s="17">
        <v>0.19309999999999999</v>
      </c>
      <c r="O86" s="17">
        <v>0.21146000000000001</v>
      </c>
      <c r="P86" s="17">
        <v>0.22767000000000001</v>
      </c>
      <c r="Q86" s="17">
        <v>0.24548</v>
      </c>
      <c r="R86" s="17">
        <v>0.26295000000000002</v>
      </c>
      <c r="S86" s="17">
        <v>0.28365000000000001</v>
      </c>
      <c r="T86" s="17">
        <v>0.30698999999999999</v>
      </c>
      <c r="U86" s="17">
        <v>0.33015</v>
      </c>
      <c r="V86" s="17">
        <v>0.35211999999999999</v>
      </c>
      <c r="W86" s="17">
        <v>0.37218000000000001</v>
      </c>
      <c r="X86" s="17">
        <v>0.38925999999999999</v>
      </c>
      <c r="Y86" s="17">
        <v>0.40339999999999998</v>
      </c>
      <c r="Z86" s="17">
        <v>0.41585</v>
      </c>
      <c r="AA86" s="17">
        <v>0.4269</v>
      </c>
      <c r="AB86" s="14">
        <v>0.43715999999999999</v>
      </c>
      <c r="AC86" s="15">
        <v>107</v>
      </c>
      <c r="AE86" s="17">
        <v>82</v>
      </c>
      <c r="AF86" s="17" cm="1">
        <f t="array" ref="AF86">INDEX($C$4:$AB$99,MATCH($AD$4,$B$4:$B$99)+IF(AE86&lt;26,0,MIN(AE86-25,95-$AD$4)),IF(AE86&lt;26,AE86+1,26))</f>
        <v>0.43715999999999999</v>
      </c>
      <c r="AG86" s="17">
        <f t="shared" si="6"/>
        <v>0.43715999999999999</v>
      </c>
      <c r="AH86" s="17">
        <f t="shared" si="7"/>
        <v>0.56284000000000001</v>
      </c>
      <c r="AI86" s="17">
        <f>AG86 * PRODUCT($AH$4:AH85)</f>
        <v>3.1989130239317809E-4</v>
      </c>
      <c r="AJ86" s="17">
        <f>PRODUCT($AH$4:AH86)</f>
        <v>4.1185749071044088E-4</v>
      </c>
      <c r="AL86">
        <f t="shared" si="5"/>
        <v>3.8568507949939407E-2</v>
      </c>
      <c r="AM86">
        <f>SUMPRODUCT($AI$4:AI86, $AL$4:AL86)</f>
        <v>0.12094679386038504</v>
      </c>
      <c r="AN86">
        <f t="shared" si="8"/>
        <v>22.854970356678429</v>
      </c>
      <c r="AO86">
        <f>SUMPRODUCT($AJ$4:AJ86,$AL$4:AL86)</f>
        <v>21.854986241407335</v>
      </c>
    </row>
    <row r="87" spans="2:41" x14ac:dyDescent="0.3">
      <c r="B87" s="15">
        <v>83</v>
      </c>
      <c r="C87" s="17">
        <v>3.8339999999999999E-2</v>
      </c>
      <c r="D87" s="17">
        <v>4.5449999999999997E-2</v>
      </c>
      <c r="E87" s="17">
        <v>6.1539999999999997E-2</v>
      </c>
      <c r="F87" s="17">
        <v>8.1049999999999997E-2</v>
      </c>
      <c r="G87" s="17">
        <v>9.8460000000000006E-2</v>
      </c>
      <c r="H87" s="17">
        <v>0.11414000000000001</v>
      </c>
      <c r="I87" s="17">
        <v>0.12812999999999999</v>
      </c>
      <c r="J87" s="17">
        <v>0.13933000000000001</v>
      </c>
      <c r="K87" s="17">
        <v>0.15634000000000001</v>
      </c>
      <c r="L87" s="17">
        <v>0.17427999999999999</v>
      </c>
      <c r="M87" s="17">
        <v>0.19309999999999999</v>
      </c>
      <c r="N87" s="17">
        <v>0.21146000000000001</v>
      </c>
      <c r="O87" s="17">
        <v>0.22767000000000001</v>
      </c>
      <c r="P87" s="17">
        <v>0.24548</v>
      </c>
      <c r="Q87" s="17">
        <v>0.26295000000000002</v>
      </c>
      <c r="R87" s="17">
        <v>0.28365000000000001</v>
      </c>
      <c r="S87" s="17">
        <v>0.30698999999999999</v>
      </c>
      <c r="T87" s="17">
        <v>0.33015</v>
      </c>
      <c r="U87" s="17">
        <v>0.35211999999999999</v>
      </c>
      <c r="V87" s="17">
        <v>0.37218000000000001</v>
      </c>
      <c r="W87" s="17">
        <v>0.38925999999999999</v>
      </c>
      <c r="X87" s="17">
        <v>0.40339999999999998</v>
      </c>
      <c r="Y87" s="17">
        <v>0.41585</v>
      </c>
      <c r="Z87" s="17">
        <v>0.4269</v>
      </c>
      <c r="AA87" s="17">
        <v>0.43715999999999999</v>
      </c>
      <c r="AB87" s="14">
        <v>0.44263000000000002</v>
      </c>
      <c r="AC87" s="15">
        <v>108</v>
      </c>
      <c r="AE87" s="17">
        <v>83</v>
      </c>
      <c r="AF87" s="17" cm="1">
        <f t="array" ref="AF87">INDEX($C$4:$AB$99,MATCH($AD$4,$B$4:$B$99)+IF(AE87&lt;26,0,MIN(AE87-25,95-$AD$4)),IF(AE87&lt;26,AE87+1,26))</f>
        <v>0.44263000000000002</v>
      </c>
      <c r="AG87" s="17">
        <f t="shared" si="6"/>
        <v>0.44263000000000002</v>
      </c>
      <c r="AH87" s="17">
        <f t="shared" si="7"/>
        <v>0.55736999999999992</v>
      </c>
      <c r="AI87" s="17">
        <f>AG87 * PRODUCT($AH$4:AH86)</f>
        <v>1.8230048111316245E-4</v>
      </c>
      <c r="AJ87" s="17">
        <f>PRODUCT($AH$4:AH87)</f>
        <v>2.295570095972784E-4</v>
      </c>
      <c r="AL87">
        <f t="shared" si="5"/>
        <v>3.7085103798018659E-2</v>
      </c>
      <c r="AM87">
        <f>SUMPRODUCT($AI$4:AI87, $AL$4:AL87)</f>
        <v>0.12095355449264955</v>
      </c>
      <c r="AN87">
        <f t="shared" si="8"/>
        <v>22.854986241407335</v>
      </c>
      <c r="AO87">
        <f>SUMPRODUCT($AJ$4:AJ87,$AL$4:AL87)</f>
        <v>21.854994754552862</v>
      </c>
    </row>
    <row r="88" spans="2:41" x14ac:dyDescent="0.3">
      <c r="B88" s="15">
        <v>84</v>
      </c>
      <c r="C88" s="17">
        <v>4.2439999999999999E-2</v>
      </c>
      <c r="D88" s="17">
        <v>5.7959999999999998E-2</v>
      </c>
      <c r="E88" s="17">
        <v>7.9250000000000001E-2</v>
      </c>
      <c r="F88" s="17">
        <v>9.8320000000000005E-2</v>
      </c>
      <c r="G88" s="17">
        <v>0.11493</v>
      </c>
      <c r="H88" s="17">
        <v>0.12889</v>
      </c>
      <c r="I88" s="17">
        <v>0.13933000000000001</v>
      </c>
      <c r="J88" s="17">
        <v>0.15634000000000001</v>
      </c>
      <c r="K88" s="17">
        <v>0.17427999999999999</v>
      </c>
      <c r="L88" s="17">
        <v>0.19309999999999999</v>
      </c>
      <c r="M88" s="17">
        <v>0.21146000000000001</v>
      </c>
      <c r="N88" s="17">
        <v>0.22767000000000001</v>
      </c>
      <c r="O88" s="17">
        <v>0.24548</v>
      </c>
      <c r="P88" s="17">
        <v>0.26295000000000002</v>
      </c>
      <c r="Q88" s="17">
        <v>0.28365000000000001</v>
      </c>
      <c r="R88" s="17">
        <v>0.30698999999999999</v>
      </c>
      <c r="S88" s="17">
        <v>0.33015</v>
      </c>
      <c r="T88" s="17">
        <v>0.35211999999999999</v>
      </c>
      <c r="U88" s="17">
        <v>0.37218000000000001</v>
      </c>
      <c r="V88" s="17">
        <v>0.38925999999999999</v>
      </c>
      <c r="W88" s="17">
        <v>0.40339999999999998</v>
      </c>
      <c r="X88" s="17">
        <v>0.41585</v>
      </c>
      <c r="Y88" s="17">
        <v>0.4269</v>
      </c>
      <c r="Z88" s="17">
        <v>0.43715999999999999</v>
      </c>
      <c r="AA88" s="17">
        <v>0.44263000000000002</v>
      </c>
      <c r="AB88" s="14">
        <v>0.44691999999999998</v>
      </c>
      <c r="AC88" s="15">
        <v>109</v>
      </c>
      <c r="AE88" s="14">
        <v>84</v>
      </c>
      <c r="AF88" s="17" cm="1">
        <f t="array" ref="AF88">INDEX($C$4:$AB$99,MATCH($AD$4,$B$4:$B$99)+IF(AE88&lt;26,0,MIN(AE88-25,95-$AD$4)),IF(AE88&lt;26,AE88+1,26))</f>
        <v>0.44691999999999998</v>
      </c>
      <c r="AG88" s="17">
        <f t="shared" si="6"/>
        <v>0.44691999999999998</v>
      </c>
      <c r="AH88" s="17">
        <f t="shared" si="7"/>
        <v>0.55308000000000002</v>
      </c>
      <c r="AI88" s="17">
        <f>AG88 * PRODUCT($AH$4:AH87)</f>
        <v>1.0259361872921566E-4</v>
      </c>
      <c r="AJ88" s="17">
        <f>PRODUCT($AH$4:AH88)</f>
        <v>1.2696339086806275E-4</v>
      </c>
      <c r="AL88">
        <f t="shared" si="5"/>
        <v>3.5658753651941009E-2</v>
      </c>
      <c r="AM88">
        <f>SUMPRODUCT($AI$4:AI88, $AL$4:AL88)</f>
        <v>0.12095721285322608</v>
      </c>
      <c r="AN88">
        <f t="shared" si="8"/>
        <v>22.854994754552862</v>
      </c>
      <c r="AO88">
        <f>SUMPRODUCT($AJ$4:AJ88,$AL$4:AL88)</f>
        <v>21.854999281909141</v>
      </c>
    </row>
    <row r="89" spans="2:41" x14ac:dyDescent="0.3">
      <c r="B89" s="15">
        <v>85</v>
      </c>
      <c r="C89" s="17">
        <v>4.6820000000000001E-2</v>
      </c>
      <c r="D89" s="17">
        <v>7.1120000000000003E-2</v>
      </c>
      <c r="E89" s="17">
        <v>9.8680000000000004E-2</v>
      </c>
      <c r="F89" s="17">
        <v>0.11629</v>
      </c>
      <c r="G89" s="17">
        <v>0.13017000000000001</v>
      </c>
      <c r="H89" s="17">
        <v>0.13933000000000001</v>
      </c>
      <c r="I89" s="17">
        <v>0.15634000000000001</v>
      </c>
      <c r="J89" s="17">
        <v>0.17427999999999999</v>
      </c>
      <c r="K89" s="17">
        <v>0.19309999999999999</v>
      </c>
      <c r="L89" s="17">
        <v>0.21146000000000001</v>
      </c>
      <c r="M89" s="17">
        <v>0.22767000000000001</v>
      </c>
      <c r="N89" s="17">
        <v>0.24548</v>
      </c>
      <c r="O89" s="17">
        <v>0.26295000000000002</v>
      </c>
      <c r="P89" s="17">
        <v>0.28365000000000001</v>
      </c>
      <c r="Q89" s="17">
        <v>0.30698999999999999</v>
      </c>
      <c r="R89" s="17">
        <v>0.33015</v>
      </c>
      <c r="S89" s="17">
        <v>0.35211999999999999</v>
      </c>
      <c r="T89" s="17">
        <v>0.37218000000000001</v>
      </c>
      <c r="U89" s="17">
        <v>0.38925999999999999</v>
      </c>
      <c r="V89" s="17">
        <v>0.40339999999999998</v>
      </c>
      <c r="W89" s="17">
        <v>0.41585</v>
      </c>
      <c r="X89" s="17">
        <v>0.4269</v>
      </c>
      <c r="Y89" s="17">
        <v>0.43715999999999999</v>
      </c>
      <c r="Z89" s="17">
        <v>0.44263000000000002</v>
      </c>
      <c r="AA89" s="17">
        <v>0.44691999999999998</v>
      </c>
      <c r="AB89" s="14">
        <v>0.45</v>
      </c>
      <c r="AC89" s="15">
        <v>110</v>
      </c>
      <c r="AE89" s="17">
        <v>85</v>
      </c>
      <c r="AF89" s="17" cm="1">
        <f t="array" ref="AF89">INDEX($C$4:$AB$99,MATCH($AD$4,$B$4:$B$99)+IF(AE89&lt;26,0,MIN(AE89-25,95-$AD$4)),IF(AE89&lt;26,AE89+1,26))</f>
        <v>0.45</v>
      </c>
      <c r="AG89" s="17">
        <f t="shared" si="6"/>
        <v>0.45</v>
      </c>
      <c r="AH89" s="17">
        <f t="shared" si="7"/>
        <v>0.55000000000000004</v>
      </c>
      <c r="AI89" s="17">
        <f>AG89 * PRODUCT($AH$4:AH88)</f>
        <v>5.7133525890628242E-5</v>
      </c>
      <c r="AJ89" s="17">
        <f>PRODUCT($AH$4:AH89)</f>
        <v>6.9829864977434525E-5</v>
      </c>
      <c r="AL89">
        <f t="shared" si="5"/>
        <v>3.4287263126866356E-2</v>
      </c>
      <c r="AM89">
        <f>SUMPRODUCT($AI$4:AI89, $AL$4:AL89)</f>
        <v>0.12095917180546166</v>
      </c>
      <c r="AN89">
        <f t="shared" si="8"/>
        <v>22.854999281909141</v>
      </c>
      <c r="AO89">
        <f>SUMPRODUCT($AJ$4:AJ89,$AL$4:AL89)</f>
        <v>21.855001676184095</v>
      </c>
    </row>
    <row r="90" spans="2:41" x14ac:dyDescent="0.3">
      <c r="B90" s="15">
        <v>86</v>
      </c>
      <c r="C90" s="17">
        <v>5.1560000000000002E-2</v>
      </c>
      <c r="D90" s="17">
        <v>8.5790000000000005E-2</v>
      </c>
      <c r="E90" s="17">
        <v>0.11887</v>
      </c>
      <c r="F90" s="17">
        <v>0.13236000000000001</v>
      </c>
      <c r="G90" s="17">
        <v>0.13933000000000001</v>
      </c>
      <c r="H90" s="17">
        <v>0.15634000000000001</v>
      </c>
      <c r="I90" s="17">
        <v>0.17427999999999999</v>
      </c>
      <c r="J90" s="17">
        <v>0.19309999999999999</v>
      </c>
      <c r="K90" s="17">
        <v>0.21146000000000001</v>
      </c>
      <c r="L90" s="17">
        <v>0.22767000000000001</v>
      </c>
      <c r="M90" s="17">
        <v>0.24548</v>
      </c>
      <c r="N90" s="17">
        <v>0.26295000000000002</v>
      </c>
      <c r="O90" s="17">
        <v>0.28365000000000001</v>
      </c>
      <c r="P90" s="17">
        <v>0.30698999999999999</v>
      </c>
      <c r="Q90" s="17">
        <v>0.33015</v>
      </c>
      <c r="R90" s="17">
        <v>0.35211999999999999</v>
      </c>
      <c r="S90" s="17">
        <v>0.37218000000000001</v>
      </c>
      <c r="T90" s="17">
        <v>0.38925999999999999</v>
      </c>
      <c r="U90" s="17">
        <v>0.40339999999999998</v>
      </c>
      <c r="V90" s="17">
        <v>0.41585</v>
      </c>
      <c r="W90" s="17">
        <v>0.4269</v>
      </c>
      <c r="X90" s="17">
        <v>0.43715999999999999</v>
      </c>
      <c r="Y90" s="17">
        <v>0.44263000000000002</v>
      </c>
      <c r="Z90" s="17">
        <v>0.44691999999999998</v>
      </c>
      <c r="AA90" s="17">
        <v>0.45</v>
      </c>
      <c r="AB90" s="14">
        <v>0.45</v>
      </c>
      <c r="AC90" s="15">
        <v>111</v>
      </c>
      <c r="AE90" s="17">
        <v>86</v>
      </c>
      <c r="AF90" s="17" cm="1">
        <f t="array" ref="AF90">INDEX($C$4:$AB$99,MATCH($AD$4,$B$4:$B$99)+IF(AE90&lt;26,0,MIN(AE90-25,95-$AD$4)),IF(AE90&lt;26,AE90+1,26))</f>
        <v>0.45</v>
      </c>
      <c r="AG90" s="17">
        <f t="shared" si="6"/>
        <v>0.45</v>
      </c>
      <c r="AH90" s="17">
        <f t="shared" si="7"/>
        <v>0.55000000000000004</v>
      </c>
      <c r="AI90" s="17">
        <f>AG90 * PRODUCT($AH$4:AH89)</f>
        <v>3.1423439239845539E-5</v>
      </c>
      <c r="AJ90" s="17">
        <f>PRODUCT($AH$4:AH90)</f>
        <v>3.8406425737588993E-5</v>
      </c>
      <c r="AL90">
        <f t="shared" si="5"/>
        <v>3.2968522237371505E-2</v>
      </c>
      <c r="AM90">
        <f>SUMPRODUCT($AI$4:AI90, $AL$4:AL90)</f>
        <v>0.12096020778981702</v>
      </c>
      <c r="AN90">
        <f t="shared" si="8"/>
        <v>22.855001676184095</v>
      </c>
      <c r="AO90">
        <f>SUMPRODUCT($AJ$4:AJ90,$AL$4:AL90)</f>
        <v>21.855002942387195</v>
      </c>
    </row>
    <row r="91" spans="2:41" x14ac:dyDescent="0.3">
      <c r="B91" s="15">
        <v>87</v>
      </c>
      <c r="C91" s="17">
        <v>5.6640000000000003E-2</v>
      </c>
      <c r="D91" s="17">
        <v>0.10119</v>
      </c>
      <c r="E91" s="17">
        <v>0.13646</v>
      </c>
      <c r="F91" s="17">
        <v>0.13933000000000001</v>
      </c>
      <c r="G91" s="17">
        <v>0.15634000000000001</v>
      </c>
      <c r="H91" s="17">
        <v>0.17427999999999999</v>
      </c>
      <c r="I91" s="17">
        <v>0.19309999999999999</v>
      </c>
      <c r="J91" s="17">
        <v>0.21146000000000001</v>
      </c>
      <c r="K91" s="17">
        <v>0.22767000000000001</v>
      </c>
      <c r="L91" s="17">
        <v>0.24548</v>
      </c>
      <c r="M91" s="17">
        <v>0.26295000000000002</v>
      </c>
      <c r="N91" s="17">
        <v>0.28365000000000001</v>
      </c>
      <c r="O91" s="17">
        <v>0.30698999999999999</v>
      </c>
      <c r="P91" s="17">
        <v>0.33015</v>
      </c>
      <c r="Q91" s="17">
        <v>0.35211999999999999</v>
      </c>
      <c r="R91" s="17">
        <v>0.37218000000000001</v>
      </c>
      <c r="S91" s="17">
        <v>0.38925999999999999</v>
      </c>
      <c r="T91" s="17">
        <v>0.40339999999999998</v>
      </c>
      <c r="U91" s="17">
        <v>0.41585</v>
      </c>
      <c r="V91" s="17">
        <v>0.4269</v>
      </c>
      <c r="W91" s="17">
        <v>0.43715999999999999</v>
      </c>
      <c r="X91" s="17">
        <v>0.44263000000000002</v>
      </c>
      <c r="Y91" s="17">
        <v>0.44691999999999998</v>
      </c>
      <c r="Z91" s="17">
        <v>0.45</v>
      </c>
      <c r="AA91" s="17">
        <v>0.45</v>
      </c>
      <c r="AB91" s="14">
        <v>0.45</v>
      </c>
      <c r="AC91" s="15">
        <v>112</v>
      </c>
      <c r="AE91" s="14">
        <v>87</v>
      </c>
      <c r="AF91" s="17" cm="1">
        <f t="array" ref="AF91">INDEX($C$4:$AB$99,MATCH($AD$4,$B$4:$B$99)+IF(AE91&lt;26,0,MIN(AE91-25,95-$AD$4)),IF(AE91&lt;26,AE91+1,26))</f>
        <v>0.45</v>
      </c>
      <c r="AG91" s="17">
        <f t="shared" si="6"/>
        <v>0.45</v>
      </c>
      <c r="AH91" s="17">
        <f t="shared" si="7"/>
        <v>0.55000000000000004</v>
      </c>
      <c r="AI91" s="17">
        <f>AG91 * PRODUCT($AH$4:AH90)</f>
        <v>1.7282891581915049E-5</v>
      </c>
      <c r="AJ91" s="17">
        <f>PRODUCT($AH$4:AH91)</f>
        <v>2.1123534155673947E-5</v>
      </c>
      <c r="AL91">
        <f t="shared" si="5"/>
        <v>3.1700502151318748E-2</v>
      </c>
      <c r="AM91">
        <f>SUMPRODUCT($AI$4:AI91, $AL$4:AL91)</f>
        <v>0.1209607556661588</v>
      </c>
      <c r="AN91">
        <f t="shared" si="8"/>
        <v>22.855002942387195</v>
      </c>
      <c r="AO91">
        <f>SUMPRODUCT($AJ$4:AJ91,$AL$4:AL91)</f>
        <v>21.855003612013835</v>
      </c>
    </row>
    <row r="92" spans="2:41" x14ac:dyDescent="0.3">
      <c r="B92" s="15">
        <v>88</v>
      </c>
      <c r="C92" s="17">
        <v>6.207E-2</v>
      </c>
      <c r="D92" s="17">
        <v>0.11387</v>
      </c>
      <c r="E92" s="17">
        <v>0.13933000000000001</v>
      </c>
      <c r="F92" s="17">
        <v>0.15634000000000001</v>
      </c>
      <c r="G92" s="17">
        <v>0.17427999999999999</v>
      </c>
      <c r="H92" s="17">
        <v>0.19309999999999999</v>
      </c>
      <c r="I92" s="17">
        <v>0.21146000000000001</v>
      </c>
      <c r="J92" s="17">
        <v>0.22767000000000001</v>
      </c>
      <c r="K92" s="17">
        <v>0.24548</v>
      </c>
      <c r="L92" s="17">
        <v>0.26295000000000002</v>
      </c>
      <c r="M92" s="17">
        <v>0.28365000000000001</v>
      </c>
      <c r="N92" s="17">
        <v>0.30698999999999999</v>
      </c>
      <c r="O92" s="17">
        <v>0.33015</v>
      </c>
      <c r="P92" s="17">
        <v>0.35211999999999999</v>
      </c>
      <c r="Q92" s="17">
        <v>0.37218000000000001</v>
      </c>
      <c r="R92" s="17">
        <v>0.38925999999999999</v>
      </c>
      <c r="S92" s="17">
        <v>0.40339999999999998</v>
      </c>
      <c r="T92" s="17">
        <v>0.41585</v>
      </c>
      <c r="U92" s="17">
        <v>0.4269</v>
      </c>
      <c r="V92" s="17">
        <v>0.43715999999999999</v>
      </c>
      <c r="W92" s="17">
        <v>0.44263000000000002</v>
      </c>
      <c r="X92" s="17">
        <v>0.44691999999999998</v>
      </c>
      <c r="Y92" s="17">
        <v>0.45</v>
      </c>
      <c r="Z92" s="17">
        <v>0.45</v>
      </c>
      <c r="AA92" s="17">
        <v>0.45</v>
      </c>
      <c r="AB92" s="14">
        <v>0.45</v>
      </c>
      <c r="AC92" s="15">
        <v>113</v>
      </c>
      <c r="AE92" s="17">
        <v>88</v>
      </c>
      <c r="AF92" s="17" cm="1">
        <f t="array" ref="AF92">INDEX($C$4:$AB$99,MATCH($AD$4,$B$4:$B$99)+IF(AE92&lt;26,0,MIN(AE92-25,95-$AD$4)),IF(AE92&lt;26,AE92+1,26))</f>
        <v>0.45</v>
      </c>
      <c r="AG92" s="17">
        <f t="shared" si="6"/>
        <v>0.45</v>
      </c>
      <c r="AH92" s="17">
        <f t="shared" si="7"/>
        <v>0.55000000000000004</v>
      </c>
      <c r="AI92" s="17">
        <f>AG92 * PRODUCT($AH$4:AH91)</f>
        <v>9.5055903700532772E-6</v>
      </c>
      <c r="AJ92" s="17">
        <f>PRODUCT($AH$4:AH92)</f>
        <v>1.1617943785620672E-5</v>
      </c>
      <c r="AL92">
        <f t="shared" si="5"/>
        <v>3.0481252068575718E-2</v>
      </c>
      <c r="AM92">
        <f>SUMPRODUCT($AI$4:AI92, $AL$4:AL92)</f>
        <v>0.12096104540845493</v>
      </c>
      <c r="AN92">
        <f t="shared" si="8"/>
        <v>22.855003612013835</v>
      </c>
      <c r="AO92">
        <f>SUMPRODUCT($AJ$4:AJ92,$AL$4:AL92)</f>
        <v>21.855003966143308</v>
      </c>
    </row>
    <row r="93" spans="2:41" x14ac:dyDescent="0.3">
      <c r="B93" s="15">
        <v>89</v>
      </c>
      <c r="C93" s="17">
        <v>6.7879999999999996E-2</v>
      </c>
      <c r="D93" s="17">
        <v>0.11841</v>
      </c>
      <c r="E93" s="17">
        <v>0.15634000000000001</v>
      </c>
      <c r="F93" s="17">
        <v>0.17427999999999999</v>
      </c>
      <c r="G93" s="17">
        <v>0.19309999999999999</v>
      </c>
      <c r="H93" s="17">
        <v>0.21146000000000001</v>
      </c>
      <c r="I93" s="17">
        <v>0.22767000000000001</v>
      </c>
      <c r="J93" s="17">
        <v>0.24548</v>
      </c>
      <c r="K93" s="17">
        <v>0.26295000000000002</v>
      </c>
      <c r="L93" s="17">
        <v>0.28365000000000001</v>
      </c>
      <c r="M93" s="17">
        <v>0.30698999999999999</v>
      </c>
      <c r="N93" s="17">
        <v>0.33015</v>
      </c>
      <c r="O93" s="17">
        <v>0.35211999999999999</v>
      </c>
      <c r="P93" s="17">
        <v>0.37218000000000001</v>
      </c>
      <c r="Q93" s="17">
        <v>0.38925999999999999</v>
      </c>
      <c r="R93" s="17">
        <v>0.40339999999999998</v>
      </c>
      <c r="S93" s="17">
        <v>0.41585</v>
      </c>
      <c r="T93" s="17">
        <v>0.4269</v>
      </c>
      <c r="U93" s="17">
        <v>0.43715999999999999</v>
      </c>
      <c r="V93" s="17">
        <v>0.44263000000000002</v>
      </c>
      <c r="W93" s="17">
        <v>0.44691999999999998</v>
      </c>
      <c r="X93" s="17">
        <v>0.45</v>
      </c>
      <c r="Y93" s="17">
        <v>0.45</v>
      </c>
      <c r="Z93" s="17">
        <v>0.45</v>
      </c>
      <c r="AA93" s="17">
        <v>0.45</v>
      </c>
      <c r="AB93" s="14">
        <v>0.45</v>
      </c>
      <c r="AC93" s="15">
        <v>114</v>
      </c>
      <c r="AE93" s="17">
        <v>89</v>
      </c>
      <c r="AF93" s="17" cm="1">
        <f t="array" ref="AF93">INDEX($C$4:$AB$99,MATCH($AD$4,$B$4:$B$99)+IF(AE93&lt;26,0,MIN(AE93-25,95-$AD$4)),IF(AE93&lt;26,AE93+1,26))</f>
        <v>0.45</v>
      </c>
      <c r="AG93" s="17">
        <f t="shared" si="6"/>
        <v>0.45</v>
      </c>
      <c r="AH93" s="17">
        <f t="shared" si="7"/>
        <v>0.55000000000000004</v>
      </c>
      <c r="AI93" s="17">
        <f>AG93 * PRODUCT($AH$4:AH92)</f>
        <v>5.2280747035293026E-6</v>
      </c>
      <c r="AJ93" s="17">
        <f>PRODUCT($AH$4:AH93)</f>
        <v>6.3898690820913702E-6</v>
      </c>
      <c r="AL93">
        <f t="shared" si="5"/>
        <v>2.9308896219784344E-2</v>
      </c>
      <c r="AM93">
        <f>SUMPRODUCT($AI$4:AI93, $AL$4:AL93)</f>
        <v>0.12096119863755384</v>
      </c>
      <c r="AN93">
        <f t="shared" si="8"/>
        <v>22.855003966143308</v>
      </c>
      <c r="AO93">
        <f>SUMPRODUCT($AJ$4:AJ93,$AL$4:AL93)</f>
        <v>21.855004153423316</v>
      </c>
    </row>
    <row r="94" spans="2:41" x14ac:dyDescent="0.3">
      <c r="B94" s="15">
        <v>90</v>
      </c>
      <c r="C94" s="17">
        <v>7.4219999999999994E-2</v>
      </c>
      <c r="D94" s="17">
        <v>0.14268</v>
      </c>
      <c r="E94" s="17">
        <v>0.17427999999999999</v>
      </c>
      <c r="F94" s="17">
        <v>0.19309999999999999</v>
      </c>
      <c r="G94" s="17">
        <v>0.21146000000000001</v>
      </c>
      <c r="H94" s="17">
        <v>0.22767000000000001</v>
      </c>
      <c r="I94" s="17">
        <v>0.24548</v>
      </c>
      <c r="J94" s="17">
        <v>0.26295000000000002</v>
      </c>
      <c r="K94" s="17">
        <v>0.28365000000000001</v>
      </c>
      <c r="L94" s="17">
        <v>0.30698999999999999</v>
      </c>
      <c r="M94" s="17">
        <v>0.33015</v>
      </c>
      <c r="N94" s="17">
        <v>0.35211999999999999</v>
      </c>
      <c r="O94" s="17">
        <v>0.37218000000000001</v>
      </c>
      <c r="P94" s="17">
        <v>0.38925999999999999</v>
      </c>
      <c r="Q94" s="17">
        <v>0.40339999999999998</v>
      </c>
      <c r="R94" s="17">
        <v>0.41585</v>
      </c>
      <c r="S94" s="17">
        <v>0.4269</v>
      </c>
      <c r="T94" s="17">
        <v>0.43715999999999999</v>
      </c>
      <c r="U94" s="17">
        <v>0.44263000000000002</v>
      </c>
      <c r="V94" s="17">
        <v>0.44691999999999998</v>
      </c>
      <c r="W94" s="17">
        <v>0.45</v>
      </c>
      <c r="X94" s="17">
        <v>0.45</v>
      </c>
      <c r="Y94" s="17">
        <v>0.45</v>
      </c>
      <c r="Z94" s="17">
        <v>0.45</v>
      </c>
      <c r="AA94" s="17">
        <v>0.45</v>
      </c>
      <c r="AB94" s="14">
        <v>0.45</v>
      </c>
      <c r="AC94" s="15">
        <v>115</v>
      </c>
      <c r="AE94" s="14">
        <v>90</v>
      </c>
      <c r="AF94" s="17" cm="1">
        <f t="array" ref="AF94">INDEX($C$4:$AB$99,MATCH($AD$4,$B$4:$B$99)+IF(AE94&lt;26,0,MIN(AE94-25,95-$AD$4)),IF(AE94&lt;26,AE94+1,26))</f>
        <v>0.45</v>
      </c>
      <c r="AG94" s="17">
        <f t="shared" si="6"/>
        <v>0.45</v>
      </c>
      <c r="AH94" s="17">
        <f t="shared" si="7"/>
        <v>0.55000000000000004</v>
      </c>
      <c r="AI94" s="17">
        <f>AG94 * PRODUCT($AH$4:AH93)</f>
        <v>2.8754410869411165E-6</v>
      </c>
      <c r="AJ94" s="17">
        <f>PRODUCT($AH$4:AH94)</f>
        <v>3.5144279951502537E-6</v>
      </c>
      <c r="AL94">
        <f t="shared" si="5"/>
        <v>2.8181630980561867E-2</v>
      </c>
      <c r="AM94">
        <f>SUMPRODUCT($AI$4:AI94, $AL$4:AL94)</f>
        <v>0.12096127967217345</v>
      </c>
      <c r="AN94">
        <f t="shared" si="8"/>
        <v>22.855004153423316</v>
      </c>
      <c r="AO94">
        <f>SUMPRODUCT($AJ$4:AJ94,$AL$4:AL94)</f>
        <v>21.85500425246563</v>
      </c>
    </row>
    <row r="95" spans="2:41" x14ac:dyDescent="0.3">
      <c r="B95" s="15"/>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v>0.45</v>
      </c>
      <c r="AC95" s="15">
        <v>116</v>
      </c>
      <c r="AE95" s="17">
        <v>91</v>
      </c>
      <c r="AF95" s="17" cm="1">
        <f t="array" ref="AF95">INDEX($C$4:$AB$99,MATCH($AD$4,$B$4:$B$99)+IF(AE95&lt;26,0,MIN(AE95-25,95-$AD$4)),IF(AE95&lt;26,AE95+1,26))</f>
        <v>0.45</v>
      </c>
      <c r="AG95" s="17">
        <f t="shared" si="6"/>
        <v>0.45</v>
      </c>
      <c r="AH95" s="17">
        <f t="shared" si="7"/>
        <v>0.55000000000000004</v>
      </c>
      <c r="AI95" s="17">
        <f>AG95 * PRODUCT($AH$4:AH94)</f>
        <v>1.5814925978176142E-6</v>
      </c>
      <c r="AJ95" s="17">
        <f>PRODUCT($AH$4:AH95)</f>
        <v>1.9329353973326397E-6</v>
      </c>
      <c r="AL95">
        <f t="shared" si="5"/>
        <v>2.7097722096694102E-2</v>
      </c>
      <c r="AM95">
        <f>SUMPRODUCT($AI$4:AI95, $AL$4:AL95)</f>
        <v>0.12096132252702035</v>
      </c>
      <c r="AN95">
        <f t="shared" si="8"/>
        <v>22.85500425246563</v>
      </c>
      <c r="AO95">
        <f>SUMPRODUCT($AJ$4:AJ95,$AL$4:AL95)</f>
        <v>21.855004304843774</v>
      </c>
    </row>
    <row r="96" spans="2:41" x14ac:dyDescent="0.3">
      <c r="B96" s="15"/>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v>0.45</v>
      </c>
      <c r="AC96" s="15">
        <v>117</v>
      </c>
      <c r="AE96" s="17">
        <v>92</v>
      </c>
      <c r="AF96" s="17" cm="1">
        <f t="array" ref="AF96">INDEX($C$4:$AB$99,MATCH($AD$4,$B$4:$B$99)+IF(AE96&lt;26,0,MIN(AE96-25,95-$AD$4)),IF(AE96&lt;26,AE96+1,26))</f>
        <v>0.45</v>
      </c>
      <c r="AG96" s="17">
        <f t="shared" si="6"/>
        <v>0.45</v>
      </c>
      <c r="AH96" s="17">
        <f t="shared" si="7"/>
        <v>0.55000000000000004</v>
      </c>
      <c r="AI96" s="17">
        <f>AG96 * PRODUCT($AH$4:AH95)</f>
        <v>8.6982092879968785E-7</v>
      </c>
      <c r="AJ96" s="17">
        <f>PRODUCT($AH$4:AH96)</f>
        <v>1.0631144685329519E-6</v>
      </c>
      <c r="AL96">
        <f t="shared" si="5"/>
        <v>2.6055502016052019E-2</v>
      </c>
      <c r="AM96">
        <f>SUMPRODUCT($AI$4:AI96, $AL$4:AL96)</f>
        <v>0.12096134519064132</v>
      </c>
      <c r="AN96">
        <f t="shared" si="8"/>
        <v>22.855004304843774</v>
      </c>
      <c r="AO96">
        <f>SUMPRODUCT($AJ$4:AJ96,$AL$4:AL96)</f>
        <v>21.855004332543757</v>
      </c>
    </row>
    <row r="97" spans="2:41" x14ac:dyDescent="0.3">
      <c r="B97" s="15"/>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v>0.45</v>
      </c>
      <c r="AC97" s="15">
        <v>118</v>
      </c>
      <c r="AE97" s="14">
        <v>93</v>
      </c>
      <c r="AF97" s="17" cm="1">
        <f t="array" ref="AF97">INDEX($C$4:$AB$99,MATCH($AD$4,$B$4:$B$99)+IF(AE97&lt;26,0,MIN(AE97-25,95-$AD$4)),IF(AE97&lt;26,AE97+1,26))</f>
        <v>0.45</v>
      </c>
      <c r="AG97" s="17">
        <f t="shared" si="6"/>
        <v>0.45</v>
      </c>
      <c r="AH97" s="17">
        <f t="shared" si="7"/>
        <v>0.55000000000000004</v>
      </c>
      <c r="AI97" s="17">
        <f>AG97 * PRODUCT($AH$4:AH96)</f>
        <v>4.7840151083982832E-7</v>
      </c>
      <c r="AJ97" s="17">
        <f>PRODUCT($AH$4:AH97)</f>
        <v>5.8471295769312355E-7</v>
      </c>
      <c r="AL97">
        <f t="shared" si="5"/>
        <v>2.5053367323126945E-2</v>
      </c>
      <c r="AM97">
        <f>SUMPRODUCT($AI$4:AI97, $AL$4:AL97)</f>
        <v>0.12096135717621009</v>
      </c>
      <c r="AN97">
        <f t="shared" si="8"/>
        <v>22.855004332543757</v>
      </c>
      <c r="AO97">
        <f>SUMPRODUCT($AJ$4:AJ97,$AL$4:AL97)</f>
        <v>21.855004347192786</v>
      </c>
    </row>
    <row r="98" spans="2:41" x14ac:dyDescent="0.3">
      <c r="B98" s="15"/>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v>0.45</v>
      </c>
      <c r="AC98" s="15">
        <v>119</v>
      </c>
      <c r="AE98" s="17">
        <v>94</v>
      </c>
      <c r="AF98" s="17" cm="1">
        <f t="array" ref="AF98">INDEX($C$4:$AB$99,MATCH($AD$4,$B$4:$B$99)+IF(AE98&lt;26,0,MIN(AE98-25,95-$AD$4)),IF(AE98&lt;26,AE98+1,26))</f>
        <v>0.45</v>
      </c>
      <c r="AG98" s="17">
        <f t="shared" si="6"/>
        <v>0.45</v>
      </c>
      <c r="AH98" s="17">
        <f t="shared" si="7"/>
        <v>0.55000000000000004</v>
      </c>
      <c r="AI98" s="17">
        <f>AG98 * PRODUCT($AH$4:AH97)</f>
        <v>2.6312083096190558E-7</v>
      </c>
      <c r="AJ98" s="17">
        <f>PRODUCT($AH$4:AH98)</f>
        <v>3.2159212673121797E-7</v>
      </c>
      <c r="AL98">
        <f t="shared" si="5"/>
        <v>2.4089776272237445E-2</v>
      </c>
      <c r="AM98">
        <f>SUMPRODUCT($AI$4:AI98, $AL$4:AL98)</f>
        <v>0.12096136351473205</v>
      </c>
      <c r="AN98">
        <f t="shared" si="8"/>
        <v>22.855004347192786</v>
      </c>
      <c r="AO98">
        <f>SUMPRODUCT($AJ$4:AJ98,$AL$4:AL98)</f>
        <v>21.855004354939869</v>
      </c>
    </row>
    <row r="99" spans="2:41" x14ac:dyDescent="0.3">
      <c r="B99" s="15"/>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v>1</v>
      </c>
      <c r="AC99" s="15">
        <v>120</v>
      </c>
      <c r="AE99" s="17">
        <v>95</v>
      </c>
      <c r="AF99" s="17" cm="1">
        <f t="array" ref="AF99">INDEX($C$4:$AB$99,MATCH($AD$4,$B$4:$B$99)+IF(AE99&lt;26,0,MIN(AE99-25,95-$AD$4)),IF(AE99&lt;26,AE99+1,26))</f>
        <v>1</v>
      </c>
      <c r="AG99" s="17">
        <f t="shared" si="6"/>
        <v>1</v>
      </c>
      <c r="AH99" s="17">
        <f t="shared" si="7"/>
        <v>0</v>
      </c>
      <c r="AI99" s="17">
        <f>AG99 * PRODUCT($AH$4:AH98)</f>
        <v>3.2159212673121797E-7</v>
      </c>
      <c r="AJ99" s="17">
        <f>PRODUCT($AH$4:AH99)</f>
        <v>0</v>
      </c>
      <c r="AL99">
        <f t="shared" si="5"/>
        <v>2.3163246415612924E-2</v>
      </c>
      <c r="AM99">
        <f>SUMPRODUCT($AI$4:AI99, $AL$4:AL99)</f>
        <v>0.12096137096384972</v>
      </c>
      <c r="AN99">
        <f t="shared" si="8"/>
        <v>22.855004354939869</v>
      </c>
      <c r="AO99">
        <f>SUMPRODUCT($AJ$4:AJ99,$AL$4:AL99)</f>
        <v>21.855004354939869</v>
      </c>
    </row>
    <row r="100" spans="2:41" x14ac:dyDescent="0.3">
      <c r="B100" s="15"/>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5"/>
      <c r="AE100" s="14">
        <v>96</v>
      </c>
      <c r="AF100" s="17" cm="1">
        <f t="array" ref="AF100">INDEX($C$4:$AB$99,MATCH($AD$4,$B$4:$B$99)+IF(AE100&lt;26,0,MIN(AE100-25,95-$AD$4)),IF(AE100&lt;26,AE100+1,26))</f>
        <v>1</v>
      </c>
      <c r="AG100" s="17">
        <f t="shared" si="6"/>
        <v>1</v>
      </c>
      <c r="AH100" s="17">
        <f t="shared" si="7"/>
        <v>0</v>
      </c>
      <c r="AI100" s="17">
        <f>AG100 * PRODUCT($AH$4:AH99)</f>
        <v>0</v>
      </c>
      <c r="AJ100" s="17">
        <f>PRODUCT($AH$4:AH100)</f>
        <v>0</v>
      </c>
      <c r="AL100">
        <f t="shared" ref="AL100:AL124" si="9">1/(1+Interest_Rate)^(AE100 + 1)</f>
        <v>2.2272352322704737E-2</v>
      </c>
      <c r="AM100">
        <f>SUMPRODUCT($AI$4:AI100, $AL$4:AL100)</f>
        <v>0.12096137096384972</v>
      </c>
      <c r="AN100">
        <f t="shared" si="8"/>
        <v>22.855004354939869</v>
      </c>
      <c r="AO100">
        <f>SUMPRODUCT($AJ$4:AJ100,$AL$4:AL100)</f>
        <v>21.855004354939869</v>
      </c>
    </row>
    <row r="101" spans="2:41" x14ac:dyDescent="0.3">
      <c r="B101" s="15"/>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5"/>
      <c r="AE101" s="14">
        <v>97</v>
      </c>
      <c r="AF101" s="17" cm="1">
        <f t="array" ref="AF101">INDEX($C$4:$AB$99,MATCH($AD$4,$B$4:$B$99)+IF(AE101&lt;26,0,MIN(AE101-25,95-$AD$4)),IF(AE101&lt;26,AE101+1,26))</f>
        <v>1</v>
      </c>
      <c r="AG101" s="17">
        <f t="shared" si="6"/>
        <v>1</v>
      </c>
      <c r="AH101" s="17">
        <f t="shared" si="7"/>
        <v>0</v>
      </c>
      <c r="AI101" s="17">
        <f>AG101 * PRODUCT($AH$4:AH100)</f>
        <v>0</v>
      </c>
      <c r="AJ101" s="17">
        <f>PRODUCT($AH$4:AH101)</f>
        <v>0</v>
      </c>
      <c r="AL101">
        <f t="shared" si="9"/>
        <v>2.141572338721609E-2</v>
      </c>
      <c r="AM101">
        <f>SUMPRODUCT($AI$4:AI101, $AL$4:AL101)</f>
        <v>0.12096137096384972</v>
      </c>
      <c r="AN101">
        <f t="shared" si="8"/>
        <v>22.855004354939869</v>
      </c>
      <c r="AO101">
        <f>SUMPRODUCT($AJ$4:AJ101,$AL$4:AL101)</f>
        <v>21.855004354939869</v>
      </c>
    </row>
    <row r="102" spans="2:41" x14ac:dyDescent="0.3">
      <c r="B102" s="15"/>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5"/>
      <c r="AE102" s="17">
        <v>98</v>
      </c>
      <c r="AF102" s="17" cm="1">
        <f t="array" ref="AF102">INDEX($C$4:$AB$99,MATCH($AD$4,$B$4:$B$99)+IF(AE102&lt;26,0,MIN(AE102-25,95-$AD$4)),IF(AE102&lt;26,AE102+1,26))</f>
        <v>1</v>
      </c>
      <c r="AG102" s="17">
        <f t="shared" si="6"/>
        <v>1</v>
      </c>
      <c r="AH102" s="17">
        <f t="shared" si="7"/>
        <v>0</v>
      </c>
      <c r="AI102" s="17">
        <f>AG102 * PRODUCT($AH$4:AH101)</f>
        <v>0</v>
      </c>
      <c r="AJ102" s="17">
        <f>PRODUCT($AH$4:AH102)</f>
        <v>0</v>
      </c>
      <c r="AL102">
        <f t="shared" si="9"/>
        <v>2.0592041718477009E-2</v>
      </c>
      <c r="AM102">
        <f>SUMPRODUCT($AI$4:AI102, $AL$4:AL102)</f>
        <v>0.12096137096384972</v>
      </c>
      <c r="AN102">
        <f t="shared" si="8"/>
        <v>22.855004354939869</v>
      </c>
      <c r="AO102">
        <f>SUMPRODUCT($AJ$4:AJ102,$AL$4:AL102)</f>
        <v>21.855004354939869</v>
      </c>
    </row>
    <row r="103" spans="2:41" x14ac:dyDescent="0.3">
      <c r="B103" s="15"/>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5"/>
      <c r="AE103" s="17">
        <v>99</v>
      </c>
      <c r="AF103" s="17" cm="1">
        <f t="array" ref="AF103">INDEX($C$4:$AB$99,MATCH($AD$4,$B$4:$B$99)+IF(AE103&lt;26,0,MIN(AE103-25,95-$AD$4)),IF(AE103&lt;26,AE103+1,26))</f>
        <v>1</v>
      </c>
      <c r="AG103" s="17">
        <f t="shared" si="6"/>
        <v>1</v>
      </c>
      <c r="AH103" s="17">
        <f t="shared" si="7"/>
        <v>0</v>
      </c>
      <c r="AI103" s="17">
        <f>AG103 * PRODUCT($AH$4:AH102)</f>
        <v>0</v>
      </c>
      <c r="AJ103" s="17">
        <f>PRODUCT($AH$4:AH103)</f>
        <v>0</v>
      </c>
      <c r="AL103">
        <f t="shared" si="9"/>
        <v>1.9800040113920201E-2</v>
      </c>
      <c r="AM103">
        <f>SUMPRODUCT($AI$4:AI103, $AL$4:AL103)</f>
        <v>0.12096137096384972</v>
      </c>
      <c r="AN103">
        <f t="shared" si="8"/>
        <v>22.855004354939869</v>
      </c>
      <c r="AO103">
        <f>SUMPRODUCT($AJ$4:AJ103,$AL$4:AL103)</f>
        <v>21.855004354939869</v>
      </c>
    </row>
    <row r="104" spans="2:41" x14ac:dyDescent="0.3">
      <c r="AE104" s="14">
        <v>100</v>
      </c>
      <c r="AF104" s="17" cm="1">
        <f t="array" ref="AF104">INDEX($C$4:$AB$99,MATCH($AD$4,$B$4:$B$99)+IF(AE104&lt;26,0,MIN(AE104-25,95-$AD$4)),IF(AE104&lt;26,AE104+1,26))</f>
        <v>1</v>
      </c>
      <c r="AG104" s="17">
        <f t="shared" si="6"/>
        <v>1</v>
      </c>
      <c r="AH104" s="17">
        <f t="shared" si="7"/>
        <v>0</v>
      </c>
      <c r="AI104" s="17">
        <f>AG104 * PRODUCT($AH$4:AH103)</f>
        <v>0</v>
      </c>
      <c r="AJ104" s="17">
        <f>PRODUCT($AH$4:AH104)</f>
        <v>0</v>
      </c>
      <c r="AL104">
        <f t="shared" si="9"/>
        <v>1.9038500109538652E-2</v>
      </c>
      <c r="AM104">
        <f>SUMPRODUCT($AI$4:AI104, $AL$4:AL104)</f>
        <v>0.12096137096384972</v>
      </c>
      <c r="AN104">
        <f t="shared" si="8"/>
        <v>22.855004354939869</v>
      </c>
      <c r="AO104">
        <f>SUMPRODUCT($AJ$4:AJ104,$AL$4:AL104)</f>
        <v>21.855004354939869</v>
      </c>
    </row>
    <row r="105" spans="2:41" x14ac:dyDescent="0.3">
      <c r="AE105" s="17">
        <v>101</v>
      </c>
      <c r="AF105" s="17" cm="1">
        <f t="array" ref="AF105">INDEX($C$4:$AB$99,MATCH($AD$4,$B$4:$B$99)+IF(AE105&lt;26,0,MIN(AE105-25,95-$AD$4)),IF(AE105&lt;26,AE105+1,26))</f>
        <v>1</v>
      </c>
      <c r="AG105" s="17">
        <f t="shared" si="6"/>
        <v>1</v>
      </c>
      <c r="AH105" s="17">
        <f t="shared" si="7"/>
        <v>0</v>
      </c>
      <c r="AI105" s="17">
        <f>AG105 * PRODUCT($AH$4:AH104)</f>
        <v>0</v>
      </c>
      <c r="AJ105" s="17">
        <f>PRODUCT($AH$4:AH105)</f>
        <v>0</v>
      </c>
      <c r="AL105">
        <f t="shared" si="9"/>
        <v>1.8306250105325626E-2</v>
      </c>
      <c r="AM105">
        <f>SUMPRODUCT($AI$4:AI105, $AL$4:AL105)</f>
        <v>0.12096137096384972</v>
      </c>
      <c r="AN105">
        <f t="shared" si="8"/>
        <v>22.855004354939869</v>
      </c>
      <c r="AO105">
        <f>SUMPRODUCT($AJ$4:AJ105,$AL$4:AL105)</f>
        <v>21.855004354939869</v>
      </c>
    </row>
    <row r="106" spans="2:41" x14ac:dyDescent="0.3">
      <c r="AE106" s="17">
        <v>102</v>
      </c>
      <c r="AF106" s="17" cm="1">
        <f t="array" ref="AF106">INDEX($C$4:$AB$99,MATCH($AD$4,$B$4:$B$99)+IF(AE106&lt;26,0,MIN(AE106-25,95-$AD$4)),IF(AE106&lt;26,AE106+1,26))</f>
        <v>1</v>
      </c>
      <c r="AG106" s="17">
        <f t="shared" si="6"/>
        <v>1</v>
      </c>
      <c r="AH106" s="17">
        <f t="shared" si="7"/>
        <v>0</v>
      </c>
      <c r="AI106" s="17">
        <f>AG106 * PRODUCT($AH$4:AH105)</f>
        <v>0</v>
      </c>
      <c r="AJ106" s="17">
        <f>PRODUCT($AH$4:AH106)</f>
        <v>0</v>
      </c>
      <c r="AL106">
        <f t="shared" si="9"/>
        <v>1.7602163562813106E-2</v>
      </c>
      <c r="AM106">
        <f>SUMPRODUCT($AI$4:AI106, $AL$4:AL106)</f>
        <v>0.12096137096384972</v>
      </c>
      <c r="AN106">
        <f t="shared" si="8"/>
        <v>22.855004354939869</v>
      </c>
      <c r="AO106">
        <f>SUMPRODUCT($AJ$4:AJ106,$AL$4:AL106)</f>
        <v>21.855004354939869</v>
      </c>
    </row>
    <row r="107" spans="2:41" x14ac:dyDescent="0.3">
      <c r="AE107" s="14">
        <v>103</v>
      </c>
      <c r="AF107" s="17" cm="1">
        <f t="array" ref="AF107">INDEX($C$4:$AB$99,MATCH($AD$4,$B$4:$B$99)+IF(AE107&lt;26,0,MIN(AE107-25,95-$AD$4)),IF(AE107&lt;26,AE107+1,26))</f>
        <v>1</v>
      </c>
      <c r="AG107" s="17">
        <f t="shared" si="6"/>
        <v>1</v>
      </c>
      <c r="AH107" s="17">
        <f t="shared" si="7"/>
        <v>0</v>
      </c>
      <c r="AI107" s="17">
        <f>AG107 * PRODUCT($AH$4:AH106)</f>
        <v>0</v>
      </c>
      <c r="AJ107" s="17">
        <f>PRODUCT($AH$4:AH107)</f>
        <v>0</v>
      </c>
      <c r="AL107">
        <f t="shared" si="9"/>
        <v>1.6925157271935672E-2</v>
      </c>
      <c r="AM107">
        <f>SUMPRODUCT($AI$4:AI107, $AL$4:AL107)</f>
        <v>0.12096137096384972</v>
      </c>
      <c r="AN107">
        <f t="shared" si="8"/>
        <v>22.855004354939869</v>
      </c>
      <c r="AO107">
        <f>SUMPRODUCT($AJ$4:AJ107,$AL$4:AL107)</f>
        <v>21.855004354939869</v>
      </c>
    </row>
    <row r="108" spans="2:41" x14ac:dyDescent="0.3">
      <c r="AE108" s="17">
        <v>104</v>
      </c>
      <c r="AF108" s="17" cm="1">
        <f t="array" ref="AF108">INDEX($C$4:$AB$99,MATCH($AD$4,$B$4:$B$99)+IF(AE108&lt;26,0,MIN(AE108-25,95-$AD$4)),IF(AE108&lt;26,AE108+1,26))</f>
        <v>1</v>
      </c>
      <c r="AG108" s="17">
        <f t="shared" si="6"/>
        <v>1</v>
      </c>
      <c r="AH108" s="17">
        <f t="shared" si="7"/>
        <v>0</v>
      </c>
      <c r="AI108" s="17">
        <f>AG108 * PRODUCT($AH$4:AH107)</f>
        <v>0</v>
      </c>
      <c r="AJ108" s="17">
        <f>PRODUCT($AH$4:AH108)</f>
        <v>0</v>
      </c>
      <c r="AL108">
        <f t="shared" si="9"/>
        <v>1.6274189684553533E-2</v>
      </c>
      <c r="AM108">
        <f>SUMPRODUCT($AI$4:AI108, $AL$4:AL108)</f>
        <v>0.12096137096384972</v>
      </c>
      <c r="AN108">
        <f t="shared" si="8"/>
        <v>22.855004354939869</v>
      </c>
      <c r="AO108">
        <f>SUMPRODUCT($AJ$4:AJ108,$AL$4:AL108)</f>
        <v>21.855004354939869</v>
      </c>
    </row>
    <row r="109" spans="2:41" x14ac:dyDescent="0.3">
      <c r="AE109" s="17">
        <v>105</v>
      </c>
      <c r="AF109" s="17" cm="1">
        <f t="array" ref="AF109">INDEX($C$4:$AB$99,MATCH($AD$4,$B$4:$B$99)+IF(AE109&lt;26,0,MIN(AE109-25,95-$AD$4)),IF(AE109&lt;26,AE109+1,26))</f>
        <v>1</v>
      </c>
      <c r="AG109" s="17">
        <f t="shared" si="6"/>
        <v>1</v>
      </c>
      <c r="AH109" s="17">
        <f t="shared" si="7"/>
        <v>0</v>
      </c>
      <c r="AI109" s="17">
        <f>AG109 * PRODUCT($AH$4:AH108)</f>
        <v>0</v>
      </c>
      <c r="AJ109" s="17">
        <f>PRODUCT($AH$4:AH109)</f>
        <v>0</v>
      </c>
      <c r="AL109">
        <f t="shared" si="9"/>
        <v>1.5648259312070704E-2</v>
      </c>
      <c r="AM109">
        <f>SUMPRODUCT($AI$4:AI109, $AL$4:AL109)</f>
        <v>0.12096137096384972</v>
      </c>
      <c r="AN109">
        <f t="shared" si="8"/>
        <v>22.855004354939869</v>
      </c>
      <c r="AO109">
        <f>SUMPRODUCT($AJ$4:AJ109,$AL$4:AL109)</f>
        <v>21.855004354939869</v>
      </c>
    </row>
    <row r="110" spans="2:41" x14ac:dyDescent="0.3">
      <c r="AE110" s="14">
        <v>106</v>
      </c>
      <c r="AF110" s="17" cm="1">
        <f t="array" ref="AF110">INDEX($C$4:$AB$99,MATCH($AD$4,$B$4:$B$99)+IF(AE110&lt;26,0,MIN(AE110-25,95-$AD$4)),IF(AE110&lt;26,AE110+1,26))</f>
        <v>1</v>
      </c>
      <c r="AG110" s="17">
        <f t="shared" si="6"/>
        <v>1</v>
      </c>
      <c r="AH110" s="17">
        <f t="shared" si="7"/>
        <v>0</v>
      </c>
      <c r="AI110" s="17">
        <f>AG110 * PRODUCT($AH$4:AH109)</f>
        <v>0</v>
      </c>
      <c r="AJ110" s="17">
        <f>PRODUCT($AH$4:AH110)</f>
        <v>0</v>
      </c>
      <c r="AL110">
        <f t="shared" si="9"/>
        <v>1.5046403184683369E-2</v>
      </c>
      <c r="AM110">
        <f>SUMPRODUCT($AI$4:AI110, $AL$4:AL110)</f>
        <v>0.12096137096384972</v>
      </c>
      <c r="AN110">
        <f t="shared" si="8"/>
        <v>22.855004354939869</v>
      </c>
      <c r="AO110">
        <f>SUMPRODUCT($AJ$4:AJ110,$AL$4:AL110)</f>
        <v>21.855004354939869</v>
      </c>
    </row>
    <row r="111" spans="2:41" x14ac:dyDescent="0.3">
      <c r="AE111" s="14">
        <v>107</v>
      </c>
      <c r="AF111" s="17" cm="1">
        <f t="array" ref="AF111">INDEX($C$4:$AB$99,MATCH($AD$4,$B$4:$B$99)+IF(AE111&lt;26,0,MIN(AE111-25,95-$AD$4)),IF(AE111&lt;26,AE111+1,26))</f>
        <v>1</v>
      </c>
      <c r="AG111" s="17">
        <f t="shared" si="6"/>
        <v>1</v>
      </c>
      <c r="AH111" s="17">
        <f t="shared" si="7"/>
        <v>0</v>
      </c>
      <c r="AI111" s="17">
        <f>AG111 * PRODUCT($AH$4:AH110)</f>
        <v>0</v>
      </c>
      <c r="AJ111" s="17">
        <f>PRODUCT($AH$4:AH111)</f>
        <v>0</v>
      </c>
      <c r="AL111">
        <f t="shared" si="9"/>
        <v>1.4467695369887852E-2</v>
      </c>
      <c r="AM111">
        <f>SUMPRODUCT($AI$4:AI111, $AL$4:AL111)</f>
        <v>0.12096137096384972</v>
      </c>
      <c r="AN111">
        <f t="shared" si="8"/>
        <v>22.855004354939869</v>
      </c>
      <c r="AO111">
        <f>SUMPRODUCT($AJ$4:AJ111,$AL$4:AL111)</f>
        <v>21.855004354939869</v>
      </c>
    </row>
    <row r="112" spans="2:41" x14ac:dyDescent="0.3">
      <c r="AE112" s="17">
        <v>108</v>
      </c>
      <c r="AF112" s="17" cm="1">
        <f t="array" ref="AF112">INDEX($C$4:$AB$99,MATCH($AD$4,$B$4:$B$99)+IF(AE112&lt;26,0,MIN(AE112-25,95-$AD$4)),IF(AE112&lt;26,AE112+1,26))</f>
        <v>1</v>
      </c>
      <c r="AG112" s="17">
        <f t="shared" si="6"/>
        <v>1</v>
      </c>
      <c r="AH112" s="17">
        <f t="shared" si="7"/>
        <v>0</v>
      </c>
      <c r="AI112" s="17">
        <f>AG112 * PRODUCT($AH$4:AH111)</f>
        <v>0</v>
      </c>
      <c r="AJ112" s="17">
        <f>PRODUCT($AH$4:AH112)</f>
        <v>0</v>
      </c>
      <c r="AL112">
        <f t="shared" si="9"/>
        <v>1.3911245547969089E-2</v>
      </c>
      <c r="AM112">
        <f>SUMPRODUCT($AI$4:AI112, $AL$4:AL112)</f>
        <v>0.12096137096384972</v>
      </c>
      <c r="AN112">
        <f t="shared" si="8"/>
        <v>22.855004354939869</v>
      </c>
      <c r="AO112">
        <f>SUMPRODUCT($AJ$4:AJ112,$AL$4:AL112)</f>
        <v>21.855004354939869</v>
      </c>
    </row>
    <row r="113" spans="31:41" x14ac:dyDescent="0.3">
      <c r="AE113" s="17">
        <v>109</v>
      </c>
      <c r="AF113" s="17" cm="1">
        <f t="array" ref="AF113">INDEX($C$4:$AB$99,MATCH($AD$4,$B$4:$B$99)+IF(AE113&lt;26,0,MIN(AE113-25,95-$AD$4)),IF(AE113&lt;26,AE113+1,26))</f>
        <v>1</v>
      </c>
      <c r="AG113" s="17">
        <f t="shared" si="6"/>
        <v>1</v>
      </c>
      <c r="AH113" s="17">
        <f t="shared" si="7"/>
        <v>0</v>
      </c>
      <c r="AI113" s="17">
        <f>AG113 * PRODUCT($AH$4:AH112)</f>
        <v>0</v>
      </c>
      <c r="AJ113" s="17">
        <f>PRODUCT($AH$4:AH113)</f>
        <v>0</v>
      </c>
      <c r="AL113">
        <f t="shared" si="9"/>
        <v>1.3376197642277968E-2</v>
      </c>
      <c r="AM113">
        <f>SUMPRODUCT($AI$4:AI113, $AL$4:AL113)</f>
        <v>0.12096137096384972</v>
      </c>
      <c r="AN113">
        <f t="shared" si="8"/>
        <v>22.855004354939869</v>
      </c>
      <c r="AO113">
        <f>SUMPRODUCT($AJ$4:AJ113,$AL$4:AL113)</f>
        <v>21.855004354939869</v>
      </c>
    </row>
    <row r="114" spans="31:41" x14ac:dyDescent="0.3">
      <c r="AE114" s="14">
        <v>110</v>
      </c>
      <c r="AF114" s="17" cm="1">
        <f t="array" ref="AF114">INDEX($C$4:$AB$99,MATCH($AD$4,$B$4:$B$99)+IF(AE114&lt;26,0,MIN(AE114-25,95-$AD$4)),IF(AE114&lt;26,AE114+1,26))</f>
        <v>1</v>
      </c>
      <c r="AG114" s="17">
        <f t="shared" si="6"/>
        <v>1</v>
      </c>
      <c r="AH114" s="17">
        <f t="shared" si="7"/>
        <v>0</v>
      </c>
      <c r="AI114" s="17">
        <f>AG114 * PRODUCT($AH$4:AH113)</f>
        <v>0</v>
      </c>
      <c r="AJ114" s="17">
        <f>PRODUCT($AH$4:AH114)</f>
        <v>0</v>
      </c>
      <c r="AL114">
        <f t="shared" si="9"/>
        <v>1.2861728502190355E-2</v>
      </c>
      <c r="AM114">
        <f>SUMPRODUCT($AI$4:AI114, $AL$4:AL114)</f>
        <v>0.12096137096384972</v>
      </c>
      <c r="AN114">
        <f t="shared" si="8"/>
        <v>22.855004354939869</v>
      </c>
      <c r="AO114">
        <f>SUMPRODUCT($AJ$4:AJ114,$AL$4:AL114)</f>
        <v>21.855004354939869</v>
      </c>
    </row>
    <row r="115" spans="31:41" x14ac:dyDescent="0.3">
      <c r="AE115" s="17">
        <v>111</v>
      </c>
      <c r="AF115" s="17" cm="1">
        <f t="array" ref="AF115">INDEX($C$4:$AB$99,MATCH($AD$4,$B$4:$B$99)+IF(AE115&lt;26,0,MIN(AE115-25,95-$AD$4)),IF(AE115&lt;26,AE115+1,26))</f>
        <v>1</v>
      </c>
      <c r="AG115" s="17">
        <f t="shared" si="6"/>
        <v>1</v>
      </c>
      <c r="AH115" s="17">
        <f t="shared" si="7"/>
        <v>0</v>
      </c>
      <c r="AI115" s="17">
        <f>AG115 * PRODUCT($AH$4:AH114)</f>
        <v>0</v>
      </c>
      <c r="AJ115" s="17">
        <f>PRODUCT($AH$4:AH115)</f>
        <v>0</v>
      </c>
      <c r="AL115">
        <f t="shared" si="9"/>
        <v>1.2367046636721493E-2</v>
      </c>
      <c r="AM115">
        <f>SUMPRODUCT($AI$4:AI115, $AL$4:AL115)</f>
        <v>0.12096137096384972</v>
      </c>
      <c r="AN115">
        <f t="shared" si="8"/>
        <v>22.855004354939869</v>
      </c>
      <c r="AO115">
        <f>SUMPRODUCT($AJ$4:AJ115,$AL$4:AL115)</f>
        <v>21.855004354939869</v>
      </c>
    </row>
    <row r="116" spans="31:41" x14ac:dyDescent="0.3">
      <c r="AE116" s="17">
        <v>112</v>
      </c>
      <c r="AF116" s="17" cm="1">
        <f t="array" ref="AF116">INDEX($C$4:$AB$99,MATCH($AD$4,$B$4:$B$99)+IF(AE116&lt;26,0,MIN(AE116-25,95-$AD$4)),IF(AE116&lt;26,AE116+1,26))</f>
        <v>1</v>
      </c>
      <c r="AG116" s="17">
        <f t="shared" si="6"/>
        <v>1</v>
      </c>
      <c r="AH116" s="17">
        <f t="shared" si="7"/>
        <v>0</v>
      </c>
      <c r="AI116" s="17">
        <f>AG116 * PRODUCT($AH$4:AH115)</f>
        <v>0</v>
      </c>
      <c r="AJ116" s="17">
        <f>PRODUCT($AH$4:AH116)</f>
        <v>0</v>
      </c>
      <c r="AL116">
        <f t="shared" si="9"/>
        <v>1.1891390996847591E-2</v>
      </c>
      <c r="AM116">
        <f>SUMPRODUCT($AI$4:AI116, $AL$4:AL116)</f>
        <v>0.12096137096384972</v>
      </c>
      <c r="AN116">
        <f t="shared" si="8"/>
        <v>22.855004354939869</v>
      </c>
      <c r="AO116">
        <f>SUMPRODUCT($AJ$4:AJ116,$AL$4:AL116)</f>
        <v>21.855004354939869</v>
      </c>
    </row>
    <row r="117" spans="31:41" x14ac:dyDescent="0.3">
      <c r="AE117" s="14">
        <v>113</v>
      </c>
      <c r="AF117" s="17" cm="1">
        <f t="array" ref="AF117">INDEX($C$4:$AB$99,MATCH($AD$4,$B$4:$B$99)+IF(AE117&lt;26,0,MIN(AE117-25,95-$AD$4)),IF(AE117&lt;26,AE117+1,26))</f>
        <v>1</v>
      </c>
      <c r="AG117" s="17">
        <f t="shared" si="6"/>
        <v>1</v>
      </c>
      <c r="AH117" s="17">
        <f t="shared" si="7"/>
        <v>0</v>
      </c>
      <c r="AI117" s="17">
        <f>AG117 * PRODUCT($AH$4:AH116)</f>
        <v>0</v>
      </c>
      <c r="AJ117" s="17">
        <f>PRODUCT($AH$4:AH117)</f>
        <v>0</v>
      </c>
      <c r="AL117">
        <f t="shared" si="9"/>
        <v>1.1434029804661142E-2</v>
      </c>
      <c r="AM117">
        <f>SUMPRODUCT($AI$4:AI117, $AL$4:AL117)</f>
        <v>0.12096137096384972</v>
      </c>
      <c r="AN117">
        <f t="shared" si="8"/>
        <v>22.855004354939869</v>
      </c>
      <c r="AO117">
        <f>SUMPRODUCT($AJ$4:AJ117,$AL$4:AL117)</f>
        <v>21.855004354939869</v>
      </c>
    </row>
    <row r="118" spans="31:41" x14ac:dyDescent="0.3">
      <c r="AE118" s="14">
        <v>114</v>
      </c>
      <c r="AF118" s="17" cm="1">
        <f t="array" ref="AF118">INDEX($C$4:$AB$99,MATCH($AD$4,$B$4:$B$99)+IF(AE118&lt;26,0,MIN(AE118-25,95-$AD$4)),IF(AE118&lt;26,AE118+1,26))</f>
        <v>1</v>
      </c>
      <c r="AG118" s="17">
        <f t="shared" si="6"/>
        <v>1</v>
      </c>
      <c r="AH118" s="17">
        <f t="shared" si="7"/>
        <v>0</v>
      </c>
      <c r="AI118" s="17">
        <f>AG118 * PRODUCT($AH$4:AH117)</f>
        <v>0</v>
      </c>
      <c r="AJ118" s="17">
        <f>PRODUCT($AH$4:AH118)</f>
        <v>0</v>
      </c>
      <c r="AL118">
        <f t="shared" si="9"/>
        <v>1.0994259427558791E-2</v>
      </c>
      <c r="AM118">
        <f>SUMPRODUCT($AI$4:AI118, $AL$4:AL118)</f>
        <v>0.12096137096384972</v>
      </c>
      <c r="AN118">
        <f t="shared" si="8"/>
        <v>22.855004354939869</v>
      </c>
      <c r="AO118">
        <f>SUMPRODUCT($AJ$4:AJ118,$AL$4:AL118)</f>
        <v>21.855004354939869</v>
      </c>
    </row>
    <row r="119" spans="31:41" x14ac:dyDescent="0.3">
      <c r="AE119" s="17">
        <v>115</v>
      </c>
      <c r="AF119" s="17" cm="1">
        <f t="array" ref="AF119">INDEX($C$4:$AB$99,MATCH($AD$4,$B$4:$B$99)+IF(AE119&lt;26,0,MIN(AE119-25,95-$AD$4)),IF(AE119&lt;26,AE119+1,26))</f>
        <v>1</v>
      </c>
      <c r="AG119" s="17">
        <f t="shared" si="6"/>
        <v>1</v>
      </c>
      <c r="AH119" s="17">
        <f t="shared" si="7"/>
        <v>0</v>
      </c>
      <c r="AI119" s="17">
        <f>AG119 * PRODUCT($AH$4:AH118)</f>
        <v>0</v>
      </c>
      <c r="AJ119" s="17">
        <f>PRODUCT($AH$4:AH119)</f>
        <v>0</v>
      </c>
      <c r="AL119">
        <f t="shared" si="9"/>
        <v>1.0571403295729608E-2</v>
      </c>
      <c r="AM119">
        <f>SUMPRODUCT($AI$4:AI119, $AL$4:AL119)</f>
        <v>0.12096137096384972</v>
      </c>
      <c r="AN119">
        <f t="shared" si="8"/>
        <v>22.855004354939869</v>
      </c>
      <c r="AO119">
        <f>SUMPRODUCT($AJ$4:AJ119,$AL$4:AL119)</f>
        <v>21.855004354939869</v>
      </c>
    </row>
    <row r="120" spans="31:41" x14ac:dyDescent="0.3">
      <c r="AE120" s="17">
        <v>116</v>
      </c>
      <c r="AF120" s="17" cm="1">
        <f t="array" ref="AF120">INDEX($C$4:$AB$99,MATCH($AD$4,$B$4:$B$99)+IF(AE120&lt;26,0,MIN(AE120-25,95-$AD$4)),IF(AE120&lt;26,AE120+1,26))</f>
        <v>1</v>
      </c>
      <c r="AG120" s="17">
        <f t="shared" si="6"/>
        <v>1</v>
      </c>
      <c r="AH120" s="17">
        <f t="shared" si="7"/>
        <v>0</v>
      </c>
      <c r="AI120" s="17">
        <f>AG120 * PRODUCT($AH$4:AH119)</f>
        <v>0</v>
      </c>
      <c r="AJ120" s="17">
        <f>PRODUCT($AH$4:AH120)</f>
        <v>0</v>
      </c>
      <c r="AL120">
        <f t="shared" si="9"/>
        <v>1.0164810861278465E-2</v>
      </c>
      <c r="AM120">
        <f>SUMPRODUCT($AI$4:AI120, $AL$4:AL120)</f>
        <v>0.12096137096384972</v>
      </c>
      <c r="AN120">
        <f t="shared" si="8"/>
        <v>22.855004354939869</v>
      </c>
      <c r="AO120">
        <f>SUMPRODUCT($AJ$4:AJ120,$AL$4:AL120)</f>
        <v>21.855004354939869</v>
      </c>
    </row>
    <row r="121" spans="31:41" x14ac:dyDescent="0.3">
      <c r="AE121" s="14">
        <v>117</v>
      </c>
      <c r="AF121" s="17" cm="1">
        <f t="array" ref="AF121">INDEX($C$4:$AB$99,MATCH($AD$4,$B$4:$B$99)+IF(AE121&lt;26,0,MIN(AE121-25,95-$AD$4)),IF(AE121&lt;26,AE121+1,26))</f>
        <v>1</v>
      </c>
      <c r="AG121" s="17">
        <f t="shared" si="6"/>
        <v>1</v>
      </c>
      <c r="AH121" s="17">
        <f t="shared" si="7"/>
        <v>0</v>
      </c>
      <c r="AI121" s="17">
        <f>AG121 * PRODUCT($AH$4:AH120)</f>
        <v>0</v>
      </c>
      <c r="AJ121" s="17">
        <f>PRODUCT($AH$4:AH121)</f>
        <v>0</v>
      </c>
      <c r="AL121">
        <f t="shared" si="9"/>
        <v>9.7738565973831404E-3</v>
      </c>
      <c r="AM121">
        <f>SUMPRODUCT($AI$4:AI121, $AL$4:AL121)</f>
        <v>0.12096137096384972</v>
      </c>
      <c r="AN121">
        <f t="shared" si="8"/>
        <v>22.855004354939869</v>
      </c>
      <c r="AO121">
        <f>SUMPRODUCT($AJ$4:AJ121,$AL$4:AL121)</f>
        <v>21.855004354939869</v>
      </c>
    </row>
    <row r="122" spans="31:41" x14ac:dyDescent="0.3">
      <c r="AE122" s="17">
        <v>118</v>
      </c>
      <c r="AF122" s="17" cm="1">
        <f t="array" ref="AF122">INDEX($C$4:$AB$99,MATCH($AD$4,$B$4:$B$99)+IF(AE122&lt;26,0,MIN(AE122-25,95-$AD$4)),IF(AE122&lt;26,AE122+1,26))</f>
        <v>1</v>
      </c>
      <c r="AG122" s="17">
        <f t="shared" si="6"/>
        <v>1</v>
      </c>
      <c r="AH122" s="17">
        <f t="shared" si="7"/>
        <v>0</v>
      </c>
      <c r="AI122" s="17">
        <f>AG122 * PRODUCT($AH$4:AH121)</f>
        <v>0</v>
      </c>
      <c r="AJ122" s="17">
        <f>PRODUCT($AH$4:AH122)</f>
        <v>0</v>
      </c>
      <c r="AL122">
        <f t="shared" si="9"/>
        <v>9.3979390359453293E-3</v>
      </c>
      <c r="AM122">
        <f>SUMPRODUCT($AI$4:AI122, $AL$4:AL122)</f>
        <v>0.12096137096384972</v>
      </c>
      <c r="AN122">
        <f t="shared" si="8"/>
        <v>22.855004354939869</v>
      </c>
      <c r="AO122">
        <f>SUMPRODUCT($AJ$4:AJ122,$AL$4:AL122)</f>
        <v>21.855004354939869</v>
      </c>
    </row>
    <row r="123" spans="31:41" x14ac:dyDescent="0.3">
      <c r="AE123" s="17">
        <v>119</v>
      </c>
      <c r="AF123" s="17" cm="1">
        <f t="array" ref="AF123">INDEX($C$4:$AB$99,MATCH($AD$4,$B$4:$B$99)+IF(AE123&lt;26,0,MIN(AE123-25,95-$AD$4)),IF(AE123&lt;26,AE123+1,26))</f>
        <v>1</v>
      </c>
      <c r="AG123" s="17">
        <f t="shared" si="6"/>
        <v>1</v>
      </c>
      <c r="AH123" s="17">
        <f t="shared" si="7"/>
        <v>0</v>
      </c>
      <c r="AI123" s="17">
        <f>AG123 * PRODUCT($AH$4:AH122)</f>
        <v>0</v>
      </c>
      <c r="AJ123" s="17">
        <f>PRODUCT($AH$4:AH123)</f>
        <v>0</v>
      </c>
      <c r="AL123">
        <f t="shared" si="9"/>
        <v>9.0364798422551233E-3</v>
      </c>
      <c r="AM123">
        <f>SUMPRODUCT($AI$4:AI123, $AL$4:AL123)</f>
        <v>0.12096137096384972</v>
      </c>
      <c r="AN123">
        <f t="shared" si="8"/>
        <v>22.855004354939869</v>
      </c>
      <c r="AO123">
        <f>SUMPRODUCT($AJ$4:AJ123,$AL$4:AL123)</f>
        <v>21.855004354939869</v>
      </c>
    </row>
    <row r="124" spans="31:41" x14ac:dyDescent="0.3">
      <c r="AE124" s="14">
        <v>120</v>
      </c>
      <c r="AF124" s="17" cm="1">
        <f t="array" ref="AF124">INDEX($C$4:$AB$99,MATCH($AD$4,$B$4:$B$99)+IF(AE124&lt;26,0,MIN(AE124-25,95-$AD$4)),IF(AE124&lt;26,AE124+1,26))</f>
        <v>1</v>
      </c>
      <c r="AG124" s="17">
        <f t="shared" si="6"/>
        <v>1</v>
      </c>
      <c r="AH124" s="17">
        <f t="shared" si="7"/>
        <v>0</v>
      </c>
      <c r="AI124" s="17">
        <f>AG124 * PRODUCT($AH$4:AH123)</f>
        <v>0</v>
      </c>
      <c r="AJ124" s="17">
        <f>PRODUCT($AH$4:AH124)</f>
        <v>0</v>
      </c>
      <c r="AL124">
        <f t="shared" si="9"/>
        <v>8.6889229252453074E-3</v>
      </c>
      <c r="AM124">
        <f>SUMPRODUCT($AI$4:AI124, $AL$4:AL124)</f>
        <v>0.12096137096384972</v>
      </c>
      <c r="AN124">
        <f t="shared" si="8"/>
        <v>22.855004354939869</v>
      </c>
      <c r="AO124">
        <f>SUMPRODUCT($AJ$4:AJ124,$AL$4:AL124)</f>
        <v>21.855004354939869</v>
      </c>
    </row>
  </sheetData>
  <dataValidations count="1">
    <dataValidation allowBlank="1" showDropDown="1" showInputMessage="1" showErrorMessage="1" error="Enter an age from 0 to 70." sqref="AD4" xr:uid="{00000000-0002-0000-0400-000000000000}"/>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H124"/>
  <sheetViews>
    <sheetView zoomScale="85" zoomScaleNormal="85" workbookViewId="0">
      <pane xSplit="2" ySplit="3" topLeftCell="C4" activePane="bottomRight" state="frozen"/>
      <selection activeCell="T4" sqref="T4"/>
      <selection pane="topRight" activeCell="T4" sqref="T4"/>
      <selection pane="bottomLeft" activeCell="T4" sqref="T4"/>
      <selection pane="bottomRight" activeCell="A2" sqref="A2"/>
    </sheetView>
  </sheetViews>
  <sheetFormatPr defaultColWidth="9.109375" defaultRowHeight="14.4" x14ac:dyDescent="0.3"/>
  <cols>
    <col min="1" max="2" width="9.109375" style="17"/>
    <col min="3" max="5" width="9.33203125" style="17" bestFit="1" customWidth="1"/>
    <col min="6" max="15" width="9.33203125" style="17" customWidth="1"/>
    <col min="16" max="28" width="9.33203125" style="17" bestFit="1" customWidth="1"/>
    <col min="29" max="29" width="9.5546875" style="17" bestFit="1" customWidth="1"/>
    <col min="30" max="34" width="9.109375" style="17"/>
    <col min="35" max="35" width="12" style="17" bestFit="1" customWidth="1"/>
    <col min="36" max="51" width="9.109375" style="17"/>
    <col min="52" max="60" width="11.44140625" style="17" customWidth="1"/>
    <col min="61" max="16384" width="9.109375" style="17"/>
  </cols>
  <sheetData>
    <row r="1" spans="1:60" ht="15" x14ac:dyDescent="0.35">
      <c r="A1" s="16" t="s">
        <v>33</v>
      </c>
      <c r="G1" s="17">
        <v>1</v>
      </c>
      <c r="AF1" s="50">
        <v>1</v>
      </c>
      <c r="AG1" s="50">
        <v>2</v>
      </c>
      <c r="AH1" s="50">
        <v>3</v>
      </c>
      <c r="AI1" s="50">
        <v>4</v>
      </c>
      <c r="AJ1" s="50">
        <v>5</v>
      </c>
      <c r="AK1" s="50"/>
      <c r="AL1" s="50">
        <v>6</v>
      </c>
      <c r="AM1" s="50">
        <v>7</v>
      </c>
      <c r="AN1" s="50">
        <v>8</v>
      </c>
      <c r="AO1" s="50">
        <v>9</v>
      </c>
      <c r="AX1" s="52" t="s">
        <v>298</v>
      </c>
      <c r="AY1" s="37">
        <v>1</v>
      </c>
      <c r="AZ1" s="52" t="s">
        <v>312</v>
      </c>
      <c r="BA1" s="52" t="s">
        <v>311</v>
      </c>
      <c r="BB1" s="52" t="s">
        <v>299</v>
      </c>
      <c r="BC1" s="52" t="s">
        <v>300</v>
      </c>
      <c r="BD1" s="52" t="s">
        <v>301</v>
      </c>
      <c r="BE1" s="53" t="s">
        <v>302</v>
      </c>
      <c r="BF1" s="53" t="s">
        <v>303</v>
      </c>
      <c r="BG1" s="53" t="s">
        <v>304</v>
      </c>
      <c r="BH1" s="54" t="s">
        <v>305</v>
      </c>
    </row>
    <row r="2" spans="1:60" x14ac:dyDescent="0.3">
      <c r="A2" s="16"/>
      <c r="AF2" s="18" t="s">
        <v>310</v>
      </c>
      <c r="AG2" s="18" t="s">
        <v>309</v>
      </c>
      <c r="AX2" s="37"/>
      <c r="AY2" s="37">
        <v>10</v>
      </c>
      <c r="AZ2" s="52" t="s">
        <v>21</v>
      </c>
      <c r="BA2" s="37"/>
    </row>
    <row r="3" spans="1:60" ht="16.8" x14ac:dyDescent="0.35">
      <c r="B3" s="18" t="s">
        <v>1</v>
      </c>
      <c r="C3" s="18" t="s">
        <v>3</v>
      </c>
      <c r="D3" s="18" t="s">
        <v>4</v>
      </c>
      <c r="E3" s="18" t="s">
        <v>5</v>
      </c>
      <c r="F3" s="18" t="s">
        <v>6</v>
      </c>
      <c r="G3" s="18" t="s">
        <v>7</v>
      </c>
      <c r="H3" s="18" t="s">
        <v>8</v>
      </c>
      <c r="I3" s="18" t="s">
        <v>9</v>
      </c>
      <c r="J3" s="18" t="s">
        <v>10</v>
      </c>
      <c r="K3" s="18" t="s">
        <v>11</v>
      </c>
      <c r="L3" s="18" t="s">
        <v>12</v>
      </c>
      <c r="M3" s="18" t="s">
        <v>13</v>
      </c>
      <c r="N3" s="18" t="s">
        <v>14</v>
      </c>
      <c r="O3" s="18" t="s">
        <v>15</v>
      </c>
      <c r="P3" s="18" t="s">
        <v>16</v>
      </c>
      <c r="Q3" s="18" t="s">
        <v>17</v>
      </c>
      <c r="R3" s="18" t="s">
        <v>313</v>
      </c>
      <c r="S3" s="18" t="s">
        <v>314</v>
      </c>
      <c r="T3" s="18" t="s">
        <v>315</v>
      </c>
      <c r="U3" s="18" t="s">
        <v>316</v>
      </c>
      <c r="V3" s="18" t="s">
        <v>317</v>
      </c>
      <c r="W3" s="18" t="s">
        <v>318</v>
      </c>
      <c r="X3" s="18" t="s">
        <v>319</v>
      </c>
      <c r="Y3" s="18" t="s">
        <v>320</v>
      </c>
      <c r="Z3" s="18" t="s">
        <v>321</v>
      </c>
      <c r="AA3" s="18" t="s">
        <v>322</v>
      </c>
      <c r="AB3" s="18" t="s">
        <v>19</v>
      </c>
      <c r="AC3" s="18" t="s">
        <v>20</v>
      </c>
      <c r="AD3" s="18" t="s">
        <v>18</v>
      </c>
      <c r="AE3" s="18" t="s">
        <v>21</v>
      </c>
      <c r="AF3" s="18" t="s">
        <v>47</v>
      </c>
      <c r="AG3" s="18" t="s">
        <v>47</v>
      </c>
      <c r="AH3" s="18" t="s">
        <v>48</v>
      </c>
      <c r="AI3" s="18" t="s">
        <v>49</v>
      </c>
      <c r="AJ3" s="18" t="s">
        <v>50</v>
      </c>
      <c r="AK3" s="18" t="s">
        <v>51</v>
      </c>
      <c r="AL3" s="4" t="s">
        <v>60</v>
      </c>
      <c r="AM3" s="4" t="s">
        <v>61</v>
      </c>
      <c r="AN3" s="4" t="s">
        <v>62</v>
      </c>
      <c r="AO3" s="35" t="s">
        <v>63</v>
      </c>
      <c r="AX3" s="51">
        <v>62.020880404983096</v>
      </c>
      <c r="AY3" s="51">
        <v>6.0999999999999997E-4</v>
      </c>
      <c r="AZ3" s="50">
        <v>1</v>
      </c>
      <c r="BA3" s="50">
        <v>2</v>
      </c>
      <c r="BB3" s="50">
        <v>3</v>
      </c>
      <c r="BC3" s="50">
        <v>4</v>
      </c>
      <c r="BD3" s="50">
        <v>5</v>
      </c>
      <c r="BE3" s="50">
        <v>6</v>
      </c>
      <c r="BF3" s="50">
        <v>7</v>
      </c>
      <c r="BG3" s="50">
        <v>8</v>
      </c>
      <c r="BH3" s="50">
        <v>9</v>
      </c>
    </row>
    <row r="4" spans="1:60" x14ac:dyDescent="0.3">
      <c r="B4" s="15">
        <v>0</v>
      </c>
      <c r="C4" s="13">
        <v>3.1E-4</v>
      </c>
      <c r="D4" s="13">
        <v>2.5999999999999998E-4</v>
      </c>
      <c r="E4" s="13">
        <v>2.2000000000000001E-4</v>
      </c>
      <c r="F4" s="13">
        <v>1.7000000000000001E-4</v>
      </c>
      <c r="G4" s="13">
        <v>1.2999999999999999E-4</v>
      </c>
      <c r="H4" s="13">
        <v>1.2E-4</v>
      </c>
      <c r="I4" s="13">
        <v>1.1E-4</v>
      </c>
      <c r="J4" s="13">
        <v>1.1E-4</v>
      </c>
      <c r="K4" s="13">
        <v>1E-4</v>
      </c>
      <c r="L4" s="13">
        <v>1E-4</v>
      </c>
      <c r="M4" s="13">
        <v>9.0000000000000006E-5</v>
      </c>
      <c r="N4" s="13">
        <v>9.0000000000000006E-5</v>
      </c>
      <c r="O4" s="13">
        <v>1.1E-4</v>
      </c>
      <c r="P4" s="13">
        <v>1.3999999999999999E-4</v>
      </c>
      <c r="Q4" s="13">
        <v>1.8000000000000001E-4</v>
      </c>
      <c r="R4" s="13">
        <v>2.3000000000000001E-4</v>
      </c>
      <c r="S4" s="13">
        <v>2.7E-4</v>
      </c>
      <c r="T4" s="13">
        <v>2.9999999999999997E-4</v>
      </c>
      <c r="U4" s="13">
        <v>3.1E-4</v>
      </c>
      <c r="V4" s="13">
        <v>3.1E-4</v>
      </c>
      <c r="W4" s="13">
        <v>2.9999999999999997E-4</v>
      </c>
      <c r="X4" s="13">
        <v>2.9999999999999997E-4</v>
      </c>
      <c r="Y4" s="13">
        <v>2.9999999999999997E-4</v>
      </c>
      <c r="Z4" s="13">
        <v>2.9999999999999997E-4</v>
      </c>
      <c r="AA4" s="13">
        <v>2.9999999999999997E-4</v>
      </c>
      <c r="AB4" s="13">
        <v>2.9999999999999997E-4</v>
      </c>
      <c r="AC4" s="15">
        <v>25</v>
      </c>
      <c r="AD4" s="19">
        <f>Age</f>
        <v>25</v>
      </c>
      <c r="AE4" s="14">
        <v>0</v>
      </c>
      <c r="AF4" s="17" cm="1">
        <f t="array" ref="AF4">INDEX($C$4:$AB$99,MATCH($AD$4,$B$4:$B$99)+IF(AE4&lt;26,0,MIN(AE4-25,95-$AD$4)),IF(AE4&lt;26,AE4+1,26))</f>
        <v>2.9E-4</v>
      </c>
      <c r="AG4" s="17">
        <f>AF4*VLOOKUP($AD$4+AE4, $AQ$22:$AR$27, 2, 1)</f>
        <v>2.03E-4</v>
      </c>
      <c r="AH4" s="17">
        <f>1-AG4</f>
        <v>0.99979700000000005</v>
      </c>
      <c r="AI4" s="55">
        <f>AG4</f>
        <v>2.03E-4</v>
      </c>
      <c r="AJ4" s="17">
        <f>AH4</f>
        <v>0.99979700000000005</v>
      </c>
      <c r="AK4" s="17">
        <f>SUM(AJ4:AJ124)</f>
        <v>59.119519355413964</v>
      </c>
      <c r="AL4">
        <f t="shared" ref="AL4:AL35" si="0">1/(1+Interest_Rate)^(AE4+1)</f>
        <v>0.96153846153846145</v>
      </c>
      <c r="AM4">
        <f>SUMPRODUCT($AI$4:AI4, $AL$4:AL4)</f>
        <v>1.9519230769230768E-4</v>
      </c>
      <c r="AN4" s="49">
        <v>1</v>
      </c>
      <c r="AO4">
        <f>SUMPRODUCT($AJ$4:AJ4,$AL$4:AL4)</f>
        <v>0.96134326923076918</v>
      </c>
      <c r="AW4" s="17">
        <v>0</v>
      </c>
      <c r="AX4" s="17">
        <v>83.992203327817336</v>
      </c>
      <c r="AY4" s="17">
        <v>0</v>
      </c>
      <c r="AZ4" s="17">
        <v>9.0000000000000006E-5</v>
      </c>
      <c r="BA4" s="17">
        <v>6.3E-5</v>
      </c>
      <c r="BB4" s="17">
        <v>0.99993699999999996</v>
      </c>
      <c r="BC4" s="17">
        <v>6.2928153113537668E-5</v>
      </c>
      <c r="BD4" s="17">
        <v>0.99879664507764299</v>
      </c>
      <c r="BE4" s="17">
        <v>0.74199309538375646</v>
      </c>
      <c r="BF4" s="17">
        <v>1.0632166569569579E-3</v>
      </c>
      <c r="BG4" s="17">
        <v>9.6337118054746469</v>
      </c>
      <c r="BH4" s="17">
        <v>9.3748120198147209</v>
      </c>
    </row>
    <row r="5" spans="1:60" x14ac:dyDescent="0.3">
      <c r="B5" s="15">
        <v>1</v>
      </c>
      <c r="C5" s="13">
        <v>2.5999999999999998E-4</v>
      </c>
      <c r="D5" s="13">
        <v>2.2000000000000001E-4</v>
      </c>
      <c r="E5" s="13">
        <v>1.7000000000000001E-4</v>
      </c>
      <c r="F5" s="13">
        <v>1.2999999999999999E-4</v>
      </c>
      <c r="G5" s="13">
        <v>1.2E-4</v>
      </c>
      <c r="H5" s="13">
        <v>1.1E-4</v>
      </c>
      <c r="I5" s="13">
        <v>1.1E-4</v>
      </c>
      <c r="J5" s="13">
        <v>1E-4</v>
      </c>
      <c r="K5" s="13">
        <v>1E-4</v>
      </c>
      <c r="L5" s="13">
        <v>9.0000000000000006E-5</v>
      </c>
      <c r="M5" s="13">
        <v>9.0000000000000006E-5</v>
      </c>
      <c r="N5" s="13">
        <v>1.1E-4</v>
      </c>
      <c r="O5" s="13">
        <v>1.3999999999999999E-4</v>
      </c>
      <c r="P5" s="13">
        <v>1.8000000000000001E-4</v>
      </c>
      <c r="Q5" s="13">
        <v>2.3000000000000001E-4</v>
      </c>
      <c r="R5" s="13">
        <v>2.7E-4</v>
      </c>
      <c r="S5" s="13">
        <v>2.9999999999999997E-4</v>
      </c>
      <c r="T5" s="13">
        <v>3.1E-4</v>
      </c>
      <c r="U5" s="13">
        <v>3.1E-4</v>
      </c>
      <c r="V5" s="13">
        <v>2.9999999999999997E-4</v>
      </c>
      <c r="W5" s="13">
        <v>2.9999999999999997E-4</v>
      </c>
      <c r="X5" s="13">
        <v>2.9999999999999997E-4</v>
      </c>
      <c r="Y5" s="13">
        <v>2.9999999999999997E-4</v>
      </c>
      <c r="Z5" s="13">
        <v>2.9999999999999997E-4</v>
      </c>
      <c r="AA5" s="13">
        <v>2.9999999999999997E-4</v>
      </c>
      <c r="AB5" s="13">
        <v>2.9999999999999997E-4</v>
      </c>
      <c r="AC5" s="15">
        <v>26</v>
      </c>
      <c r="AE5" s="17">
        <v>1</v>
      </c>
      <c r="AF5" s="17" cm="1">
        <f t="array" ref="AF5">INDEX($C$4:$AB$99,MATCH($AD$4,$B$4:$B$99)+IF(AE5&lt;26,0,MIN(AE5-25,95-$AD$4)),IF(AE5&lt;26,AE5+1,26))</f>
        <v>3.8000000000000002E-4</v>
      </c>
      <c r="AG5" s="17">
        <f t="shared" ref="AG5:AG68" si="1">AF5*VLOOKUP($AD$4+AE5, $AQ$22:$AR$27, 2, 1)</f>
        <v>2.6600000000000001E-4</v>
      </c>
      <c r="AH5" s="17">
        <f t="shared" ref="AH5:AH68" si="2">1-AG5</f>
        <v>0.99973400000000001</v>
      </c>
      <c r="AI5" s="17">
        <f>AG5 * PRODUCT($AH$4:AH4)</f>
        <v>2.6594600200000002E-4</v>
      </c>
      <c r="AJ5" s="17">
        <f>PRODUCT($AH$4:AH5)</f>
        <v>0.99953105399800002</v>
      </c>
      <c r="AL5">
        <f t="shared" si="0"/>
        <v>0.92455621301775137</v>
      </c>
      <c r="AM5">
        <f>SUMPRODUCT($AI$4:AI5, $AL$4:AL5)</f>
        <v>4.4107433616863905E-4</v>
      </c>
      <c r="AN5">
        <f>AN4+(AL4*AJ4)</f>
        <v>1.9613432692307691</v>
      </c>
      <c r="AO5">
        <f>SUMPRODUCT($AJ$4:AJ5,$AL$4:AL5)</f>
        <v>1.8854659153088016</v>
      </c>
      <c r="AW5" s="17">
        <v>15</v>
      </c>
      <c r="AX5" s="17">
        <v>69.139602229079486</v>
      </c>
      <c r="AY5" s="17">
        <v>15</v>
      </c>
      <c r="AZ5" s="17">
        <v>2.7E-4</v>
      </c>
      <c r="BA5" s="17">
        <v>1.8899999999999999E-4</v>
      </c>
      <c r="BB5" s="17">
        <v>0.99981100000000001</v>
      </c>
      <c r="BC5" s="17">
        <v>1.8866290550576732E-4</v>
      </c>
      <c r="BD5" s="17">
        <v>0.9980277683419404</v>
      </c>
      <c r="BE5" s="17">
        <v>0.74199309538375646</v>
      </c>
      <c r="BF5" s="17">
        <v>1.6715541110301161E-3</v>
      </c>
      <c r="BG5" s="17">
        <v>9.6322981065230984</v>
      </c>
      <c r="BH5" s="17">
        <v>9.3728278196340771</v>
      </c>
    </row>
    <row r="6" spans="1:60" x14ac:dyDescent="0.3">
      <c r="B6" s="15">
        <v>2</v>
      </c>
      <c r="C6" s="13">
        <v>2.2000000000000001E-4</v>
      </c>
      <c r="D6" s="13">
        <v>1.7000000000000001E-4</v>
      </c>
      <c r="E6" s="13">
        <v>1.2999999999999999E-4</v>
      </c>
      <c r="F6" s="13">
        <v>1.2E-4</v>
      </c>
      <c r="G6" s="13">
        <v>1.1E-4</v>
      </c>
      <c r="H6" s="13">
        <v>1.1E-4</v>
      </c>
      <c r="I6" s="13">
        <v>1E-4</v>
      </c>
      <c r="J6" s="13">
        <v>1E-4</v>
      </c>
      <c r="K6" s="13">
        <v>9.0000000000000006E-5</v>
      </c>
      <c r="L6" s="13">
        <v>9.0000000000000006E-5</v>
      </c>
      <c r="M6" s="13">
        <v>1.1E-4</v>
      </c>
      <c r="N6" s="13">
        <v>1.3999999999999999E-4</v>
      </c>
      <c r="O6" s="13">
        <v>1.8000000000000001E-4</v>
      </c>
      <c r="P6" s="13">
        <v>2.3000000000000001E-4</v>
      </c>
      <c r="Q6" s="13">
        <v>2.7E-4</v>
      </c>
      <c r="R6" s="13">
        <v>2.9999999999999997E-4</v>
      </c>
      <c r="S6" s="13">
        <v>3.1E-4</v>
      </c>
      <c r="T6" s="13">
        <v>3.1E-4</v>
      </c>
      <c r="U6" s="13">
        <v>2.9999999999999997E-4</v>
      </c>
      <c r="V6" s="13">
        <v>2.9999999999999997E-4</v>
      </c>
      <c r="W6" s="13">
        <v>2.9999999999999997E-4</v>
      </c>
      <c r="X6" s="13">
        <v>2.9999999999999997E-4</v>
      </c>
      <c r="Y6" s="13">
        <v>2.9999999999999997E-4</v>
      </c>
      <c r="Z6" s="13">
        <v>2.9999999999999997E-4</v>
      </c>
      <c r="AA6" s="13">
        <v>2.9999999999999997E-4</v>
      </c>
      <c r="AB6" s="13">
        <v>3.1E-4</v>
      </c>
      <c r="AC6" s="15">
        <v>27</v>
      </c>
      <c r="AE6" s="17">
        <v>2</v>
      </c>
      <c r="AF6" s="17" cm="1">
        <f t="array" ref="AF6">INDEX($C$4:$AB$99,MATCH($AD$4,$B$4:$B$99)+IF(AE6&lt;26,0,MIN(AE6-25,95-$AD$4)),IF(AE6&lt;26,AE6+1,26))</f>
        <v>4.2999999999999999E-4</v>
      </c>
      <c r="AG6" s="17">
        <f t="shared" si="1"/>
        <v>3.01E-4</v>
      </c>
      <c r="AH6" s="17">
        <f t="shared" si="2"/>
        <v>0.999699</v>
      </c>
      <c r="AI6" s="17">
        <f>AG6 * PRODUCT($AH$4:AH5)</f>
        <v>3.0085884725339801E-4</v>
      </c>
      <c r="AJ6" s="17">
        <f>PRODUCT($AH$4:AH6)</f>
        <v>0.99923019515074663</v>
      </c>
      <c r="AL6">
        <f t="shared" si="0"/>
        <v>0.88899635867091487</v>
      </c>
      <c r="AM6">
        <f>SUMPRODUCT($AI$4:AI6, $AL$4:AL6)</f>
        <v>7.0853675585083879E-4</v>
      </c>
      <c r="AN6">
        <f t="shared" ref="AN6:AN69" si="3">AN5+(AL5*AJ5)</f>
        <v>2.8854659153088016</v>
      </c>
      <c r="AO6">
        <f>SUMPRODUCT($AJ$4:AJ6,$AL$4:AL6)</f>
        <v>2.7737779202718431</v>
      </c>
      <c r="AW6" s="17">
        <v>25</v>
      </c>
      <c r="AX6" s="17">
        <v>59.119519355413964</v>
      </c>
      <c r="AY6" s="17">
        <v>25</v>
      </c>
      <c r="AZ6" s="17">
        <v>7.3999999999999999E-4</v>
      </c>
      <c r="BA6" s="17">
        <v>5.1799999999999991E-4</v>
      </c>
      <c r="BB6" s="17">
        <v>0.99948199999999998</v>
      </c>
      <c r="BC6" s="17">
        <v>5.1619706410440096E-4</v>
      </c>
      <c r="BD6" s="17">
        <v>0.99600323170887062</v>
      </c>
      <c r="BE6" s="17">
        <v>0.74199309538375646</v>
      </c>
      <c r="BF6" s="17">
        <v>3.3361165408281224E-3</v>
      </c>
      <c r="BG6" s="17">
        <v>9.6262313644160713</v>
      </c>
      <c r="BH6" s="17">
        <v>9.3652588853239607</v>
      </c>
    </row>
    <row r="7" spans="1:60" x14ac:dyDescent="0.3">
      <c r="B7" s="15">
        <v>3</v>
      </c>
      <c r="C7" s="13">
        <v>1.7000000000000001E-4</v>
      </c>
      <c r="D7" s="13">
        <v>1.2999999999999999E-4</v>
      </c>
      <c r="E7" s="13">
        <v>1.2E-4</v>
      </c>
      <c r="F7" s="13">
        <v>1.1E-4</v>
      </c>
      <c r="G7" s="13">
        <v>1.1E-4</v>
      </c>
      <c r="H7" s="13">
        <v>1E-4</v>
      </c>
      <c r="I7" s="13">
        <v>1E-4</v>
      </c>
      <c r="J7" s="13">
        <v>9.0000000000000006E-5</v>
      </c>
      <c r="K7" s="13">
        <v>9.0000000000000006E-5</v>
      </c>
      <c r="L7" s="13">
        <v>1.1E-4</v>
      </c>
      <c r="M7" s="13">
        <v>1.3999999999999999E-4</v>
      </c>
      <c r="N7" s="13">
        <v>1.8000000000000001E-4</v>
      </c>
      <c r="O7" s="13">
        <v>2.3000000000000001E-4</v>
      </c>
      <c r="P7" s="13">
        <v>2.7E-4</v>
      </c>
      <c r="Q7" s="13">
        <v>2.9999999999999997E-4</v>
      </c>
      <c r="R7" s="13">
        <v>3.1E-4</v>
      </c>
      <c r="S7" s="13">
        <v>3.1E-4</v>
      </c>
      <c r="T7" s="13">
        <v>2.9999999999999997E-4</v>
      </c>
      <c r="U7" s="13">
        <v>2.9999999999999997E-4</v>
      </c>
      <c r="V7" s="13">
        <v>2.9999999999999997E-4</v>
      </c>
      <c r="W7" s="13">
        <v>2.9999999999999997E-4</v>
      </c>
      <c r="X7" s="13">
        <v>2.9999999999999997E-4</v>
      </c>
      <c r="Y7" s="13">
        <v>2.9999999999999997E-4</v>
      </c>
      <c r="Z7" s="13">
        <v>2.9999999999999997E-4</v>
      </c>
      <c r="AA7" s="13">
        <v>3.1E-4</v>
      </c>
      <c r="AB7" s="13">
        <v>3.2000000000000003E-4</v>
      </c>
      <c r="AC7" s="15">
        <v>28</v>
      </c>
      <c r="AE7" s="14">
        <v>3</v>
      </c>
      <c r="AF7" s="17" cm="1">
        <f t="array" ref="AF7">INDEX($C$4:$AB$99,MATCH($AD$4,$B$4:$B$99)+IF(AE7&lt;26,0,MIN(AE7-25,95-$AD$4)),IF(AE7&lt;26,AE7+1,26))</f>
        <v>4.6000000000000001E-4</v>
      </c>
      <c r="AG7" s="17">
        <f t="shared" si="1"/>
        <v>3.2199999999999997E-4</v>
      </c>
      <c r="AH7" s="17">
        <f t="shared" si="2"/>
        <v>0.99967799999999996</v>
      </c>
      <c r="AI7" s="17">
        <f>AG7 * PRODUCT($AH$4:AH6)</f>
        <v>3.2175212283854036E-4</v>
      </c>
      <c r="AJ7" s="17">
        <f>PRODUCT($AH$4:AH7)</f>
        <v>0.99890844302790804</v>
      </c>
      <c r="AL7">
        <f t="shared" si="0"/>
        <v>0.85480419102972571</v>
      </c>
      <c r="AM7">
        <f>SUMPRODUCT($AI$4:AI7, $AL$4:AL7)</f>
        <v>9.8357181892593415E-4</v>
      </c>
      <c r="AN7">
        <f t="shared" si="3"/>
        <v>3.7737779202718431</v>
      </c>
      <c r="AO7">
        <f>SUMPRODUCT($AJ$4:AJ7,$AL$4:AL7)</f>
        <v>3.627649043827077</v>
      </c>
      <c r="AW7" s="17">
        <v>35</v>
      </c>
      <c r="AX7" s="17">
        <v>49.651074793555075</v>
      </c>
      <c r="AY7" s="17">
        <v>35</v>
      </c>
      <c r="AZ7" s="17">
        <v>1.41E-3</v>
      </c>
      <c r="BA7" s="17">
        <v>1.0575000000000001E-3</v>
      </c>
      <c r="BB7" s="17">
        <v>0.99894249999999996</v>
      </c>
      <c r="BC7" s="17">
        <v>1.051675759048793E-3</v>
      </c>
      <c r="BD7" s="17">
        <v>0.99344076778590906</v>
      </c>
      <c r="BE7" s="17">
        <v>0.74199309538375646</v>
      </c>
      <c r="BF7" s="17">
        <v>5.3910968690976616E-3</v>
      </c>
      <c r="BG7" s="17">
        <v>9.6204904495253558</v>
      </c>
      <c r="BH7" s="17">
        <v>9.3576166398952374</v>
      </c>
    </row>
    <row r="8" spans="1:60" x14ac:dyDescent="0.3">
      <c r="B8" s="15">
        <v>4</v>
      </c>
      <c r="C8" s="13">
        <v>1.2999999999999999E-4</v>
      </c>
      <c r="D8" s="13">
        <v>1.2E-4</v>
      </c>
      <c r="E8" s="13">
        <v>1.1E-4</v>
      </c>
      <c r="F8" s="13">
        <v>1.1E-4</v>
      </c>
      <c r="G8" s="13">
        <v>1E-4</v>
      </c>
      <c r="H8" s="13">
        <v>1E-4</v>
      </c>
      <c r="I8" s="13">
        <v>9.0000000000000006E-5</v>
      </c>
      <c r="J8" s="13">
        <v>9.0000000000000006E-5</v>
      </c>
      <c r="K8" s="13">
        <v>1.1E-4</v>
      </c>
      <c r="L8" s="13">
        <v>1.3999999999999999E-4</v>
      </c>
      <c r="M8" s="13">
        <v>1.8000000000000001E-4</v>
      </c>
      <c r="N8" s="13">
        <v>2.3000000000000001E-4</v>
      </c>
      <c r="O8" s="13">
        <v>2.7E-4</v>
      </c>
      <c r="P8" s="13">
        <v>2.9999999999999997E-4</v>
      </c>
      <c r="Q8" s="13">
        <v>3.1E-4</v>
      </c>
      <c r="R8" s="13">
        <v>3.1E-4</v>
      </c>
      <c r="S8" s="13">
        <v>2.9999999999999997E-4</v>
      </c>
      <c r="T8" s="13">
        <v>2.9999999999999997E-4</v>
      </c>
      <c r="U8" s="13">
        <v>2.9999999999999997E-4</v>
      </c>
      <c r="V8" s="13">
        <v>2.9999999999999997E-4</v>
      </c>
      <c r="W8" s="13">
        <v>2.9999999999999997E-4</v>
      </c>
      <c r="X8" s="13">
        <v>2.9999999999999997E-4</v>
      </c>
      <c r="Y8" s="13">
        <v>2.9999999999999997E-4</v>
      </c>
      <c r="Z8" s="13">
        <v>3.1E-4</v>
      </c>
      <c r="AA8" s="13">
        <v>3.2000000000000003E-4</v>
      </c>
      <c r="AB8" s="13">
        <v>3.3E-4</v>
      </c>
      <c r="AC8" s="15">
        <v>29</v>
      </c>
      <c r="AE8" s="17">
        <v>4</v>
      </c>
      <c r="AF8" s="17" cm="1">
        <f t="array" ref="AF8">INDEX($C$4:$AB$99,MATCH($AD$4,$B$4:$B$99)+IF(AE8&lt;26,0,MIN(AE8-25,95-$AD$4)),IF(AE8&lt;26,AE8+1,26))</f>
        <v>4.6999999999999999E-4</v>
      </c>
      <c r="AG8" s="17">
        <f t="shared" si="1"/>
        <v>3.2899999999999997E-4</v>
      </c>
      <c r="AH8" s="17">
        <f t="shared" si="2"/>
        <v>0.99967099999999998</v>
      </c>
      <c r="AI8" s="17">
        <f>AG8 * PRODUCT($AH$4:AH7)</f>
        <v>3.286408777561817E-4</v>
      </c>
      <c r="AJ8" s="17">
        <f>PRODUCT($AH$4:AH8)</f>
        <v>0.99857980215015185</v>
      </c>
      <c r="AL8">
        <f t="shared" si="0"/>
        <v>0.82192710675935154</v>
      </c>
      <c r="AM8">
        <f>SUMPRODUCT($AI$4:AI8, $AL$4:AL8)</f>
        <v>1.2536906647429263E-3</v>
      </c>
      <c r="AN8">
        <f t="shared" si="3"/>
        <v>4.627649043827077</v>
      </c>
      <c r="AO8">
        <f>SUMPRODUCT($AJ$4:AJ8,$AL$4:AL8)</f>
        <v>4.4484088514766773</v>
      </c>
      <c r="AW8" s="17">
        <v>45</v>
      </c>
      <c r="AX8" s="17">
        <v>40.260014339045135</v>
      </c>
      <c r="AY8" s="17">
        <v>45</v>
      </c>
      <c r="AZ8" s="17">
        <v>3.2499999999999999E-3</v>
      </c>
      <c r="BA8" s="17">
        <v>2.4375E-3</v>
      </c>
      <c r="BB8" s="17">
        <v>0.99756250000000002</v>
      </c>
      <c r="BC8" s="17">
        <v>2.4076983394398432E-3</v>
      </c>
      <c r="BD8" s="17">
        <v>0.98536597937947012</v>
      </c>
      <c r="BE8" s="17">
        <v>0.74199309538375646</v>
      </c>
      <c r="BF8" s="17">
        <v>1.1974453538384389E-2</v>
      </c>
      <c r="BG8" s="17">
        <v>9.5983741873721868</v>
      </c>
      <c r="BH8" s="17">
        <v>9.3295089404978064</v>
      </c>
    </row>
    <row r="9" spans="1:60" x14ac:dyDescent="0.3">
      <c r="B9" s="15">
        <v>5</v>
      </c>
      <c r="C9" s="13">
        <v>1.2E-4</v>
      </c>
      <c r="D9" s="13">
        <v>1.1E-4</v>
      </c>
      <c r="E9" s="13">
        <v>1.1E-4</v>
      </c>
      <c r="F9" s="13">
        <v>1E-4</v>
      </c>
      <c r="G9" s="13">
        <v>1E-4</v>
      </c>
      <c r="H9" s="13">
        <v>9.0000000000000006E-5</v>
      </c>
      <c r="I9" s="13">
        <v>9.0000000000000006E-5</v>
      </c>
      <c r="J9" s="13">
        <v>1.1E-4</v>
      </c>
      <c r="K9" s="13">
        <v>1.3999999999999999E-4</v>
      </c>
      <c r="L9" s="13">
        <v>1.8000000000000001E-4</v>
      </c>
      <c r="M9" s="13">
        <v>2.3000000000000001E-4</v>
      </c>
      <c r="N9" s="13">
        <v>2.7E-4</v>
      </c>
      <c r="O9" s="13">
        <v>2.9999999999999997E-4</v>
      </c>
      <c r="P9" s="13">
        <v>3.1E-4</v>
      </c>
      <c r="Q9" s="13">
        <v>3.1E-4</v>
      </c>
      <c r="R9" s="13">
        <v>2.9999999999999997E-4</v>
      </c>
      <c r="S9" s="13">
        <v>2.9999999999999997E-4</v>
      </c>
      <c r="T9" s="13">
        <v>2.9999999999999997E-4</v>
      </c>
      <c r="U9" s="13">
        <v>2.9999999999999997E-4</v>
      </c>
      <c r="V9" s="13">
        <v>2.9999999999999997E-4</v>
      </c>
      <c r="W9" s="13">
        <v>2.9999999999999997E-4</v>
      </c>
      <c r="X9" s="13">
        <v>2.9999999999999997E-4</v>
      </c>
      <c r="Y9" s="13">
        <v>3.1E-4</v>
      </c>
      <c r="Z9" s="13">
        <v>3.2000000000000003E-4</v>
      </c>
      <c r="AA9" s="13">
        <v>3.3E-4</v>
      </c>
      <c r="AB9" s="13">
        <v>3.5E-4</v>
      </c>
      <c r="AC9" s="15">
        <v>30</v>
      </c>
      <c r="AE9" s="17">
        <v>5</v>
      </c>
      <c r="AF9" s="17" cm="1">
        <f t="array" ref="AF9">INDEX($C$4:$AB$99,MATCH($AD$4,$B$4:$B$99)+IF(AE9&lt;26,0,MIN(AE9-25,95-$AD$4)),IF(AE9&lt;26,AE9+1,26))</f>
        <v>4.8000000000000001E-4</v>
      </c>
      <c r="AG9" s="17">
        <f t="shared" si="1"/>
        <v>3.3599999999999998E-4</v>
      </c>
      <c r="AH9" s="17">
        <f t="shared" si="2"/>
        <v>0.999664</v>
      </c>
      <c r="AI9" s="17">
        <f>AG9 * PRODUCT($AH$4:AH8)</f>
        <v>3.35522813522451E-4</v>
      </c>
      <c r="AJ9" s="17">
        <f>PRODUCT($AH$4:AH9)</f>
        <v>0.9982442793366294</v>
      </c>
      <c r="AL9">
        <f t="shared" si="0"/>
        <v>0.79031452573014571</v>
      </c>
      <c r="AM9">
        <f>SUMPRODUCT($AI$4:AI9, $AL$4:AL9)</f>
        <v>1.5188592179835663E-3</v>
      </c>
      <c r="AN9">
        <f t="shared" si="3"/>
        <v>5.4484088514766773</v>
      </c>
      <c r="AO9">
        <f>SUMPRODUCT($AJ$4:AJ9,$AL$4:AL9)</f>
        <v>5.2373358056634363</v>
      </c>
      <c r="AW9" s="17">
        <v>55</v>
      </c>
      <c r="AX9" s="17">
        <v>31.567108371725915</v>
      </c>
      <c r="AY9" s="17">
        <v>55</v>
      </c>
      <c r="AZ9" s="17">
        <v>6.1199999999999996E-3</v>
      </c>
      <c r="BA9" s="17">
        <v>4.8960000000000002E-3</v>
      </c>
      <c r="BB9" s="17">
        <v>0.99510399999999999</v>
      </c>
      <c r="BC9" s="17">
        <v>4.7795850860927625E-3</v>
      </c>
      <c r="BD9" s="17">
        <v>0.97144285896880156</v>
      </c>
      <c r="BE9" s="17">
        <v>0.74199309538375646</v>
      </c>
      <c r="BF9" s="17">
        <v>2.3379099624876481E-2</v>
      </c>
      <c r="BG9" s="17">
        <v>9.558253605021001</v>
      </c>
      <c r="BH9" s="17">
        <v>9.2790574989357069</v>
      </c>
    </row>
    <row r="10" spans="1:60" x14ac:dyDescent="0.3">
      <c r="B10" s="15">
        <v>6</v>
      </c>
      <c r="C10" s="13">
        <v>1.1E-4</v>
      </c>
      <c r="D10" s="13">
        <v>1.1E-4</v>
      </c>
      <c r="E10" s="13">
        <v>1E-4</v>
      </c>
      <c r="F10" s="13">
        <v>1E-4</v>
      </c>
      <c r="G10" s="13">
        <v>9.0000000000000006E-5</v>
      </c>
      <c r="H10" s="13">
        <v>9.0000000000000006E-5</v>
      </c>
      <c r="I10" s="13">
        <v>1.1E-4</v>
      </c>
      <c r="J10" s="13">
        <v>1.3999999999999999E-4</v>
      </c>
      <c r="K10" s="13">
        <v>1.8000000000000001E-4</v>
      </c>
      <c r="L10" s="13">
        <v>2.3000000000000001E-4</v>
      </c>
      <c r="M10" s="13">
        <v>2.7E-4</v>
      </c>
      <c r="N10" s="13">
        <v>2.9999999999999997E-4</v>
      </c>
      <c r="O10" s="13">
        <v>3.1E-4</v>
      </c>
      <c r="P10" s="13">
        <v>3.1E-4</v>
      </c>
      <c r="Q10" s="13">
        <v>2.9999999999999997E-4</v>
      </c>
      <c r="R10" s="13">
        <v>2.9999999999999997E-4</v>
      </c>
      <c r="S10" s="13">
        <v>2.9999999999999997E-4</v>
      </c>
      <c r="T10" s="13">
        <v>2.9999999999999997E-4</v>
      </c>
      <c r="U10" s="13">
        <v>2.9999999999999997E-4</v>
      </c>
      <c r="V10" s="13">
        <v>2.9999999999999997E-4</v>
      </c>
      <c r="W10" s="13">
        <v>2.9999999999999997E-4</v>
      </c>
      <c r="X10" s="13">
        <v>3.1E-4</v>
      </c>
      <c r="Y10" s="13">
        <v>3.2000000000000003E-4</v>
      </c>
      <c r="Z10" s="13">
        <v>3.3E-4</v>
      </c>
      <c r="AA10" s="13">
        <v>3.5E-4</v>
      </c>
      <c r="AB10" s="13">
        <v>3.6999999999999999E-4</v>
      </c>
      <c r="AC10" s="15">
        <v>31</v>
      </c>
      <c r="AE10" s="14">
        <v>6</v>
      </c>
      <c r="AF10" s="17" cm="1">
        <f t="array" ref="AF10">INDEX($C$4:$AB$99,MATCH($AD$4,$B$4:$B$99)+IF(AE10&lt;26,0,MIN(AE10-25,95-$AD$4)),IF(AE10&lt;26,AE10+1,26))</f>
        <v>5.2999999999999998E-4</v>
      </c>
      <c r="AG10" s="17">
        <f t="shared" si="1"/>
        <v>3.7099999999999996E-4</v>
      </c>
      <c r="AH10" s="17">
        <f t="shared" si="2"/>
        <v>0.99962899999999999</v>
      </c>
      <c r="AI10" s="17">
        <f>AG10 * PRODUCT($AH$4:AH9)</f>
        <v>3.7034862763388947E-4</v>
      </c>
      <c r="AJ10" s="17">
        <f>PRODUCT($AH$4:AH10)</f>
        <v>0.99787393070899555</v>
      </c>
      <c r="AL10">
        <f t="shared" si="0"/>
        <v>0.75991781320206331</v>
      </c>
      <c r="AM10">
        <f>SUMPRODUCT($AI$4:AI10, $AL$4:AL10)</f>
        <v>1.8002937372174968E-3</v>
      </c>
      <c r="AN10">
        <f t="shared" si="3"/>
        <v>6.2373358056634363</v>
      </c>
      <c r="AO10">
        <f>SUMPRODUCT($AJ$4:AJ10,$AL$4:AL10)</f>
        <v>5.9956379809391631</v>
      </c>
      <c r="AW10" s="17">
        <v>65</v>
      </c>
      <c r="AX10" s="17">
        <v>23.622745270437704</v>
      </c>
      <c r="AY10" s="17">
        <v>65</v>
      </c>
      <c r="AZ10" s="17">
        <v>1.5100000000000001E-2</v>
      </c>
      <c r="BA10" s="17">
        <v>1.2835000000000001E-2</v>
      </c>
      <c r="BB10" s="17">
        <v>0.98716499999999996</v>
      </c>
      <c r="BC10" s="17">
        <v>1.2078136361808985E-2</v>
      </c>
      <c r="BD10" s="17">
        <v>0.92895313452319173</v>
      </c>
      <c r="BE10" s="17">
        <v>0.74199309538375646</v>
      </c>
      <c r="BF10" s="17">
        <v>5.8258005630275257E-2</v>
      </c>
      <c r="BG10" s="17">
        <v>9.4330172778336276</v>
      </c>
      <c r="BH10" s="17">
        <v>9.1222940895849334</v>
      </c>
    </row>
    <row r="11" spans="1:60" x14ac:dyDescent="0.3">
      <c r="B11" s="15">
        <v>7</v>
      </c>
      <c r="C11" s="13">
        <v>1.1E-4</v>
      </c>
      <c r="D11" s="13">
        <v>1E-4</v>
      </c>
      <c r="E11" s="13">
        <v>1E-4</v>
      </c>
      <c r="F11" s="13">
        <v>9.0000000000000006E-5</v>
      </c>
      <c r="G11" s="13">
        <v>9.0000000000000006E-5</v>
      </c>
      <c r="H11" s="13">
        <v>1.1E-4</v>
      </c>
      <c r="I11" s="13">
        <v>1.3999999999999999E-4</v>
      </c>
      <c r="J11" s="13">
        <v>1.8000000000000001E-4</v>
      </c>
      <c r="K11" s="13">
        <v>2.3000000000000001E-4</v>
      </c>
      <c r="L11" s="13">
        <v>2.7E-4</v>
      </c>
      <c r="M11" s="13">
        <v>2.9999999999999997E-4</v>
      </c>
      <c r="N11" s="13">
        <v>3.1E-4</v>
      </c>
      <c r="O11" s="13">
        <v>3.1E-4</v>
      </c>
      <c r="P11" s="13">
        <v>2.9999999999999997E-4</v>
      </c>
      <c r="Q11" s="13">
        <v>2.9999999999999997E-4</v>
      </c>
      <c r="R11" s="13">
        <v>2.9999999999999997E-4</v>
      </c>
      <c r="S11" s="13">
        <v>2.9999999999999997E-4</v>
      </c>
      <c r="T11" s="13">
        <v>2.9999999999999997E-4</v>
      </c>
      <c r="U11" s="13">
        <v>2.9999999999999997E-4</v>
      </c>
      <c r="V11" s="13">
        <v>2.9999999999999997E-4</v>
      </c>
      <c r="W11" s="13">
        <v>3.1E-4</v>
      </c>
      <c r="X11" s="13">
        <v>3.2000000000000003E-4</v>
      </c>
      <c r="Y11" s="13">
        <v>3.3E-4</v>
      </c>
      <c r="Z11" s="13">
        <v>3.5E-4</v>
      </c>
      <c r="AA11" s="13">
        <v>3.6999999999999999E-4</v>
      </c>
      <c r="AB11" s="13">
        <v>4.0000000000000002E-4</v>
      </c>
      <c r="AC11" s="15">
        <v>32</v>
      </c>
      <c r="AE11" s="17">
        <v>7</v>
      </c>
      <c r="AF11" s="17" cm="1">
        <f t="array" ref="AF11">INDEX($C$4:$AB$99,MATCH($AD$4,$B$4:$B$99)+IF(AE11&lt;26,0,MIN(AE11-25,95-$AD$4)),IF(AE11&lt;26,AE11+1,26))</f>
        <v>5.6999999999999998E-4</v>
      </c>
      <c r="AG11" s="17">
        <f t="shared" si="1"/>
        <v>3.9899999999999994E-4</v>
      </c>
      <c r="AH11" s="17">
        <f t="shared" si="2"/>
        <v>0.99960099999999996</v>
      </c>
      <c r="AI11" s="17">
        <f>AG11 * PRODUCT($AH$4:AH10)</f>
        <v>3.9815169835288915E-4</v>
      </c>
      <c r="AJ11" s="17">
        <f>PRODUCT($AH$4:AH11)</f>
        <v>0.99747577901064266</v>
      </c>
      <c r="AL11">
        <f t="shared" si="0"/>
        <v>0.73069020500198378</v>
      </c>
      <c r="AM11">
        <f>SUMPRODUCT($AI$4:AI11, $AL$4:AL11)</f>
        <v>2.0912192833088573E-3</v>
      </c>
      <c r="AN11">
        <f t="shared" si="3"/>
        <v>6.9956379809391631</v>
      </c>
      <c r="AO11">
        <f>SUMPRODUCT($AJ$4:AJ11,$AL$4:AL11)</f>
        <v>6.7244837623889628</v>
      </c>
      <c r="AW11" s="17">
        <v>70</v>
      </c>
      <c r="AX11" s="17">
        <v>19.51544767590245</v>
      </c>
      <c r="AY11" s="17">
        <v>70</v>
      </c>
      <c r="AZ11" s="17">
        <v>2.6919999999999999E-2</v>
      </c>
      <c r="BA11" s="17">
        <v>2.5574E-2</v>
      </c>
      <c r="BB11" s="17">
        <v>0.97442600000000001</v>
      </c>
      <c r="BC11" s="17">
        <v>2.2906554407901954E-2</v>
      </c>
      <c r="BD11" s="17">
        <v>0.87279041938978152</v>
      </c>
      <c r="BE11" s="17">
        <v>0.74199309538375646</v>
      </c>
      <c r="BF11" s="17">
        <v>0.10401799241196499</v>
      </c>
      <c r="BG11" s="17">
        <v>9.2802881857282173</v>
      </c>
      <c r="BH11" s="17">
        <v>8.9278926506325273</v>
      </c>
    </row>
    <row r="12" spans="1:60" x14ac:dyDescent="0.3">
      <c r="B12" s="15">
        <v>8</v>
      </c>
      <c r="C12" s="13">
        <v>1E-4</v>
      </c>
      <c r="D12" s="13">
        <v>1E-4</v>
      </c>
      <c r="E12" s="13">
        <v>9.0000000000000006E-5</v>
      </c>
      <c r="F12" s="13">
        <v>9.0000000000000006E-5</v>
      </c>
      <c r="G12" s="13">
        <v>1.1E-4</v>
      </c>
      <c r="H12" s="13">
        <v>1.3999999999999999E-4</v>
      </c>
      <c r="I12" s="13">
        <v>1.8000000000000001E-4</v>
      </c>
      <c r="J12" s="13">
        <v>2.3000000000000001E-4</v>
      </c>
      <c r="K12" s="13">
        <v>2.7E-4</v>
      </c>
      <c r="L12" s="13">
        <v>2.9999999999999997E-4</v>
      </c>
      <c r="M12" s="13">
        <v>3.1E-4</v>
      </c>
      <c r="N12" s="13">
        <v>3.1E-4</v>
      </c>
      <c r="O12" s="13">
        <v>2.9999999999999997E-4</v>
      </c>
      <c r="P12" s="13">
        <v>2.9999999999999997E-4</v>
      </c>
      <c r="Q12" s="13">
        <v>2.9999999999999997E-4</v>
      </c>
      <c r="R12" s="13">
        <v>2.9999999999999997E-4</v>
      </c>
      <c r="S12" s="13">
        <v>2.9999999999999997E-4</v>
      </c>
      <c r="T12" s="13">
        <v>2.9999999999999997E-4</v>
      </c>
      <c r="U12" s="13">
        <v>2.9999999999999997E-4</v>
      </c>
      <c r="V12" s="13">
        <v>3.1E-4</v>
      </c>
      <c r="W12" s="13">
        <v>3.2000000000000003E-4</v>
      </c>
      <c r="X12" s="13">
        <v>3.3E-4</v>
      </c>
      <c r="Y12" s="13">
        <v>3.5E-4</v>
      </c>
      <c r="Z12" s="13">
        <v>3.6999999999999999E-4</v>
      </c>
      <c r="AA12" s="13">
        <v>4.0000000000000002E-4</v>
      </c>
      <c r="AB12" s="13">
        <v>4.2999999999999999E-4</v>
      </c>
      <c r="AC12" s="15">
        <v>33</v>
      </c>
      <c r="AE12" s="17">
        <v>8</v>
      </c>
      <c r="AF12" s="17" cm="1">
        <f t="array" ref="AF12">INDEX($C$4:$AB$99,MATCH($AD$4,$B$4:$B$99)+IF(AE12&lt;26,0,MIN(AE12-25,95-$AD$4)),IF(AE12&lt;26,AE12+1,26))</f>
        <v>6.6E-4</v>
      </c>
      <c r="AG12" s="17">
        <f t="shared" si="1"/>
        <v>4.6199999999999995E-4</v>
      </c>
      <c r="AH12" s="17">
        <f t="shared" si="2"/>
        <v>0.99953800000000004</v>
      </c>
      <c r="AI12" s="17">
        <f>AG12 * PRODUCT($AH$4:AH11)</f>
        <v>4.6083380990291688E-4</v>
      </c>
      <c r="AJ12" s="17">
        <f>PRODUCT($AH$4:AH12)</f>
        <v>0.99701494520073974</v>
      </c>
      <c r="AL12">
        <f t="shared" si="0"/>
        <v>0.70258673557883045</v>
      </c>
      <c r="AM12">
        <f>SUMPRODUCT($AI$4:AI12, $AL$4:AL12)</f>
        <v>2.414995005452903E-3</v>
      </c>
      <c r="AN12">
        <f t="shared" si="3"/>
        <v>7.7244837623889628</v>
      </c>
      <c r="AO12">
        <f>SUMPRODUCT($AJ$4:AJ12,$AL$4:AL12)</f>
        <v>7.4249732380608569</v>
      </c>
    </row>
    <row r="13" spans="1:60" x14ac:dyDescent="0.3">
      <c r="B13" s="15">
        <v>9</v>
      </c>
      <c r="C13" s="13">
        <v>1E-4</v>
      </c>
      <c r="D13" s="13">
        <v>9.0000000000000006E-5</v>
      </c>
      <c r="E13" s="13">
        <v>9.0000000000000006E-5</v>
      </c>
      <c r="F13" s="13">
        <v>1.1E-4</v>
      </c>
      <c r="G13" s="13">
        <v>1.3999999999999999E-4</v>
      </c>
      <c r="H13" s="13">
        <v>1.8000000000000001E-4</v>
      </c>
      <c r="I13" s="13">
        <v>2.3000000000000001E-4</v>
      </c>
      <c r="J13" s="13">
        <v>2.7E-4</v>
      </c>
      <c r="K13" s="13">
        <v>2.9999999999999997E-4</v>
      </c>
      <c r="L13" s="13">
        <v>3.1E-4</v>
      </c>
      <c r="M13" s="13">
        <v>3.1E-4</v>
      </c>
      <c r="N13" s="13">
        <v>2.9999999999999997E-4</v>
      </c>
      <c r="O13" s="13">
        <v>2.9999999999999997E-4</v>
      </c>
      <c r="P13" s="13">
        <v>2.9999999999999997E-4</v>
      </c>
      <c r="Q13" s="13">
        <v>2.9999999999999997E-4</v>
      </c>
      <c r="R13" s="13">
        <v>2.9999999999999997E-4</v>
      </c>
      <c r="S13" s="13">
        <v>2.9999999999999997E-4</v>
      </c>
      <c r="T13" s="13">
        <v>2.9999999999999997E-4</v>
      </c>
      <c r="U13" s="13">
        <v>3.1E-4</v>
      </c>
      <c r="V13" s="13">
        <v>3.2000000000000003E-4</v>
      </c>
      <c r="W13" s="13">
        <v>3.3E-4</v>
      </c>
      <c r="X13" s="13">
        <v>3.5E-4</v>
      </c>
      <c r="Y13" s="13">
        <v>3.6999999999999999E-4</v>
      </c>
      <c r="Z13" s="13">
        <v>4.0000000000000002E-4</v>
      </c>
      <c r="AA13" s="13">
        <v>4.2999999999999999E-4</v>
      </c>
      <c r="AB13" s="13">
        <v>4.6000000000000001E-4</v>
      </c>
      <c r="AC13" s="15">
        <v>34</v>
      </c>
      <c r="AE13" s="14">
        <v>9</v>
      </c>
      <c r="AF13" s="17" cm="1">
        <f t="array" ref="AF13">INDEX($C$4:$AB$99,MATCH($AD$4,$B$4:$B$99)+IF(AE13&lt;26,0,MIN(AE13-25,95-$AD$4)),IF(AE13&lt;26,AE13+1,26))</f>
        <v>7.1000000000000002E-4</v>
      </c>
      <c r="AG13" s="17">
        <f t="shared" si="1"/>
        <v>4.9699999999999994E-4</v>
      </c>
      <c r="AH13" s="17">
        <f t="shared" si="2"/>
        <v>0.99950300000000003</v>
      </c>
      <c r="AI13" s="17">
        <f>AG13 * PRODUCT($AH$4:AH12)</f>
        <v>4.9551642776476761E-4</v>
      </c>
      <c r="AJ13" s="17">
        <f>PRODUCT($AH$4:AH13)</f>
        <v>0.99651942877297506</v>
      </c>
      <c r="AL13">
        <f t="shared" si="0"/>
        <v>0.67556416882579851</v>
      </c>
      <c r="AM13">
        <f>SUMPRODUCT($AI$4:AI13, $AL$4:AL13)</f>
        <v>2.749748149115337E-3</v>
      </c>
      <c r="AN13">
        <f t="shared" si="3"/>
        <v>8.4249732380608577</v>
      </c>
      <c r="AO13">
        <f>SUMPRODUCT($AJ$4:AJ13,$AL$4:AL13)</f>
        <v>8.0981860576786318</v>
      </c>
      <c r="AX13" s="17" t="e">
        <v>#N/A</v>
      </c>
      <c r="AZ13" s="17" t="e">
        <v>#N/A</v>
      </c>
      <c r="BA13" s="17" t="e">
        <v>#N/A</v>
      </c>
      <c r="BB13" s="17" t="e">
        <v>#N/A</v>
      </c>
      <c r="BC13" s="17" t="e">
        <v>#N/A</v>
      </c>
      <c r="BD13" s="17" t="e">
        <v>#N/A</v>
      </c>
      <c r="BE13" s="17" t="e">
        <v>#N/A</v>
      </c>
      <c r="BF13" s="17" t="e">
        <v>#N/A</v>
      </c>
      <c r="BG13" s="17" t="e">
        <v>#N/A</v>
      </c>
      <c r="BH13" s="17" t="e">
        <v>#N/A</v>
      </c>
    </row>
    <row r="14" spans="1:60" x14ac:dyDescent="0.3">
      <c r="B14" s="15">
        <v>10</v>
      </c>
      <c r="C14" s="13">
        <v>9.0000000000000006E-5</v>
      </c>
      <c r="D14" s="13">
        <v>9.0000000000000006E-5</v>
      </c>
      <c r="E14" s="13">
        <v>1.1E-4</v>
      </c>
      <c r="F14" s="13">
        <v>1.3999999999999999E-4</v>
      </c>
      <c r="G14" s="13">
        <v>1.8000000000000001E-4</v>
      </c>
      <c r="H14" s="13">
        <v>2.3000000000000001E-4</v>
      </c>
      <c r="I14" s="13">
        <v>2.7E-4</v>
      </c>
      <c r="J14" s="13">
        <v>2.9999999999999997E-4</v>
      </c>
      <c r="K14" s="13">
        <v>3.1E-4</v>
      </c>
      <c r="L14" s="13">
        <v>3.1E-4</v>
      </c>
      <c r="M14" s="13">
        <v>2.9999999999999997E-4</v>
      </c>
      <c r="N14" s="13">
        <v>2.9999999999999997E-4</v>
      </c>
      <c r="O14" s="13">
        <v>2.9999999999999997E-4</v>
      </c>
      <c r="P14" s="13">
        <v>2.9999999999999997E-4</v>
      </c>
      <c r="Q14" s="13">
        <v>2.9999999999999997E-4</v>
      </c>
      <c r="R14" s="13">
        <v>2.9999999999999997E-4</v>
      </c>
      <c r="S14" s="13">
        <v>2.9999999999999997E-4</v>
      </c>
      <c r="T14" s="13">
        <v>3.1E-4</v>
      </c>
      <c r="U14" s="13">
        <v>3.2000000000000003E-4</v>
      </c>
      <c r="V14" s="13">
        <v>3.3E-4</v>
      </c>
      <c r="W14" s="13">
        <v>3.5E-4</v>
      </c>
      <c r="X14" s="13">
        <v>3.6999999999999999E-4</v>
      </c>
      <c r="Y14" s="13">
        <v>4.0000000000000002E-4</v>
      </c>
      <c r="Z14" s="13">
        <v>4.2999999999999999E-4</v>
      </c>
      <c r="AA14" s="13">
        <v>4.6000000000000001E-4</v>
      </c>
      <c r="AB14" s="13">
        <v>5.0000000000000001E-4</v>
      </c>
      <c r="AC14" s="15">
        <v>35</v>
      </c>
      <c r="AE14" s="17">
        <v>10</v>
      </c>
      <c r="AF14" s="17" cm="1">
        <f t="array" ref="AF14">INDEX($C$4:$AB$99,MATCH($AD$4,$B$4:$B$99)+IF(AE14&lt;26,0,MIN(AE14-25,95-$AD$4)),IF(AE14&lt;26,AE14+1,26))</f>
        <v>7.3999999999999999E-4</v>
      </c>
      <c r="AG14" s="17">
        <f t="shared" si="1"/>
        <v>5.1799999999999991E-4</v>
      </c>
      <c r="AH14" s="17">
        <f t="shared" si="2"/>
        <v>0.99948199999999998</v>
      </c>
      <c r="AI14" s="17">
        <f>AG14 * PRODUCT($AH$4:AH13)</f>
        <v>5.1619706410440096E-4</v>
      </c>
      <c r="AJ14" s="17">
        <f>PRODUCT($AH$4:AH14)</f>
        <v>0.99600323170887062</v>
      </c>
      <c r="AL14">
        <f t="shared" si="0"/>
        <v>0.6495809315632679</v>
      </c>
      <c r="AM14">
        <f>SUMPRODUCT($AI$4:AI14, $AL$4:AL14)</f>
        <v>3.0850599188864975E-3</v>
      </c>
      <c r="AN14">
        <f t="shared" si="3"/>
        <v>9.0981860576786318</v>
      </c>
      <c r="AO14">
        <f>SUMPRODUCT($AJ$4:AJ14,$AL$4:AL14)</f>
        <v>8.7451707647721051</v>
      </c>
    </row>
    <row r="15" spans="1:60" x14ac:dyDescent="0.3">
      <c r="B15" s="15">
        <v>11</v>
      </c>
      <c r="C15" s="13">
        <v>9.0000000000000006E-5</v>
      </c>
      <c r="D15" s="13">
        <v>1E-4</v>
      </c>
      <c r="E15" s="13">
        <v>1.2999999999999999E-4</v>
      </c>
      <c r="F15" s="13">
        <v>1.8000000000000001E-4</v>
      </c>
      <c r="G15" s="13">
        <v>2.2000000000000001E-4</v>
      </c>
      <c r="H15" s="13">
        <v>2.5999999999999998E-4</v>
      </c>
      <c r="I15" s="13">
        <v>2.9E-4</v>
      </c>
      <c r="J15" s="13">
        <v>2.9999999999999997E-4</v>
      </c>
      <c r="K15" s="13">
        <v>2.9999999999999997E-4</v>
      </c>
      <c r="L15" s="13">
        <v>2.9999999999999997E-4</v>
      </c>
      <c r="M15" s="13">
        <v>2.9999999999999997E-4</v>
      </c>
      <c r="N15" s="13">
        <v>2.9999999999999997E-4</v>
      </c>
      <c r="O15" s="13">
        <v>2.9E-4</v>
      </c>
      <c r="P15" s="13">
        <v>2.9E-4</v>
      </c>
      <c r="Q15" s="13">
        <v>2.9E-4</v>
      </c>
      <c r="R15" s="13">
        <v>2.9999999999999997E-4</v>
      </c>
      <c r="S15" s="13">
        <v>3.1E-4</v>
      </c>
      <c r="T15" s="13">
        <v>3.2000000000000003E-4</v>
      </c>
      <c r="U15" s="13">
        <v>3.3E-4</v>
      </c>
      <c r="V15" s="13">
        <v>3.5E-4</v>
      </c>
      <c r="W15" s="13">
        <v>3.6999999999999999E-4</v>
      </c>
      <c r="X15" s="13">
        <v>4.0000000000000002E-4</v>
      </c>
      <c r="Y15" s="13">
        <v>4.2999999999999999E-4</v>
      </c>
      <c r="Z15" s="13">
        <v>4.6000000000000001E-4</v>
      </c>
      <c r="AA15" s="13">
        <v>5.0000000000000001E-4</v>
      </c>
      <c r="AB15" s="13">
        <v>5.4000000000000001E-4</v>
      </c>
      <c r="AC15" s="15">
        <v>36</v>
      </c>
      <c r="AE15" s="17">
        <v>11</v>
      </c>
      <c r="AF15" s="17" cm="1">
        <f t="array" ref="AF15">INDEX($C$4:$AB$99,MATCH($AD$4,$B$4:$B$99)+IF(AE15&lt;26,0,MIN(AE15-25,95-$AD$4)),IF(AE15&lt;26,AE15+1,26))</f>
        <v>7.6000000000000004E-4</v>
      </c>
      <c r="AG15" s="17">
        <f t="shared" si="1"/>
        <v>5.3200000000000003E-4</v>
      </c>
      <c r="AH15" s="17">
        <f t="shared" si="2"/>
        <v>0.99946800000000002</v>
      </c>
      <c r="AI15" s="17">
        <f>AG15 * PRODUCT($AH$4:AH14)</f>
        <v>5.2987371926911924E-4</v>
      </c>
      <c r="AJ15" s="17">
        <f>PRODUCT($AH$4:AH15)</f>
        <v>0.99547335798960157</v>
      </c>
      <c r="AL15">
        <f t="shared" si="0"/>
        <v>0.62459704958006512</v>
      </c>
      <c r="AM15">
        <f>SUMPRODUCT($AI$4:AI15, $AL$4:AL15)</f>
        <v>3.4160174805920049E-3</v>
      </c>
      <c r="AN15">
        <f t="shared" si="3"/>
        <v>9.7451707647721051</v>
      </c>
      <c r="AO15">
        <f>SUMPRODUCT($AJ$4:AJ15,$AL$4:AL15)</f>
        <v>9.3669404871079696</v>
      </c>
      <c r="AY15" s="37">
        <v>20</v>
      </c>
      <c r="AZ15" s="52" t="s">
        <v>21</v>
      </c>
    </row>
    <row r="16" spans="1:60" x14ac:dyDescent="0.3">
      <c r="B16" s="15">
        <v>12</v>
      </c>
      <c r="C16" s="13">
        <v>1E-4</v>
      </c>
      <c r="D16" s="13">
        <v>1.2999999999999999E-4</v>
      </c>
      <c r="E16" s="13">
        <v>1.7000000000000001E-4</v>
      </c>
      <c r="F16" s="13">
        <v>2.2000000000000001E-4</v>
      </c>
      <c r="G16" s="13">
        <v>2.5000000000000001E-4</v>
      </c>
      <c r="H16" s="13">
        <v>2.7999999999999998E-4</v>
      </c>
      <c r="I16" s="13">
        <v>2.9E-4</v>
      </c>
      <c r="J16" s="13">
        <v>2.9E-4</v>
      </c>
      <c r="K16" s="13">
        <v>2.9E-4</v>
      </c>
      <c r="L16" s="13">
        <v>2.9E-4</v>
      </c>
      <c r="M16" s="13">
        <v>2.9E-4</v>
      </c>
      <c r="N16" s="13">
        <v>2.9E-4</v>
      </c>
      <c r="O16" s="13">
        <v>2.9E-4</v>
      </c>
      <c r="P16" s="13">
        <v>2.9E-4</v>
      </c>
      <c r="Q16" s="13">
        <v>2.9E-4</v>
      </c>
      <c r="R16" s="13">
        <v>2.9999999999999997E-4</v>
      </c>
      <c r="S16" s="13">
        <v>3.1E-4</v>
      </c>
      <c r="T16" s="13">
        <v>3.3E-4</v>
      </c>
      <c r="U16" s="13">
        <v>3.5E-4</v>
      </c>
      <c r="V16" s="13">
        <v>3.6999999999999999E-4</v>
      </c>
      <c r="W16" s="13">
        <v>4.0000000000000002E-4</v>
      </c>
      <c r="X16" s="13">
        <v>4.2999999999999999E-4</v>
      </c>
      <c r="Y16" s="13">
        <v>4.6000000000000001E-4</v>
      </c>
      <c r="Z16" s="13">
        <v>5.0000000000000001E-4</v>
      </c>
      <c r="AA16" s="13">
        <v>5.4000000000000001E-4</v>
      </c>
      <c r="AB16" s="13">
        <v>5.8E-4</v>
      </c>
      <c r="AC16" s="15">
        <v>37</v>
      </c>
      <c r="AE16" s="14">
        <v>12</v>
      </c>
      <c r="AF16" s="17" cm="1">
        <f t="array" ref="AF16">INDEX($C$4:$AB$99,MATCH($AD$4,$B$4:$B$99)+IF(AE16&lt;26,0,MIN(AE16-25,95-$AD$4)),IF(AE16&lt;26,AE16+1,26))</f>
        <v>8.4000000000000003E-4</v>
      </c>
      <c r="AG16" s="17">
        <f t="shared" si="1"/>
        <v>5.8799999999999998E-4</v>
      </c>
      <c r="AH16" s="17">
        <f t="shared" si="2"/>
        <v>0.99941199999999997</v>
      </c>
      <c r="AI16" s="17">
        <f>AG16 * PRODUCT($AH$4:AH15)</f>
        <v>5.8533833449788569E-4</v>
      </c>
      <c r="AJ16" s="17">
        <f>PRODUCT($AH$4:AH16)</f>
        <v>0.99488801965510365</v>
      </c>
      <c r="AL16">
        <f t="shared" si="0"/>
        <v>0.600574086134678</v>
      </c>
      <c r="AM16">
        <f>SUMPRODUCT($AI$4:AI16, $AL$4:AL16)</f>
        <v>3.7675565159126672E-3</v>
      </c>
      <c r="AN16">
        <f t="shared" si="3"/>
        <v>10.36694048710797</v>
      </c>
      <c r="AO16">
        <f>SUMPRODUCT($AJ$4:AJ16,$AL$4:AL16)</f>
        <v>9.9644444503186733</v>
      </c>
      <c r="AY16" s="51">
        <v>1.42E-3</v>
      </c>
      <c r="AZ16" s="50">
        <v>1</v>
      </c>
      <c r="BA16" s="50">
        <v>2</v>
      </c>
      <c r="BB16" s="50">
        <v>3</v>
      </c>
      <c r="BC16" s="50">
        <v>4</v>
      </c>
      <c r="BD16" s="50">
        <v>5</v>
      </c>
      <c r="BE16" s="50">
        <v>6</v>
      </c>
      <c r="BF16" s="50">
        <v>7</v>
      </c>
      <c r="BG16" s="50">
        <v>8</v>
      </c>
      <c r="BH16" s="50">
        <v>9</v>
      </c>
    </row>
    <row r="17" spans="2:60" x14ac:dyDescent="0.3">
      <c r="B17" s="15">
        <v>13</v>
      </c>
      <c r="C17" s="13">
        <v>1.2E-4</v>
      </c>
      <c r="D17" s="13">
        <v>1.6000000000000001E-4</v>
      </c>
      <c r="E17" s="13">
        <v>2.1000000000000001E-4</v>
      </c>
      <c r="F17" s="13">
        <v>2.5000000000000001E-4</v>
      </c>
      <c r="G17" s="13">
        <v>2.7E-4</v>
      </c>
      <c r="H17" s="13">
        <v>2.7999999999999998E-4</v>
      </c>
      <c r="I17" s="13">
        <v>2.9E-4</v>
      </c>
      <c r="J17" s="13">
        <v>2.7999999999999998E-4</v>
      </c>
      <c r="K17" s="13">
        <v>2.7999999999999998E-4</v>
      </c>
      <c r="L17" s="13">
        <v>2.7999999999999998E-4</v>
      </c>
      <c r="M17" s="13">
        <v>2.7999999999999998E-4</v>
      </c>
      <c r="N17" s="13">
        <v>2.7999999999999998E-4</v>
      </c>
      <c r="O17" s="13">
        <v>2.7999999999999998E-4</v>
      </c>
      <c r="P17" s="13">
        <v>2.7999999999999998E-4</v>
      </c>
      <c r="Q17" s="13">
        <v>2.9E-4</v>
      </c>
      <c r="R17" s="13">
        <v>3.1E-4</v>
      </c>
      <c r="S17" s="13">
        <v>3.3E-4</v>
      </c>
      <c r="T17" s="13">
        <v>3.5E-4</v>
      </c>
      <c r="U17" s="13">
        <v>3.6999999999999999E-4</v>
      </c>
      <c r="V17" s="13">
        <v>4.0000000000000002E-4</v>
      </c>
      <c r="W17" s="13">
        <v>4.2999999999999999E-4</v>
      </c>
      <c r="X17" s="13">
        <v>4.6000000000000001E-4</v>
      </c>
      <c r="Y17" s="13">
        <v>5.0000000000000001E-4</v>
      </c>
      <c r="Z17" s="13">
        <v>5.4000000000000001E-4</v>
      </c>
      <c r="AA17" s="13">
        <v>5.8E-4</v>
      </c>
      <c r="AB17" s="13">
        <v>6.3000000000000003E-4</v>
      </c>
      <c r="AC17" s="15">
        <v>38</v>
      </c>
      <c r="AE17" s="17">
        <v>13</v>
      </c>
      <c r="AF17" s="17" cm="1">
        <f t="array" ref="AF17">INDEX($C$4:$AB$99,MATCH($AD$4,$B$4:$B$99)+IF(AE17&lt;26,0,MIN(AE17-25,95-$AD$4)),IF(AE17&lt;26,AE17+1,26))</f>
        <v>8.7000000000000001E-4</v>
      </c>
      <c r="AG17" s="17">
        <f t="shared" si="1"/>
        <v>6.0899999999999995E-4</v>
      </c>
      <c r="AH17" s="17">
        <f t="shared" si="2"/>
        <v>0.99939100000000003</v>
      </c>
      <c r="AI17" s="17">
        <f>AG17 * PRODUCT($AH$4:AH16)</f>
        <v>6.0588680396995802E-4</v>
      </c>
      <c r="AJ17" s="17">
        <f>PRODUCT($AH$4:AH17)</f>
        <v>0.99428213285113376</v>
      </c>
      <c r="AL17">
        <f t="shared" si="0"/>
        <v>0.57747508282180582</v>
      </c>
      <c r="AM17">
        <f>SUMPRODUCT($AI$4:AI17, $AL$4:AL17)</f>
        <v>4.1174410482158579E-3</v>
      </c>
      <c r="AN17">
        <f t="shared" si="3"/>
        <v>10.964444450318673</v>
      </c>
      <c r="AO17">
        <f>SUMPRODUCT($AJ$4:AJ17,$AL$4:AL17)</f>
        <v>10.538617607335123</v>
      </c>
      <c r="AY17" s="17">
        <v>0</v>
      </c>
      <c r="AZ17" s="17">
        <v>2.9999999999999997E-4</v>
      </c>
      <c r="BA17" s="17">
        <v>2.0999999999999998E-4</v>
      </c>
      <c r="BB17" s="17">
        <v>0.99978999999999996</v>
      </c>
      <c r="BC17" s="17">
        <v>2.0946262730958798E-4</v>
      </c>
      <c r="BD17" s="17">
        <v>0.99723161979929997</v>
      </c>
      <c r="BE17" s="17">
        <v>0.56569398182109043</v>
      </c>
      <c r="BF17" s="17">
        <v>2.0387848944116741E-3</v>
      </c>
      <c r="BG17" s="17">
        <v>16.209589263973452</v>
      </c>
      <c r="BH17" s="17">
        <v>15.773717189775617</v>
      </c>
    </row>
    <row r="18" spans="2:60" x14ac:dyDescent="0.3">
      <c r="B18" s="15">
        <v>14</v>
      </c>
      <c r="C18" s="13">
        <v>1.4999999999999999E-4</v>
      </c>
      <c r="D18" s="13">
        <v>2.0000000000000001E-4</v>
      </c>
      <c r="E18" s="13">
        <v>2.4000000000000001E-4</v>
      </c>
      <c r="F18" s="13">
        <v>2.7E-4</v>
      </c>
      <c r="G18" s="13">
        <v>2.7999999999999998E-4</v>
      </c>
      <c r="H18" s="13">
        <v>2.7999999999999998E-4</v>
      </c>
      <c r="I18" s="13">
        <v>2.7E-4</v>
      </c>
      <c r="J18" s="13">
        <v>2.7999999999999998E-4</v>
      </c>
      <c r="K18" s="13">
        <v>2.7999999999999998E-4</v>
      </c>
      <c r="L18" s="13">
        <v>2.7999999999999998E-4</v>
      </c>
      <c r="M18" s="13">
        <v>2.7999999999999998E-4</v>
      </c>
      <c r="N18" s="13">
        <v>2.7E-4</v>
      </c>
      <c r="O18" s="13">
        <v>2.7999999999999998E-4</v>
      </c>
      <c r="P18" s="13">
        <v>2.9E-4</v>
      </c>
      <c r="Q18" s="13">
        <v>2.9999999999999997E-4</v>
      </c>
      <c r="R18" s="13">
        <v>3.2000000000000003E-4</v>
      </c>
      <c r="S18" s="13">
        <v>3.4000000000000002E-4</v>
      </c>
      <c r="T18" s="13">
        <v>3.6000000000000002E-4</v>
      </c>
      <c r="U18" s="13">
        <v>3.8999999999999999E-4</v>
      </c>
      <c r="V18" s="13">
        <v>4.2999999999999999E-4</v>
      </c>
      <c r="W18" s="13">
        <v>4.6000000000000001E-4</v>
      </c>
      <c r="X18" s="13">
        <v>5.0000000000000001E-4</v>
      </c>
      <c r="Y18" s="13">
        <v>5.4000000000000001E-4</v>
      </c>
      <c r="Z18" s="13">
        <v>5.8E-4</v>
      </c>
      <c r="AA18" s="13">
        <v>6.3000000000000003E-4</v>
      </c>
      <c r="AB18" s="13">
        <v>6.7000000000000002E-4</v>
      </c>
      <c r="AC18" s="15">
        <v>39</v>
      </c>
      <c r="AE18" s="17">
        <v>14</v>
      </c>
      <c r="AF18" s="17" cm="1">
        <f t="array" ref="AF18">INDEX($C$4:$AB$99,MATCH($AD$4,$B$4:$B$99)+IF(AE18&lt;26,0,MIN(AE18-25,95-$AD$4)),IF(AE18&lt;26,AE18+1,26))</f>
        <v>9.5E-4</v>
      </c>
      <c r="AG18" s="17">
        <f t="shared" si="1"/>
        <v>6.6500000000000001E-4</v>
      </c>
      <c r="AH18" s="17">
        <f t="shared" si="2"/>
        <v>0.99933499999999997</v>
      </c>
      <c r="AI18" s="17">
        <f>AG18 * PRODUCT($AH$4:AH17)</f>
        <v>6.6119761834600394E-4</v>
      </c>
      <c r="AJ18" s="17">
        <f>PRODUCT($AH$4:AH18)</f>
        <v>0.99362093523278772</v>
      </c>
      <c r="AL18">
        <f t="shared" si="0"/>
        <v>0.55526450271327477</v>
      </c>
      <c r="AM18">
        <f>SUMPRODUCT($AI$4:AI18, $AL$4:AL18)</f>
        <v>4.4845806149619531E-3</v>
      </c>
      <c r="AN18">
        <f t="shared" si="3"/>
        <v>11.538617607335123</v>
      </c>
      <c r="AO18">
        <f>SUMPRODUCT($AJ$4:AJ18,$AL$4:AL18)</f>
        <v>11.090340041822657</v>
      </c>
      <c r="AY18" s="17">
        <v>15</v>
      </c>
      <c r="AZ18" s="17">
        <v>5.0000000000000001E-4</v>
      </c>
      <c r="BA18" s="17">
        <v>3.5E-4</v>
      </c>
      <c r="BB18" s="17">
        <v>0.99965000000000004</v>
      </c>
      <c r="BC18" s="17">
        <v>3.4855244446008085E-4</v>
      </c>
      <c r="BD18" s="17">
        <v>0.99551557458434237</v>
      </c>
      <c r="BE18" s="17">
        <v>0.56569398182109043</v>
      </c>
      <c r="BF18" s="17">
        <v>3.2566663060113153E-3</v>
      </c>
      <c r="BG18" s="17">
        <v>16.200355776795572</v>
      </c>
      <c r="BH18" s="17">
        <v>15.763512946147099</v>
      </c>
    </row>
    <row r="19" spans="2:60" x14ac:dyDescent="0.3">
      <c r="B19" s="15">
        <v>15</v>
      </c>
      <c r="C19" s="13">
        <v>1.8000000000000001E-4</v>
      </c>
      <c r="D19" s="13">
        <v>2.3000000000000001E-4</v>
      </c>
      <c r="E19" s="13">
        <v>2.5999999999999998E-4</v>
      </c>
      <c r="F19" s="13">
        <v>2.7E-4</v>
      </c>
      <c r="G19" s="13">
        <v>2.7E-4</v>
      </c>
      <c r="H19" s="13">
        <v>2.5999999999999998E-4</v>
      </c>
      <c r="I19" s="13">
        <v>2.7E-4</v>
      </c>
      <c r="J19" s="13">
        <v>2.7E-4</v>
      </c>
      <c r="K19" s="13">
        <v>2.7E-4</v>
      </c>
      <c r="L19" s="13">
        <v>2.7E-4</v>
      </c>
      <c r="M19" s="13">
        <v>2.7E-4</v>
      </c>
      <c r="N19" s="13">
        <v>2.7E-4</v>
      </c>
      <c r="O19" s="13">
        <v>2.7999999999999998E-4</v>
      </c>
      <c r="P19" s="13">
        <v>2.9E-4</v>
      </c>
      <c r="Q19" s="13">
        <v>3.1E-4</v>
      </c>
      <c r="R19" s="13">
        <v>3.3E-4</v>
      </c>
      <c r="S19" s="13">
        <v>3.5E-4</v>
      </c>
      <c r="T19" s="13">
        <v>3.8999999999999999E-4</v>
      </c>
      <c r="U19" s="13">
        <v>4.2000000000000002E-4</v>
      </c>
      <c r="V19" s="13">
        <v>4.6000000000000001E-4</v>
      </c>
      <c r="W19" s="13">
        <v>5.0000000000000001E-4</v>
      </c>
      <c r="X19" s="13">
        <v>5.4000000000000001E-4</v>
      </c>
      <c r="Y19" s="13">
        <v>5.8E-4</v>
      </c>
      <c r="Z19" s="13">
        <v>6.3000000000000003E-4</v>
      </c>
      <c r="AA19" s="13">
        <v>6.7000000000000002E-4</v>
      </c>
      <c r="AB19" s="13">
        <v>7.2000000000000005E-4</v>
      </c>
      <c r="AC19" s="15">
        <v>40</v>
      </c>
      <c r="AE19" s="14">
        <v>15</v>
      </c>
      <c r="AF19" s="17" cm="1">
        <f t="array" ref="AF19">INDEX($C$4:$AB$99,MATCH($AD$4,$B$4:$B$99)+IF(AE19&lt;26,0,MIN(AE19-25,95-$AD$4)),IF(AE19&lt;26,AE19+1,26))</f>
        <v>1.09E-3</v>
      </c>
      <c r="AG19" s="17">
        <f t="shared" si="1"/>
        <v>8.1750000000000008E-4</v>
      </c>
      <c r="AH19" s="17">
        <f t="shared" si="2"/>
        <v>0.99918249999999997</v>
      </c>
      <c r="AI19" s="17">
        <f>AG19 * PRODUCT($AH$4:AH18)</f>
        <v>8.1228511455280403E-4</v>
      </c>
      <c r="AJ19" s="17">
        <f>PRODUCT($AH$4:AH19)</f>
        <v>0.99280865011823494</v>
      </c>
      <c r="AL19">
        <f t="shared" si="0"/>
        <v>0.53390817568584104</v>
      </c>
      <c r="AM19">
        <f>SUMPRODUCT($AI$4:AI19, $AL$4:AL19)</f>
        <v>4.9182662786096051E-3</v>
      </c>
      <c r="AN19">
        <f t="shared" si="3"/>
        <v>12.090340041822657</v>
      </c>
      <c r="AO19">
        <f>SUMPRODUCT($AJ$4:AJ19,$AL$4:AL19)</f>
        <v>11.620408697012406</v>
      </c>
      <c r="AY19" s="17">
        <v>25</v>
      </c>
      <c r="AZ19" s="17">
        <v>1.6800000000000001E-3</v>
      </c>
      <c r="BA19" s="17">
        <v>1.2600000000000001E-3</v>
      </c>
      <c r="BB19" s="17">
        <v>0.99873999999999996</v>
      </c>
      <c r="BC19" s="17">
        <v>1.2456651410531893E-3</v>
      </c>
      <c r="BD19" s="17">
        <v>0.98737746267893833</v>
      </c>
      <c r="BE19" s="17">
        <v>0.56569398182109043</v>
      </c>
      <c r="BF19" s="17">
        <v>8.7432563072207797E-3</v>
      </c>
      <c r="BG19" s="17">
        <v>16.167367083252245</v>
      </c>
      <c r="BH19" s="17">
        <v>15.725920571675497</v>
      </c>
    </row>
    <row r="20" spans="2:60" x14ac:dyDescent="0.3">
      <c r="B20" s="15">
        <v>16</v>
      </c>
      <c r="C20" s="13">
        <v>2.0000000000000001E-4</v>
      </c>
      <c r="D20" s="13">
        <v>2.4000000000000001E-4</v>
      </c>
      <c r="E20" s="13">
        <v>2.5999999999999998E-4</v>
      </c>
      <c r="F20" s="13">
        <v>2.5999999999999998E-4</v>
      </c>
      <c r="G20" s="13">
        <v>2.5999999999999998E-4</v>
      </c>
      <c r="H20" s="13">
        <v>2.5999999999999998E-4</v>
      </c>
      <c r="I20" s="13">
        <v>2.5999999999999998E-4</v>
      </c>
      <c r="J20" s="13">
        <v>2.5999999999999998E-4</v>
      </c>
      <c r="K20" s="13">
        <v>2.5999999999999998E-4</v>
      </c>
      <c r="L20" s="13">
        <v>2.7E-4</v>
      </c>
      <c r="M20" s="13">
        <v>2.7E-4</v>
      </c>
      <c r="N20" s="13">
        <v>2.7E-4</v>
      </c>
      <c r="O20" s="13">
        <v>2.7999999999999998E-4</v>
      </c>
      <c r="P20" s="13">
        <v>2.9999999999999997E-4</v>
      </c>
      <c r="Q20" s="13">
        <v>3.2000000000000003E-4</v>
      </c>
      <c r="R20" s="13">
        <v>3.4000000000000002E-4</v>
      </c>
      <c r="S20" s="13">
        <v>3.8000000000000002E-4</v>
      </c>
      <c r="T20" s="13">
        <v>4.0999999999999999E-4</v>
      </c>
      <c r="U20" s="13">
        <v>4.6000000000000001E-4</v>
      </c>
      <c r="V20" s="13">
        <v>5.0000000000000001E-4</v>
      </c>
      <c r="W20" s="13">
        <v>5.4000000000000001E-4</v>
      </c>
      <c r="X20" s="13">
        <v>5.8E-4</v>
      </c>
      <c r="Y20" s="13">
        <v>6.2E-4</v>
      </c>
      <c r="Z20" s="13">
        <v>6.7000000000000002E-4</v>
      </c>
      <c r="AA20" s="13">
        <v>7.2000000000000005E-4</v>
      </c>
      <c r="AB20" s="13">
        <v>7.6999999999999996E-4</v>
      </c>
      <c r="AC20" s="15">
        <v>41</v>
      </c>
      <c r="AE20" s="17">
        <v>16</v>
      </c>
      <c r="AF20" s="17" cm="1">
        <f t="array" ref="AF20">INDEX($C$4:$AB$99,MATCH($AD$4,$B$4:$B$99)+IF(AE20&lt;26,0,MIN(AE20-25,95-$AD$4)),IF(AE20&lt;26,AE20+1,26))</f>
        <v>1.2199999999999999E-3</v>
      </c>
      <c r="AG20" s="17">
        <f t="shared" si="1"/>
        <v>9.1500000000000001E-4</v>
      </c>
      <c r="AH20" s="17">
        <f t="shared" si="2"/>
        <v>0.999085</v>
      </c>
      <c r="AI20" s="17">
        <f>AG20 * PRODUCT($AH$4:AH19)</f>
        <v>9.0841991485818502E-4</v>
      </c>
      <c r="AJ20" s="17">
        <f>PRODUCT($AH$4:AH20)</f>
        <v>0.9919002302033767</v>
      </c>
      <c r="AL20">
        <f t="shared" si="0"/>
        <v>0.51337324585177024</v>
      </c>
      <c r="AM20">
        <f>SUMPRODUCT($AI$4:AI20, $AL$4:AL20)</f>
        <v>5.3846247588967399E-3</v>
      </c>
      <c r="AN20">
        <f t="shared" si="3"/>
        <v>12.620408697012406</v>
      </c>
      <c r="AO20">
        <f>SUMPRODUCT($AJ$4:AJ20,$AL$4:AL20)</f>
        <v>12.129623737753032</v>
      </c>
      <c r="AQ20" s="56" t="s">
        <v>308</v>
      </c>
      <c r="AR20" s="56" t="s">
        <v>306</v>
      </c>
      <c r="AY20" s="17">
        <v>35</v>
      </c>
      <c r="AZ20" s="17">
        <v>3.1800000000000001E-3</v>
      </c>
      <c r="BA20" s="17">
        <v>2.385E-3</v>
      </c>
      <c r="BB20" s="17">
        <v>0.99761500000000003</v>
      </c>
      <c r="BC20" s="17">
        <v>2.3342963174764263E-3</v>
      </c>
      <c r="BD20" s="17">
        <v>0.97640629801226209</v>
      </c>
      <c r="BE20" s="17">
        <v>0.56569398182109043</v>
      </c>
      <c r="BF20" s="17">
        <v>1.6132449511552963E-2</v>
      </c>
      <c r="BG20" s="17">
        <v>16.123170707188844</v>
      </c>
      <c r="BH20" s="17">
        <v>15.675517873786593</v>
      </c>
    </row>
    <row r="21" spans="2:60" x14ac:dyDescent="0.3">
      <c r="B21" s="15">
        <v>17</v>
      </c>
      <c r="C21" s="13">
        <v>2.1000000000000001E-4</v>
      </c>
      <c r="D21" s="13">
        <v>2.4000000000000001E-4</v>
      </c>
      <c r="E21" s="13">
        <v>2.5000000000000001E-4</v>
      </c>
      <c r="F21" s="13">
        <v>2.5000000000000001E-4</v>
      </c>
      <c r="G21" s="13">
        <v>2.5000000000000001E-4</v>
      </c>
      <c r="H21" s="13">
        <v>2.5000000000000001E-4</v>
      </c>
      <c r="I21" s="13">
        <v>2.5000000000000001E-4</v>
      </c>
      <c r="J21" s="13">
        <v>2.5999999999999998E-4</v>
      </c>
      <c r="K21" s="13">
        <v>2.5999999999999998E-4</v>
      </c>
      <c r="L21" s="13">
        <v>2.5999999999999998E-4</v>
      </c>
      <c r="M21" s="13">
        <v>2.7E-4</v>
      </c>
      <c r="N21" s="13">
        <v>2.7999999999999998E-4</v>
      </c>
      <c r="O21" s="13">
        <v>2.9E-4</v>
      </c>
      <c r="P21" s="13">
        <v>3.1E-4</v>
      </c>
      <c r="Q21" s="13">
        <v>3.3E-4</v>
      </c>
      <c r="R21" s="13">
        <v>3.6000000000000002E-4</v>
      </c>
      <c r="S21" s="13">
        <v>4.0000000000000002E-4</v>
      </c>
      <c r="T21" s="13">
        <v>4.4999999999999999E-4</v>
      </c>
      <c r="U21" s="13">
        <v>4.8999999999999998E-4</v>
      </c>
      <c r="V21" s="13">
        <v>5.2999999999999998E-4</v>
      </c>
      <c r="W21" s="13">
        <v>5.8E-4</v>
      </c>
      <c r="X21" s="13">
        <v>6.2E-4</v>
      </c>
      <c r="Y21" s="13">
        <v>6.7000000000000002E-4</v>
      </c>
      <c r="Z21" s="13">
        <v>7.1000000000000002E-4</v>
      </c>
      <c r="AA21" s="13">
        <v>7.6000000000000004E-4</v>
      </c>
      <c r="AB21" s="13">
        <v>8.1999999999999998E-4</v>
      </c>
      <c r="AC21" s="15">
        <v>42</v>
      </c>
      <c r="AE21" s="17">
        <v>17</v>
      </c>
      <c r="AF21" s="17" cm="1">
        <f t="array" ref="AF21">INDEX($C$4:$AB$99,MATCH($AD$4,$B$4:$B$99)+IF(AE21&lt;26,0,MIN(AE21-25,95-$AD$4)),IF(AE21&lt;26,AE21+1,26))</f>
        <v>1.3500000000000001E-3</v>
      </c>
      <c r="AG21" s="17">
        <f t="shared" si="1"/>
        <v>1.0124999999999999E-3</v>
      </c>
      <c r="AH21" s="17">
        <f t="shared" si="2"/>
        <v>0.99898750000000003</v>
      </c>
      <c r="AI21" s="17">
        <f>AG21 * PRODUCT($AH$4:AH20)</f>
        <v>1.0042989830809188E-3</v>
      </c>
      <c r="AJ21" s="17">
        <f>PRODUCT($AH$4:AH21)</f>
        <v>0.99089593122029584</v>
      </c>
      <c r="AL21">
        <f t="shared" si="0"/>
        <v>0.49362812101131748</v>
      </c>
      <c r="AM21">
        <f>SUMPRODUCT($AI$4:AI21, $AL$4:AL21)</f>
        <v>5.8803749788485507E-3</v>
      </c>
      <c r="AN21">
        <f t="shared" si="3"/>
        <v>13.129623737753032</v>
      </c>
      <c r="AO21">
        <f>SUMPRODUCT($AJ$4:AJ21,$AL$4:AL21)</f>
        <v>12.618757834399068</v>
      </c>
      <c r="AQ21" s="57" t="s">
        <v>1</v>
      </c>
      <c r="AR21" s="57" t="s">
        <v>307</v>
      </c>
      <c r="AY21" s="17">
        <v>45</v>
      </c>
      <c r="AZ21" s="17">
        <v>7.2300000000000003E-3</v>
      </c>
      <c r="BA21" s="17">
        <v>5.7840000000000009E-3</v>
      </c>
      <c r="BB21" s="17">
        <v>0.99421599999999999</v>
      </c>
      <c r="BC21" s="17">
        <v>5.5164093407619698E-3</v>
      </c>
      <c r="BD21" s="17">
        <v>0.94821964542444703</v>
      </c>
      <c r="BE21" s="17">
        <v>0.56569398182109043</v>
      </c>
      <c r="BF21" s="17">
        <v>3.5382951612137524E-2</v>
      </c>
      <c r="BG21" s="17">
        <v>15.999665866134853</v>
      </c>
      <c r="BH21" s="17">
        <v>15.53606801299599</v>
      </c>
    </row>
    <row r="22" spans="2:60" x14ac:dyDescent="0.3">
      <c r="B22" s="15">
        <v>18</v>
      </c>
      <c r="C22" s="13">
        <v>4.0999999999999999E-4</v>
      </c>
      <c r="D22" s="13">
        <v>4.4000000000000002E-4</v>
      </c>
      <c r="E22" s="13">
        <v>4.6000000000000001E-4</v>
      </c>
      <c r="F22" s="13">
        <v>4.4999999999999999E-4</v>
      </c>
      <c r="G22" s="13">
        <v>4.4999999999999999E-4</v>
      </c>
      <c r="H22" s="13">
        <v>4.4999999999999999E-4</v>
      </c>
      <c r="I22" s="13">
        <v>4.4999999999999999E-4</v>
      </c>
      <c r="J22" s="13">
        <v>4.6999999999999999E-4</v>
      </c>
      <c r="K22" s="13">
        <v>4.8000000000000001E-4</v>
      </c>
      <c r="L22" s="13">
        <v>4.8000000000000001E-4</v>
      </c>
      <c r="M22" s="13">
        <v>5.0000000000000001E-4</v>
      </c>
      <c r="N22" s="13">
        <v>5.1999999999999995E-4</v>
      </c>
      <c r="O22" s="13">
        <v>5.5000000000000003E-4</v>
      </c>
      <c r="P22" s="13">
        <v>5.9000000000000003E-4</v>
      </c>
      <c r="Q22" s="13">
        <v>6.2E-4</v>
      </c>
      <c r="R22" s="13">
        <v>6.9999999999999999E-4</v>
      </c>
      <c r="S22" s="13">
        <v>7.7999999999999999E-4</v>
      </c>
      <c r="T22" s="13">
        <v>8.7000000000000001E-4</v>
      </c>
      <c r="U22" s="13">
        <v>9.7000000000000005E-4</v>
      </c>
      <c r="V22" s="13">
        <v>1.0300000000000001E-3</v>
      </c>
      <c r="W22" s="13">
        <v>1.1199999999999999E-3</v>
      </c>
      <c r="X22" s="13">
        <v>1.1900000000000001E-3</v>
      </c>
      <c r="Y22" s="13">
        <v>1.2800000000000001E-3</v>
      </c>
      <c r="Z22" s="13">
        <v>1.3600000000000001E-3</v>
      </c>
      <c r="AA22" s="13">
        <v>1.4499999999999999E-3</v>
      </c>
      <c r="AB22" s="13">
        <v>1.56E-3</v>
      </c>
      <c r="AC22" s="15">
        <v>43</v>
      </c>
      <c r="AE22" s="14">
        <v>18</v>
      </c>
      <c r="AF22" s="17" cm="1">
        <f t="array" ref="AF22">INDEX($C$4:$AB$99,MATCH($AD$4,$B$4:$B$99)+IF(AE22&lt;26,0,MIN(AE22-25,95-$AD$4)),IF(AE22&lt;26,AE22+1,26))</f>
        <v>1.47E-3</v>
      </c>
      <c r="AG22" s="17">
        <f t="shared" si="1"/>
        <v>1.1025E-3</v>
      </c>
      <c r="AH22" s="17">
        <f t="shared" si="2"/>
        <v>0.99889749999999999</v>
      </c>
      <c r="AI22" s="17">
        <f>AG22 * PRODUCT($AH$4:AH21)</f>
        <v>1.0924627641703761E-3</v>
      </c>
      <c r="AJ22" s="17">
        <f>PRODUCT($AH$4:AH22)</f>
        <v>0.98980346845612543</v>
      </c>
      <c r="AL22">
        <f t="shared" si="0"/>
        <v>0.47464242404934376</v>
      </c>
      <c r="AM22">
        <f>SUMPRODUCT($AI$4:AI22, $AL$4:AL22)</f>
        <v>6.3989041534180243E-3</v>
      </c>
      <c r="AN22">
        <f t="shared" si="3"/>
        <v>13.618757834399068</v>
      </c>
      <c r="AO22">
        <f>SUMPRODUCT($AJ$4:AJ22,$AL$4:AL22)</f>
        <v>13.088560551999532</v>
      </c>
      <c r="AQ22" s="58">
        <v>0</v>
      </c>
      <c r="AR22" s="61">
        <v>0.7</v>
      </c>
      <c r="AY22" s="17">
        <v>55</v>
      </c>
      <c r="AZ22" s="17">
        <v>2.0570000000000001E-2</v>
      </c>
      <c r="BA22" s="17">
        <v>1.74845E-2</v>
      </c>
      <c r="BB22" s="17">
        <v>0.98251549999999999</v>
      </c>
      <c r="BC22" s="17">
        <v>1.567097423174639E-2</v>
      </c>
      <c r="BD22" s="17">
        <v>0.8806071138889543</v>
      </c>
      <c r="BE22" s="17">
        <v>0.56569398182109043</v>
      </c>
      <c r="BF22" s="17">
        <v>8.007337603137013E-2</v>
      </c>
      <c r="BG22" s="17">
        <v>15.758953544485831</v>
      </c>
      <c r="BH22" s="17">
        <v>15.25710768916165</v>
      </c>
    </row>
    <row r="23" spans="2:60" x14ac:dyDescent="0.3">
      <c r="B23" s="15">
        <v>19</v>
      </c>
      <c r="C23" s="13">
        <v>3.6999999999999999E-4</v>
      </c>
      <c r="D23" s="13">
        <v>4.4000000000000002E-4</v>
      </c>
      <c r="E23" s="13">
        <v>4.6000000000000001E-4</v>
      </c>
      <c r="F23" s="13">
        <v>4.4999999999999999E-4</v>
      </c>
      <c r="G23" s="13">
        <v>4.4999999999999999E-4</v>
      </c>
      <c r="H23" s="13">
        <v>4.4999999999999999E-4</v>
      </c>
      <c r="I23" s="13">
        <v>4.6000000000000001E-4</v>
      </c>
      <c r="J23" s="13">
        <v>4.8000000000000001E-4</v>
      </c>
      <c r="K23" s="13">
        <v>5.0000000000000001E-4</v>
      </c>
      <c r="L23" s="13">
        <v>5.1999999999999995E-4</v>
      </c>
      <c r="M23" s="13">
        <v>5.1999999999999995E-4</v>
      </c>
      <c r="N23" s="13">
        <v>5.4000000000000001E-4</v>
      </c>
      <c r="O23" s="13">
        <v>5.8E-4</v>
      </c>
      <c r="P23" s="13">
        <v>6.0999999999999997E-4</v>
      </c>
      <c r="Q23" s="13">
        <v>6.6E-4</v>
      </c>
      <c r="R23" s="13">
        <v>7.5000000000000002E-4</v>
      </c>
      <c r="S23" s="13">
        <v>8.4000000000000003E-4</v>
      </c>
      <c r="T23" s="13">
        <v>9.3000000000000005E-4</v>
      </c>
      <c r="U23" s="13">
        <v>1.0300000000000001E-3</v>
      </c>
      <c r="V23" s="13">
        <v>1.1199999999999999E-3</v>
      </c>
      <c r="W23" s="13">
        <v>1.1800000000000001E-3</v>
      </c>
      <c r="X23" s="13">
        <v>1.2700000000000001E-3</v>
      </c>
      <c r="Y23" s="13">
        <v>1.3500000000000001E-3</v>
      </c>
      <c r="Z23" s="13">
        <v>1.4400000000000001E-3</v>
      </c>
      <c r="AA23" s="13">
        <v>1.5100000000000001E-3</v>
      </c>
      <c r="AB23" s="13">
        <v>1.64E-3</v>
      </c>
      <c r="AC23" s="15">
        <v>44</v>
      </c>
      <c r="AE23" s="17">
        <v>19</v>
      </c>
      <c r="AF23" s="17" cm="1">
        <f t="array" ref="AF23">INDEX($C$4:$AB$99,MATCH($AD$4,$B$4:$B$99)+IF(AE23&lt;26,0,MIN(AE23-25,95-$AD$4)),IF(AE23&lt;26,AE23+1,26))</f>
        <v>1.5900000000000001E-3</v>
      </c>
      <c r="AG23" s="17">
        <f t="shared" si="1"/>
        <v>1.1925E-3</v>
      </c>
      <c r="AH23" s="17">
        <f t="shared" si="2"/>
        <v>0.99880749999999996</v>
      </c>
      <c r="AI23" s="17">
        <f>AG23 * PRODUCT($AH$4:AH22)</f>
        <v>1.1803406361339296E-3</v>
      </c>
      <c r="AJ23" s="17">
        <f>PRODUCT($AH$4:AH23)</f>
        <v>0.98862312781999151</v>
      </c>
      <c r="AL23">
        <f t="shared" si="0"/>
        <v>0.45638694620129205</v>
      </c>
      <c r="AM23">
        <f>SUMPRODUCT($AI$4:AI23, $AL$4:AL23)</f>
        <v>6.9375962118204786E-3</v>
      </c>
      <c r="AN23">
        <f t="shared" si="3"/>
        <v>14.088560551999532</v>
      </c>
      <c r="AO23">
        <f>SUMPRODUCT($AJ$4:AJ23,$AL$4:AL23)</f>
        <v>13.539755242249267</v>
      </c>
      <c r="AQ23" s="59">
        <v>40</v>
      </c>
      <c r="AR23" s="62">
        <v>0.75</v>
      </c>
      <c r="AY23" s="17">
        <v>65</v>
      </c>
      <c r="AZ23" s="17">
        <v>5.722E-2</v>
      </c>
      <c r="BA23" s="17">
        <v>5.722E-2</v>
      </c>
      <c r="BB23" s="17">
        <v>0.94277999999999995</v>
      </c>
      <c r="BC23" s="17">
        <v>4.0998529083850752E-2</v>
      </c>
      <c r="BD23" s="17">
        <v>0.67550844546789246</v>
      </c>
      <c r="BE23" s="17">
        <v>0.56569398182109043</v>
      </c>
      <c r="BF23" s="17">
        <v>0.21650761564799187</v>
      </c>
      <c r="BG23" s="17">
        <v>14.996318488681517</v>
      </c>
      <c r="BH23" s="17">
        <v>14.378449550952023</v>
      </c>
    </row>
    <row r="24" spans="2:60" x14ac:dyDescent="0.3">
      <c r="B24" s="15">
        <v>20</v>
      </c>
      <c r="C24" s="13">
        <v>3.6999999999999999E-4</v>
      </c>
      <c r="D24" s="13">
        <v>4.2000000000000002E-4</v>
      </c>
      <c r="E24" s="13">
        <v>4.4000000000000002E-4</v>
      </c>
      <c r="F24" s="13">
        <v>4.4000000000000002E-4</v>
      </c>
      <c r="G24" s="13">
        <v>4.4000000000000002E-4</v>
      </c>
      <c r="H24" s="13">
        <v>4.4000000000000002E-4</v>
      </c>
      <c r="I24" s="13">
        <v>4.4999999999999999E-4</v>
      </c>
      <c r="J24" s="13">
        <v>4.6999999999999999E-4</v>
      </c>
      <c r="K24" s="13">
        <v>5.0000000000000001E-4</v>
      </c>
      <c r="L24" s="13">
        <v>5.1999999999999995E-4</v>
      </c>
      <c r="M24" s="13">
        <v>5.5000000000000003E-4</v>
      </c>
      <c r="N24" s="13">
        <v>5.6999999999999998E-4</v>
      </c>
      <c r="O24" s="13">
        <v>6.0999999999999997E-4</v>
      </c>
      <c r="P24" s="13">
        <v>6.6E-4</v>
      </c>
      <c r="Q24" s="13">
        <v>7.2999999999999996E-4</v>
      </c>
      <c r="R24" s="13">
        <v>8.0999999999999996E-4</v>
      </c>
      <c r="S24" s="13">
        <v>8.9999999999999998E-4</v>
      </c>
      <c r="T24" s="13">
        <v>1E-3</v>
      </c>
      <c r="U24" s="13">
        <v>1.1100000000000001E-3</v>
      </c>
      <c r="V24" s="13">
        <v>1.1800000000000001E-3</v>
      </c>
      <c r="W24" s="13">
        <v>1.2700000000000001E-3</v>
      </c>
      <c r="X24" s="13">
        <v>1.33E-3</v>
      </c>
      <c r="Y24" s="13">
        <v>1.41E-3</v>
      </c>
      <c r="Z24" s="13">
        <v>1.5100000000000001E-3</v>
      </c>
      <c r="AA24" s="13">
        <v>1.6199999999999999E-3</v>
      </c>
      <c r="AB24" s="13">
        <v>1.73E-3</v>
      </c>
      <c r="AC24" s="15">
        <v>45</v>
      </c>
      <c r="AE24" s="17">
        <v>20</v>
      </c>
      <c r="AF24" s="17" cm="1">
        <f t="array" ref="AF24">INDEX($C$4:$AB$99,MATCH($AD$4,$B$4:$B$99)+IF(AE24&lt;26,0,MIN(AE24-25,95-$AD$4)),IF(AE24&lt;26,AE24+1,26))</f>
        <v>1.6800000000000001E-3</v>
      </c>
      <c r="AG24" s="17">
        <f t="shared" si="1"/>
        <v>1.2600000000000001E-3</v>
      </c>
      <c r="AH24" s="17">
        <f t="shared" si="2"/>
        <v>0.99873999999999996</v>
      </c>
      <c r="AI24" s="17">
        <f>AG24 * PRODUCT($AH$4:AH23)</f>
        <v>1.2456651410531893E-3</v>
      </c>
      <c r="AJ24" s="17">
        <f>PRODUCT($AH$4:AH24)</f>
        <v>0.98737746267893833</v>
      </c>
      <c r="AL24">
        <f t="shared" si="0"/>
        <v>0.43883360211662686</v>
      </c>
      <c r="AM24">
        <f>SUMPRODUCT($AI$4:AI24, $AL$4:AL24)</f>
        <v>7.4842359326999655E-3</v>
      </c>
      <c r="AN24">
        <f t="shared" si="3"/>
        <v>14.539755242249267</v>
      </c>
      <c r="AO24">
        <f>SUMPRODUCT($AJ$4:AJ24,$AL$4:AL24)</f>
        <v>13.973049650845441</v>
      </c>
      <c r="AQ24" s="59">
        <v>65</v>
      </c>
      <c r="AR24" s="62">
        <v>0.8</v>
      </c>
      <c r="AY24" s="17">
        <v>70</v>
      </c>
      <c r="AZ24" s="17">
        <v>0.10424</v>
      </c>
      <c r="BA24" s="17">
        <v>0.10424</v>
      </c>
      <c r="BB24" s="17">
        <v>0.89576</v>
      </c>
      <c r="BC24" s="17">
        <v>5.4027665275988346E-2</v>
      </c>
      <c r="BD24" s="17">
        <v>0.46427303767861972</v>
      </c>
      <c r="BE24" s="17">
        <v>0.56569398182109043</v>
      </c>
      <c r="BF24" s="17">
        <v>0.36084285978752906</v>
      </c>
      <c r="BG24" s="17">
        <v>14.068181654180556</v>
      </c>
      <c r="BH24" s="17">
        <v>13.330818117517145</v>
      </c>
    </row>
    <row r="25" spans="2:60" x14ac:dyDescent="0.3">
      <c r="B25" s="15">
        <v>21</v>
      </c>
      <c r="C25" s="13">
        <v>3.6000000000000002E-4</v>
      </c>
      <c r="D25" s="13">
        <v>4.2000000000000002E-4</v>
      </c>
      <c r="E25" s="13">
        <v>4.4000000000000002E-4</v>
      </c>
      <c r="F25" s="13">
        <v>4.4000000000000002E-4</v>
      </c>
      <c r="G25" s="13">
        <v>4.2999999999999999E-4</v>
      </c>
      <c r="H25" s="13">
        <v>4.4999999999999999E-4</v>
      </c>
      <c r="I25" s="13">
        <v>4.6000000000000001E-4</v>
      </c>
      <c r="J25" s="13">
        <v>5.0000000000000001E-4</v>
      </c>
      <c r="K25" s="13">
        <v>5.1000000000000004E-4</v>
      </c>
      <c r="L25" s="13">
        <v>5.5000000000000003E-4</v>
      </c>
      <c r="M25" s="13">
        <v>5.8E-4</v>
      </c>
      <c r="N25" s="13">
        <v>5.9999999999999995E-4</v>
      </c>
      <c r="O25" s="13">
        <v>6.4999999999999997E-4</v>
      </c>
      <c r="P25" s="13">
        <v>6.9999999999999999E-4</v>
      </c>
      <c r="Q25" s="13">
        <v>7.6999999999999996E-4</v>
      </c>
      <c r="R25" s="13">
        <v>8.5999999999999998E-4</v>
      </c>
      <c r="S25" s="13">
        <v>9.6000000000000002E-4</v>
      </c>
      <c r="T25" s="13">
        <v>1.08E-3</v>
      </c>
      <c r="U25" s="13">
        <v>1.1800000000000001E-3</v>
      </c>
      <c r="V25" s="13">
        <v>1.2600000000000001E-3</v>
      </c>
      <c r="W25" s="13">
        <v>1.33E-3</v>
      </c>
      <c r="X25" s="13">
        <v>1.41E-3</v>
      </c>
      <c r="Y25" s="13">
        <v>1.48E-3</v>
      </c>
      <c r="Z25" s="13">
        <v>1.5900000000000001E-3</v>
      </c>
      <c r="AA25" s="13">
        <v>1.72E-3</v>
      </c>
      <c r="AB25" s="13">
        <v>1.89E-3</v>
      </c>
      <c r="AC25" s="15">
        <v>46</v>
      </c>
      <c r="AE25" s="14">
        <v>21</v>
      </c>
      <c r="AF25" s="17" cm="1">
        <f t="array" ref="AF25">INDEX($C$4:$AB$99,MATCH($AD$4,$B$4:$B$99)+IF(AE25&lt;26,0,MIN(AE25-25,95-$AD$4)),IF(AE25&lt;26,AE25+1,26))</f>
        <v>1.83E-3</v>
      </c>
      <c r="AG25" s="17">
        <f t="shared" si="1"/>
        <v>1.3725E-3</v>
      </c>
      <c r="AH25" s="17">
        <f t="shared" si="2"/>
        <v>0.9986275</v>
      </c>
      <c r="AI25" s="17">
        <f>AG25 * PRODUCT($AH$4:AH24)</f>
        <v>1.3551755675268429E-3</v>
      </c>
      <c r="AJ25" s="17">
        <f>PRODUCT($AH$4:AH25)</f>
        <v>0.98602228711141149</v>
      </c>
      <c r="AL25">
        <f t="shared" si="0"/>
        <v>0.42195538665060278</v>
      </c>
      <c r="AM25">
        <f>SUMPRODUCT($AI$4:AI25, $AL$4:AL25)</f>
        <v>8.0560595632752051E-3</v>
      </c>
      <c r="AN25">
        <f t="shared" si="3"/>
        <v>14.973049650845441</v>
      </c>
      <c r="AO25">
        <f>SUMPRODUCT($AJ$4:AJ25,$AL$4:AL25)</f>
        <v>14.389107066249649</v>
      </c>
      <c r="AQ25" s="59">
        <v>75</v>
      </c>
      <c r="AR25" s="62">
        <v>0.85</v>
      </c>
    </row>
    <row r="26" spans="2:60" x14ac:dyDescent="0.3">
      <c r="B26" s="15">
        <v>22</v>
      </c>
      <c r="C26" s="13">
        <v>3.3E-4</v>
      </c>
      <c r="D26" s="13">
        <v>4.2000000000000002E-4</v>
      </c>
      <c r="E26" s="13">
        <v>4.4000000000000002E-4</v>
      </c>
      <c r="F26" s="13">
        <v>4.4000000000000002E-4</v>
      </c>
      <c r="G26" s="13">
        <v>4.4000000000000002E-4</v>
      </c>
      <c r="H26" s="13">
        <v>4.6000000000000001E-4</v>
      </c>
      <c r="I26" s="13">
        <v>4.8000000000000001E-4</v>
      </c>
      <c r="J26" s="13">
        <v>5.1000000000000004E-4</v>
      </c>
      <c r="K26" s="13">
        <v>5.4000000000000001E-4</v>
      </c>
      <c r="L26" s="13">
        <v>5.8E-4</v>
      </c>
      <c r="M26" s="13">
        <v>6.0999999999999997E-4</v>
      </c>
      <c r="N26" s="13">
        <v>6.4999999999999997E-4</v>
      </c>
      <c r="O26" s="13">
        <v>6.9999999999999999E-4</v>
      </c>
      <c r="P26" s="13">
        <v>7.5000000000000002E-4</v>
      </c>
      <c r="Q26" s="13">
        <v>8.0000000000000004E-4</v>
      </c>
      <c r="R26" s="13">
        <v>9.1E-4</v>
      </c>
      <c r="S26" s="13">
        <v>1.0300000000000001E-3</v>
      </c>
      <c r="T26" s="13">
        <v>1.15E-3</v>
      </c>
      <c r="U26" s="13">
        <v>1.24E-3</v>
      </c>
      <c r="V26" s="13">
        <v>1.34E-3</v>
      </c>
      <c r="W26" s="13">
        <v>1.42E-3</v>
      </c>
      <c r="X26" s="13">
        <v>1.49E-3</v>
      </c>
      <c r="Y26" s="13">
        <v>1.57E-3</v>
      </c>
      <c r="Z26" s="13">
        <v>1.6999999999999999E-3</v>
      </c>
      <c r="AA26" s="13">
        <v>1.8699999999999999E-3</v>
      </c>
      <c r="AB26" s="13">
        <v>2.0899999999999998E-3</v>
      </c>
      <c r="AC26" s="15">
        <v>47</v>
      </c>
      <c r="AE26" s="17">
        <v>22</v>
      </c>
      <c r="AF26" s="17" cm="1">
        <f t="array" ref="AF26">INDEX($C$4:$AB$99,MATCH($AD$4,$B$4:$B$99)+IF(AE26&lt;26,0,MIN(AE26-25,95-$AD$4)),IF(AE26&lt;26,AE26+1,26))</f>
        <v>2.0400000000000001E-3</v>
      </c>
      <c r="AG26" s="17">
        <f t="shared" si="1"/>
        <v>1.5300000000000001E-3</v>
      </c>
      <c r="AH26" s="17">
        <f t="shared" si="2"/>
        <v>0.99846999999999997</v>
      </c>
      <c r="AI26" s="17">
        <f>AG26 * PRODUCT($AH$4:AH25)</f>
        <v>1.5086140992804596E-3</v>
      </c>
      <c r="AJ26" s="17">
        <f>PRODUCT($AH$4:AH26)</f>
        <v>0.984513673012131</v>
      </c>
      <c r="AL26">
        <f t="shared" si="0"/>
        <v>0.40572633331788732</v>
      </c>
      <c r="AM26">
        <f>SUMPRODUCT($AI$4:AI26, $AL$4:AL26)</f>
        <v>8.6681440301679333E-3</v>
      </c>
      <c r="AN26">
        <f t="shared" si="3"/>
        <v>15.389107066249649</v>
      </c>
      <c r="AO26">
        <f>SUMPRODUCT($AJ$4:AJ26,$AL$4:AL26)</f>
        <v>14.788550188902185</v>
      </c>
      <c r="AQ26" s="59">
        <v>80</v>
      </c>
      <c r="AR26" s="62">
        <v>0.95</v>
      </c>
      <c r="AZ26" s="17" t="e">
        <v>#N/A</v>
      </c>
      <c r="BA26" s="17" t="e">
        <v>#N/A</v>
      </c>
      <c r="BB26" s="17" t="e">
        <v>#N/A</v>
      </c>
      <c r="BC26" s="17" t="e">
        <v>#N/A</v>
      </c>
      <c r="BD26" s="17" t="e">
        <v>#N/A</v>
      </c>
      <c r="BE26" s="17" t="e">
        <v>#N/A</v>
      </c>
      <c r="BF26" s="17" t="e">
        <v>#N/A</v>
      </c>
      <c r="BG26" s="17" t="e">
        <v>#N/A</v>
      </c>
      <c r="BH26" s="17" t="e">
        <v>#N/A</v>
      </c>
    </row>
    <row r="27" spans="2:60" x14ac:dyDescent="0.3">
      <c r="B27" s="15">
        <v>23</v>
      </c>
      <c r="C27" s="13">
        <v>3.2000000000000003E-4</v>
      </c>
      <c r="D27" s="13">
        <v>4.0999999999999999E-4</v>
      </c>
      <c r="E27" s="13">
        <v>4.4000000000000002E-4</v>
      </c>
      <c r="F27" s="13">
        <v>4.4000000000000002E-4</v>
      </c>
      <c r="G27" s="13">
        <v>4.6000000000000001E-4</v>
      </c>
      <c r="H27" s="13">
        <v>4.6000000000000001E-4</v>
      </c>
      <c r="I27" s="13">
        <v>4.8000000000000001E-4</v>
      </c>
      <c r="J27" s="13">
        <v>5.4000000000000001E-4</v>
      </c>
      <c r="K27" s="13">
        <v>5.6999999999999998E-4</v>
      </c>
      <c r="L27" s="13">
        <v>6.0999999999999997E-4</v>
      </c>
      <c r="M27" s="13">
        <v>6.4000000000000005E-4</v>
      </c>
      <c r="N27" s="13">
        <v>6.8999999999999997E-4</v>
      </c>
      <c r="O27" s="13">
        <v>7.3999999999999999E-4</v>
      </c>
      <c r="P27" s="13">
        <v>7.9000000000000001E-4</v>
      </c>
      <c r="Q27" s="13">
        <v>8.7000000000000001E-4</v>
      </c>
      <c r="R27" s="13">
        <v>9.7000000000000005E-4</v>
      </c>
      <c r="S27" s="13">
        <v>1.09E-3</v>
      </c>
      <c r="T27" s="13">
        <v>1.1999999999999999E-3</v>
      </c>
      <c r="U27" s="13">
        <v>1.32E-3</v>
      </c>
      <c r="V27" s="13">
        <v>1.41E-3</v>
      </c>
      <c r="W27" s="13">
        <v>1.47E-3</v>
      </c>
      <c r="X27" s="13">
        <v>1.58E-3</v>
      </c>
      <c r="Y27" s="13">
        <v>1.6800000000000001E-3</v>
      </c>
      <c r="Z27" s="13">
        <v>1.8400000000000001E-3</v>
      </c>
      <c r="AA27" s="13">
        <v>2.0699999999999998E-3</v>
      </c>
      <c r="AB27" s="13">
        <v>2.32E-3</v>
      </c>
      <c r="AC27" s="15">
        <v>48</v>
      </c>
      <c r="AE27" s="17">
        <v>23</v>
      </c>
      <c r="AF27" s="17" cm="1">
        <f t="array" ref="AF27">INDEX($C$4:$AB$99,MATCH($AD$4,$B$4:$B$99)+IF(AE27&lt;26,0,MIN(AE27-25,95-$AD$4)),IF(AE27&lt;26,AE27+1,26))</f>
        <v>2.2899999999999999E-3</v>
      </c>
      <c r="AG27" s="17">
        <f t="shared" si="1"/>
        <v>1.7174999999999998E-3</v>
      </c>
      <c r="AH27" s="17">
        <f t="shared" si="2"/>
        <v>0.99828249999999996</v>
      </c>
      <c r="AI27" s="17">
        <f>AG27 * PRODUCT($AH$4:AH26)</f>
        <v>1.6909022333983349E-3</v>
      </c>
      <c r="AJ27" s="17">
        <f>PRODUCT($AH$4:AH27)</f>
        <v>0.98282277077873259</v>
      </c>
      <c r="AL27">
        <f t="shared" si="0"/>
        <v>0.39012147434412242</v>
      </c>
      <c r="AM27">
        <f>SUMPRODUCT($AI$4:AI27, $AL$4:AL27)</f>
        <v>9.3278013024330614E-3</v>
      </c>
      <c r="AN27">
        <f t="shared" si="3"/>
        <v>15.788550188902185</v>
      </c>
      <c r="AO27">
        <f>SUMPRODUCT($AJ$4:AJ27,$AL$4:AL27)</f>
        <v>15.171970457257359</v>
      </c>
      <c r="AQ27" s="60">
        <v>85</v>
      </c>
      <c r="AR27" s="63">
        <v>1</v>
      </c>
    </row>
    <row r="28" spans="2:60" x14ac:dyDescent="0.3">
      <c r="B28" s="15">
        <v>24</v>
      </c>
      <c r="C28" s="13">
        <v>2.9999999999999997E-4</v>
      </c>
      <c r="D28" s="13">
        <v>4.0000000000000002E-4</v>
      </c>
      <c r="E28" s="13">
        <v>4.2999999999999999E-4</v>
      </c>
      <c r="F28" s="13">
        <v>4.4999999999999999E-4</v>
      </c>
      <c r="G28" s="13">
        <v>4.6000000000000001E-4</v>
      </c>
      <c r="H28" s="13">
        <v>4.8000000000000001E-4</v>
      </c>
      <c r="I28" s="13">
        <v>5.1000000000000004E-4</v>
      </c>
      <c r="J28" s="13">
        <v>5.4000000000000001E-4</v>
      </c>
      <c r="K28" s="13">
        <v>5.9999999999999995E-4</v>
      </c>
      <c r="L28" s="13">
        <v>6.4999999999999997E-4</v>
      </c>
      <c r="M28" s="13">
        <v>6.8999999999999997E-4</v>
      </c>
      <c r="N28" s="13">
        <v>7.2999999999999996E-4</v>
      </c>
      <c r="O28" s="13">
        <v>7.7999999999999999E-4</v>
      </c>
      <c r="P28" s="13">
        <v>8.3000000000000001E-4</v>
      </c>
      <c r="Q28" s="13">
        <v>9.1E-4</v>
      </c>
      <c r="R28" s="13">
        <v>1.0300000000000001E-3</v>
      </c>
      <c r="S28" s="13">
        <v>1.14E-3</v>
      </c>
      <c r="T28" s="13">
        <v>1.2700000000000001E-3</v>
      </c>
      <c r="U28" s="13">
        <v>1.4E-3</v>
      </c>
      <c r="V28" s="13">
        <v>1.49E-3</v>
      </c>
      <c r="W28" s="13">
        <v>1.57E-3</v>
      </c>
      <c r="X28" s="13">
        <v>1.6900000000000001E-3</v>
      </c>
      <c r="Y28" s="13">
        <v>1.83E-3</v>
      </c>
      <c r="Z28" s="13">
        <v>2.0500000000000002E-3</v>
      </c>
      <c r="AA28" s="13">
        <v>2.3E-3</v>
      </c>
      <c r="AB28" s="13">
        <v>2.5699999999999998E-3</v>
      </c>
      <c r="AC28" s="15">
        <v>49</v>
      </c>
      <c r="AE28" s="14">
        <v>24</v>
      </c>
      <c r="AF28" s="17" cm="1">
        <f t="array" ref="AF28">INDEX($C$4:$AB$99,MATCH($AD$4,$B$4:$B$99)+IF(AE28&lt;26,0,MIN(AE28-25,95-$AD$4)),IF(AE28&lt;26,AE28+1,26))</f>
        <v>2.5600000000000002E-3</v>
      </c>
      <c r="AG28" s="17">
        <f t="shared" si="1"/>
        <v>1.9200000000000003E-3</v>
      </c>
      <c r="AH28" s="17">
        <f t="shared" si="2"/>
        <v>0.99807999999999997</v>
      </c>
      <c r="AI28" s="17">
        <f>AG28 * PRODUCT($AH$4:AH27)</f>
        <v>1.8870197198951669E-3</v>
      </c>
      <c r="AJ28" s="17">
        <f>PRODUCT($AH$4:AH28)</f>
        <v>0.98093575105883735</v>
      </c>
      <c r="AL28">
        <f t="shared" si="0"/>
        <v>0.37511680225396377</v>
      </c>
      <c r="AM28">
        <f>SUMPRODUCT($AI$4:AI28, $AL$4:AL28)</f>
        <v>1.0035654105550306E-2</v>
      </c>
      <c r="AN28">
        <f t="shared" si="3"/>
        <v>16.171970457257359</v>
      </c>
      <c r="AO28">
        <f>SUMPRODUCT($AJ$4:AJ28,$AL$4:AL28)</f>
        <v>15.539935939411141</v>
      </c>
    </row>
    <row r="29" spans="2:60" x14ac:dyDescent="0.3">
      <c r="B29" s="15">
        <v>25</v>
      </c>
      <c r="C29" s="13">
        <v>2.9E-4</v>
      </c>
      <c r="D29" s="13">
        <v>3.8000000000000002E-4</v>
      </c>
      <c r="E29" s="13">
        <v>4.2999999999999999E-4</v>
      </c>
      <c r="F29" s="13">
        <v>4.6000000000000001E-4</v>
      </c>
      <c r="G29" s="13">
        <v>4.6999999999999999E-4</v>
      </c>
      <c r="H29" s="13">
        <v>4.8000000000000001E-4</v>
      </c>
      <c r="I29" s="13">
        <v>5.2999999999999998E-4</v>
      </c>
      <c r="J29" s="13">
        <v>5.6999999999999998E-4</v>
      </c>
      <c r="K29" s="13">
        <v>6.6E-4</v>
      </c>
      <c r="L29" s="13">
        <v>7.1000000000000002E-4</v>
      </c>
      <c r="M29" s="13">
        <v>7.3999999999999999E-4</v>
      </c>
      <c r="N29" s="13">
        <v>7.6000000000000004E-4</v>
      </c>
      <c r="O29" s="13">
        <v>8.4000000000000003E-4</v>
      </c>
      <c r="P29" s="13">
        <v>8.7000000000000001E-4</v>
      </c>
      <c r="Q29" s="13">
        <v>9.5E-4</v>
      </c>
      <c r="R29" s="13">
        <v>1.09E-3</v>
      </c>
      <c r="S29" s="13">
        <v>1.2199999999999999E-3</v>
      </c>
      <c r="T29" s="13">
        <v>1.3500000000000001E-3</v>
      </c>
      <c r="U29" s="13">
        <v>1.47E-3</v>
      </c>
      <c r="V29" s="13">
        <v>1.5900000000000001E-3</v>
      </c>
      <c r="W29" s="13">
        <v>1.6800000000000001E-3</v>
      </c>
      <c r="X29" s="13">
        <v>1.83E-3</v>
      </c>
      <c r="Y29" s="13">
        <v>2.0400000000000001E-3</v>
      </c>
      <c r="Z29" s="13">
        <v>2.2899999999999999E-3</v>
      </c>
      <c r="AA29" s="13">
        <v>2.5600000000000002E-3</v>
      </c>
      <c r="AB29" s="13">
        <v>2.82E-3</v>
      </c>
      <c r="AC29" s="15">
        <v>50</v>
      </c>
      <c r="AE29" s="17">
        <v>25</v>
      </c>
      <c r="AF29" s="17" cm="1">
        <f t="array" ref="AF29">INDEX($C$4:$AB$99,MATCH($AD$4,$B$4:$B$99)+IF(AE29&lt;26,0,MIN(AE29-25,95-$AD$4)),IF(AE29&lt;26,AE29+1,26))</f>
        <v>2.82E-3</v>
      </c>
      <c r="AG29" s="17">
        <f t="shared" si="1"/>
        <v>2.1150000000000001E-3</v>
      </c>
      <c r="AH29" s="17">
        <f t="shared" si="2"/>
        <v>0.99788500000000002</v>
      </c>
      <c r="AI29" s="17">
        <f>AG29 * PRODUCT($AH$4:AH28)</f>
        <v>2.0746791134894412E-3</v>
      </c>
      <c r="AJ29" s="17">
        <f>PRODUCT($AH$4:AH29)</f>
        <v>0.97886107194534788</v>
      </c>
      <c r="AL29">
        <f t="shared" si="0"/>
        <v>0.36068923293650368</v>
      </c>
      <c r="AM29">
        <f>SUMPRODUCT($AI$4:AI29, $AL$4:AL29)</f>
        <v>1.0783968523584198E-2</v>
      </c>
      <c r="AN29">
        <f t="shared" si="3"/>
        <v>16.539935939411141</v>
      </c>
      <c r="AO29">
        <f>SUMPRODUCT($AJ$4:AJ29,$AL$4:AL29)</f>
        <v>15.893000588602511</v>
      </c>
    </row>
    <row r="30" spans="2:60" x14ac:dyDescent="0.3">
      <c r="B30" s="15">
        <v>26</v>
      </c>
      <c r="C30" s="13">
        <v>2.9E-4</v>
      </c>
      <c r="D30" s="13">
        <v>3.6999999999999999E-4</v>
      </c>
      <c r="E30" s="13">
        <v>4.2999999999999999E-4</v>
      </c>
      <c r="F30" s="13">
        <v>4.6000000000000001E-4</v>
      </c>
      <c r="G30" s="13">
        <v>4.6999999999999999E-4</v>
      </c>
      <c r="H30" s="13">
        <v>4.8000000000000001E-4</v>
      </c>
      <c r="I30" s="13">
        <v>5.2999999999999998E-4</v>
      </c>
      <c r="J30" s="13">
        <v>5.9000000000000003E-4</v>
      </c>
      <c r="K30" s="13">
        <v>6.7000000000000002E-4</v>
      </c>
      <c r="L30" s="13">
        <v>7.1000000000000002E-4</v>
      </c>
      <c r="M30" s="13">
        <v>7.5000000000000002E-4</v>
      </c>
      <c r="N30" s="13">
        <v>7.9000000000000001E-4</v>
      </c>
      <c r="O30" s="13">
        <v>8.4000000000000003E-4</v>
      </c>
      <c r="P30" s="13">
        <v>9.2000000000000003E-4</v>
      </c>
      <c r="Q30" s="13">
        <v>1.0200000000000001E-3</v>
      </c>
      <c r="R30" s="13">
        <v>1.15E-3</v>
      </c>
      <c r="S30" s="13">
        <v>1.2800000000000001E-3</v>
      </c>
      <c r="T30" s="13">
        <v>1.42E-3</v>
      </c>
      <c r="U30" s="13">
        <v>1.5399999999999999E-3</v>
      </c>
      <c r="V30" s="13">
        <v>1.67E-3</v>
      </c>
      <c r="W30" s="13">
        <v>1.7899999999999999E-3</v>
      </c>
      <c r="X30" s="13">
        <v>1.92E-3</v>
      </c>
      <c r="Y30" s="13">
        <v>2.1299999999999999E-3</v>
      </c>
      <c r="Z30" s="13">
        <v>2.3600000000000001E-3</v>
      </c>
      <c r="AA30" s="13">
        <v>2.6800000000000001E-3</v>
      </c>
      <c r="AB30" s="13">
        <v>3.0799999999999998E-3</v>
      </c>
      <c r="AC30" s="15">
        <v>51</v>
      </c>
      <c r="AE30" s="17">
        <v>26</v>
      </c>
      <c r="AF30" s="17" cm="1">
        <f t="array" ref="AF30">INDEX($C$4:$AB$99,MATCH($AD$4,$B$4:$B$99)+IF(AE30&lt;26,0,MIN(AE30-25,95-$AD$4)),IF(AE30&lt;26,AE30+1,26))</f>
        <v>3.0799999999999998E-3</v>
      </c>
      <c r="AG30" s="17">
        <f t="shared" si="1"/>
        <v>2.31E-3</v>
      </c>
      <c r="AH30" s="17">
        <f t="shared" si="2"/>
        <v>0.99768999999999997</v>
      </c>
      <c r="AI30" s="17">
        <f>AG30 * PRODUCT($AH$4:AH29)</f>
        <v>2.2611690761937535E-3</v>
      </c>
      <c r="AJ30" s="17">
        <f>PRODUCT($AH$4:AH30)</f>
        <v>0.9765999028691541</v>
      </c>
      <c r="AL30">
        <f t="shared" si="0"/>
        <v>0.3468165701312535</v>
      </c>
      <c r="AM30">
        <f>SUMPRODUCT($AI$4:AI30, $AL$4:AL30)</f>
        <v>1.1568179427076572E-2</v>
      </c>
      <c r="AN30">
        <f t="shared" si="3"/>
        <v>16.893000588602511</v>
      </c>
      <c r="AO30">
        <f>SUMPRODUCT($AJ$4:AJ30,$AL$4:AL30)</f>
        <v>16.231701617306108</v>
      </c>
    </row>
    <row r="31" spans="2:60" x14ac:dyDescent="0.3">
      <c r="B31" s="15">
        <v>27</v>
      </c>
      <c r="C31" s="13">
        <v>2.9E-4</v>
      </c>
      <c r="D31" s="13">
        <v>3.6999999999999999E-4</v>
      </c>
      <c r="E31" s="13">
        <v>4.2999999999999999E-4</v>
      </c>
      <c r="F31" s="13">
        <v>4.6000000000000001E-4</v>
      </c>
      <c r="G31" s="13">
        <v>4.6999999999999999E-4</v>
      </c>
      <c r="H31" s="13">
        <v>4.8999999999999998E-4</v>
      </c>
      <c r="I31" s="13">
        <v>5.2999999999999998E-4</v>
      </c>
      <c r="J31" s="13">
        <v>5.9999999999999995E-4</v>
      </c>
      <c r="K31" s="13">
        <v>6.8000000000000005E-4</v>
      </c>
      <c r="L31" s="13">
        <v>7.2000000000000005E-4</v>
      </c>
      <c r="M31" s="13">
        <v>7.6999999999999996E-4</v>
      </c>
      <c r="N31" s="13">
        <v>8.4000000000000003E-4</v>
      </c>
      <c r="O31" s="13">
        <v>8.9999999999999998E-4</v>
      </c>
      <c r="P31" s="13">
        <v>9.7999999999999997E-4</v>
      </c>
      <c r="Q31" s="13">
        <v>1.09E-3</v>
      </c>
      <c r="R31" s="13">
        <v>1.23E-3</v>
      </c>
      <c r="S31" s="13">
        <v>1.3500000000000001E-3</v>
      </c>
      <c r="T31" s="13">
        <v>1.48E-3</v>
      </c>
      <c r="U31" s="13">
        <v>1.6199999999999999E-3</v>
      </c>
      <c r="V31" s="13">
        <v>1.74E-3</v>
      </c>
      <c r="W31" s="13">
        <v>1.8799999999999999E-3</v>
      </c>
      <c r="X31" s="13">
        <v>2.0400000000000001E-3</v>
      </c>
      <c r="Y31" s="13">
        <v>2.2699999999999999E-3</v>
      </c>
      <c r="Z31" s="13">
        <v>2.5400000000000002E-3</v>
      </c>
      <c r="AA31" s="13">
        <v>2.8800000000000002E-3</v>
      </c>
      <c r="AB31" s="13">
        <v>3.3400000000000001E-3</v>
      </c>
      <c r="AC31" s="15">
        <v>52</v>
      </c>
      <c r="AE31" s="14">
        <v>27</v>
      </c>
      <c r="AF31" s="17" cm="1">
        <f t="array" ref="AF31">INDEX($C$4:$AB$99,MATCH($AD$4,$B$4:$B$99)+IF(AE31&lt;26,0,MIN(AE31-25,95-$AD$4)),IF(AE31&lt;26,AE31+1,26))</f>
        <v>3.3400000000000001E-3</v>
      </c>
      <c r="AG31" s="17">
        <f t="shared" si="1"/>
        <v>2.5050000000000003E-3</v>
      </c>
      <c r="AH31" s="17">
        <f t="shared" si="2"/>
        <v>0.99749500000000002</v>
      </c>
      <c r="AI31" s="17">
        <f>AG31 * PRODUCT($AH$4:AH30)</f>
        <v>2.4463827566872311E-3</v>
      </c>
      <c r="AJ31" s="17">
        <f>PRODUCT($AH$4:AH31)</f>
        <v>0.97415352011246692</v>
      </c>
      <c r="AL31">
        <f t="shared" si="0"/>
        <v>0.3334774712800514</v>
      </c>
      <c r="AM31">
        <f>SUMPRODUCT($AI$4:AI31, $AL$4:AL31)</f>
        <v>1.2383992962559751E-2</v>
      </c>
      <c r="AN31">
        <f t="shared" si="3"/>
        <v>17.231701617306108</v>
      </c>
      <c r="AO31">
        <f>SUMPRODUCT($AJ$4:AJ31,$AL$4:AL31)</f>
        <v>16.556559869831773</v>
      </c>
    </row>
    <row r="32" spans="2:60" x14ac:dyDescent="0.3">
      <c r="B32" s="15">
        <v>28</v>
      </c>
      <c r="C32" s="13">
        <v>2.7E-4</v>
      </c>
      <c r="D32" s="13">
        <v>3.8000000000000002E-4</v>
      </c>
      <c r="E32" s="13">
        <v>4.2000000000000002E-4</v>
      </c>
      <c r="F32" s="13">
        <v>4.6000000000000001E-4</v>
      </c>
      <c r="G32" s="13">
        <v>4.6999999999999999E-4</v>
      </c>
      <c r="H32" s="13">
        <v>4.8999999999999998E-4</v>
      </c>
      <c r="I32" s="13">
        <v>5.4000000000000001E-4</v>
      </c>
      <c r="J32" s="13">
        <v>6.0999999999999997E-4</v>
      </c>
      <c r="K32" s="13">
        <v>6.8000000000000005E-4</v>
      </c>
      <c r="L32" s="13">
        <v>7.5000000000000002E-4</v>
      </c>
      <c r="M32" s="13">
        <v>8.3000000000000001E-4</v>
      </c>
      <c r="N32" s="13">
        <v>8.8999999999999995E-4</v>
      </c>
      <c r="O32" s="13">
        <v>9.6000000000000002E-4</v>
      </c>
      <c r="P32" s="13">
        <v>1.06E-3</v>
      </c>
      <c r="Q32" s="13">
        <v>1.17E-3</v>
      </c>
      <c r="R32" s="13">
        <v>1.2999999999999999E-3</v>
      </c>
      <c r="S32" s="13">
        <v>1.4400000000000001E-3</v>
      </c>
      <c r="T32" s="13">
        <v>1.57E-3</v>
      </c>
      <c r="U32" s="13">
        <v>1.6900000000000001E-3</v>
      </c>
      <c r="V32" s="13">
        <v>1.83E-3</v>
      </c>
      <c r="W32" s="13">
        <v>2E-3</v>
      </c>
      <c r="X32" s="13">
        <v>2.1800000000000001E-3</v>
      </c>
      <c r="Y32" s="13">
        <v>2.4299999999999999E-3</v>
      </c>
      <c r="Z32" s="13">
        <v>2.7100000000000002E-3</v>
      </c>
      <c r="AA32" s="13">
        <v>3.0999999999999999E-3</v>
      </c>
      <c r="AB32" s="13">
        <v>3.62E-3</v>
      </c>
      <c r="AC32" s="15">
        <v>53</v>
      </c>
      <c r="AE32" s="17">
        <v>28</v>
      </c>
      <c r="AF32" s="17" cm="1">
        <f t="array" ref="AF32">INDEX($C$4:$AB$99,MATCH($AD$4,$B$4:$B$99)+IF(AE32&lt;26,0,MIN(AE32-25,95-$AD$4)),IF(AE32&lt;26,AE32+1,26))</f>
        <v>3.62E-3</v>
      </c>
      <c r="AG32" s="17">
        <f t="shared" si="1"/>
        <v>2.715E-3</v>
      </c>
      <c r="AH32" s="17">
        <f t="shared" si="2"/>
        <v>0.99728499999999998</v>
      </c>
      <c r="AI32" s="17">
        <f>AG32 * PRODUCT($AH$4:AH31)</f>
        <v>2.6448268071053477E-3</v>
      </c>
      <c r="AJ32" s="17">
        <f>PRODUCT($AH$4:AH32)</f>
        <v>0.9715086933053616</v>
      </c>
      <c r="AL32">
        <f t="shared" si="0"/>
        <v>0.32065141469235708</v>
      </c>
      <c r="AM32">
        <f>SUMPRODUCT($AI$4:AI32, $AL$4:AL32)</f>
        <v>1.3232060419874351E-2</v>
      </c>
      <c r="AN32">
        <f t="shared" si="3"/>
        <v>17.556559869831773</v>
      </c>
      <c r="AO32">
        <f>SUMPRODUCT($AJ$4:AJ32,$AL$4:AL32)</f>
        <v>16.868075506726061</v>
      </c>
    </row>
    <row r="33" spans="2:41" x14ac:dyDescent="0.3">
      <c r="B33" s="15">
        <v>29</v>
      </c>
      <c r="C33" s="13">
        <v>2.7E-4</v>
      </c>
      <c r="D33" s="13">
        <v>3.8000000000000002E-4</v>
      </c>
      <c r="E33" s="13">
        <v>4.2000000000000002E-4</v>
      </c>
      <c r="F33" s="13">
        <v>4.6000000000000001E-4</v>
      </c>
      <c r="G33" s="13">
        <v>4.8000000000000001E-4</v>
      </c>
      <c r="H33" s="13">
        <v>5.1999999999999995E-4</v>
      </c>
      <c r="I33" s="13">
        <v>5.5999999999999995E-4</v>
      </c>
      <c r="J33" s="13">
        <v>6.4999999999999997E-4</v>
      </c>
      <c r="K33" s="13">
        <v>7.2000000000000005E-4</v>
      </c>
      <c r="L33" s="13">
        <v>8.0000000000000004E-4</v>
      </c>
      <c r="M33" s="13">
        <v>8.5999999999999998E-4</v>
      </c>
      <c r="N33" s="13">
        <v>9.5E-4</v>
      </c>
      <c r="O33" s="13">
        <v>1.0200000000000001E-3</v>
      </c>
      <c r="P33" s="13">
        <v>1.14E-3</v>
      </c>
      <c r="Q33" s="13">
        <v>1.2600000000000001E-3</v>
      </c>
      <c r="R33" s="13">
        <v>1.3799999999999999E-3</v>
      </c>
      <c r="S33" s="13">
        <v>1.5200000000000001E-3</v>
      </c>
      <c r="T33" s="13">
        <v>1.67E-3</v>
      </c>
      <c r="U33" s="13">
        <v>1.81E-3</v>
      </c>
      <c r="V33" s="13">
        <v>1.9400000000000001E-3</v>
      </c>
      <c r="W33" s="13">
        <v>2.1199999999999999E-3</v>
      </c>
      <c r="X33" s="13">
        <v>2.32E-3</v>
      </c>
      <c r="Y33" s="13">
        <v>2.5799999999999998E-3</v>
      </c>
      <c r="Z33" s="13">
        <v>2.8999999999999998E-3</v>
      </c>
      <c r="AA33" s="13">
        <v>3.32E-3</v>
      </c>
      <c r="AB33" s="13">
        <v>3.8800000000000002E-3</v>
      </c>
      <c r="AC33" s="15">
        <v>54</v>
      </c>
      <c r="AE33" s="17">
        <v>29</v>
      </c>
      <c r="AF33" s="17" cm="1">
        <f t="array" ref="AF33">INDEX($C$4:$AB$99,MATCH($AD$4,$B$4:$B$99)+IF(AE33&lt;26,0,MIN(AE33-25,95-$AD$4)),IF(AE33&lt;26,AE33+1,26))</f>
        <v>3.8800000000000002E-3</v>
      </c>
      <c r="AG33" s="17">
        <f t="shared" si="1"/>
        <v>2.9100000000000003E-3</v>
      </c>
      <c r="AH33" s="17">
        <f t="shared" si="2"/>
        <v>0.99709000000000003</v>
      </c>
      <c r="AI33" s="17">
        <f>AG33 * PRODUCT($AH$4:AH32)</f>
        <v>2.8270902975186026E-3</v>
      </c>
      <c r="AJ33" s="17">
        <f>PRODUCT($AH$4:AH33)</f>
        <v>0.96868160300784301</v>
      </c>
      <c r="AL33">
        <f t="shared" si="0"/>
        <v>0.30831866797342034</v>
      </c>
      <c r="AM33">
        <f>SUMPRODUCT($AI$4:AI33, $AL$4:AL33)</f>
        <v>1.4103705134645867E-2</v>
      </c>
      <c r="AN33">
        <f t="shared" si="3"/>
        <v>17.868075506726061</v>
      </c>
      <c r="AO33">
        <f>SUMPRODUCT($AJ$4:AJ33,$AL$4:AL33)</f>
        <v>17.166738128255798</v>
      </c>
    </row>
    <row r="34" spans="2:41" x14ac:dyDescent="0.3">
      <c r="B34" s="15">
        <v>30</v>
      </c>
      <c r="C34" s="13">
        <v>2.9E-4</v>
      </c>
      <c r="D34" s="13">
        <v>4.0000000000000002E-4</v>
      </c>
      <c r="E34" s="13">
        <v>4.4000000000000002E-4</v>
      </c>
      <c r="F34" s="13">
        <v>4.6999999999999999E-4</v>
      </c>
      <c r="G34" s="13">
        <v>5.0000000000000001E-4</v>
      </c>
      <c r="H34" s="13">
        <v>5.4000000000000001E-4</v>
      </c>
      <c r="I34" s="13">
        <v>5.8E-4</v>
      </c>
      <c r="J34" s="13">
        <v>6.8000000000000005E-4</v>
      </c>
      <c r="K34" s="13">
        <v>7.6000000000000004E-4</v>
      </c>
      <c r="L34" s="13">
        <v>8.4999999999999995E-4</v>
      </c>
      <c r="M34" s="13">
        <v>9.3000000000000005E-4</v>
      </c>
      <c r="N34" s="13">
        <v>1.01E-3</v>
      </c>
      <c r="O34" s="13">
        <v>1.1199999999999999E-3</v>
      </c>
      <c r="P34" s="13">
        <v>1.23E-3</v>
      </c>
      <c r="Q34" s="13">
        <v>1.3600000000000001E-3</v>
      </c>
      <c r="R34" s="13">
        <v>1.49E-3</v>
      </c>
      <c r="S34" s="13">
        <v>1.6199999999999999E-3</v>
      </c>
      <c r="T34" s="13">
        <v>1.7600000000000001E-3</v>
      </c>
      <c r="U34" s="13">
        <v>1.91E-3</v>
      </c>
      <c r="V34" s="13">
        <v>2.0699999999999998E-3</v>
      </c>
      <c r="W34" s="13">
        <v>2.2599999999999999E-3</v>
      </c>
      <c r="X34" s="13">
        <v>2.48E-3</v>
      </c>
      <c r="Y34" s="13">
        <v>2.7499999999999998E-3</v>
      </c>
      <c r="Z34" s="13">
        <v>3.0999999999999999E-3</v>
      </c>
      <c r="AA34" s="13">
        <v>3.5599999999999998E-3</v>
      </c>
      <c r="AB34" s="13">
        <v>4.1599999999999996E-3</v>
      </c>
      <c r="AC34" s="15">
        <v>55</v>
      </c>
      <c r="AE34" s="14">
        <v>30</v>
      </c>
      <c r="AF34" s="17" cm="1">
        <f t="array" ref="AF34">INDEX($C$4:$AB$99,MATCH($AD$4,$B$4:$B$99)+IF(AE34&lt;26,0,MIN(AE34-25,95-$AD$4)),IF(AE34&lt;26,AE34+1,26))</f>
        <v>4.1599999999999996E-3</v>
      </c>
      <c r="AG34" s="17">
        <f t="shared" si="1"/>
        <v>3.1199999999999995E-3</v>
      </c>
      <c r="AH34" s="17">
        <f t="shared" si="2"/>
        <v>0.99687999999999999</v>
      </c>
      <c r="AI34" s="17">
        <f>AG34 * PRODUCT($AH$4:AH33)</f>
        <v>3.0222866013844699E-3</v>
      </c>
      <c r="AJ34" s="17">
        <f>PRODUCT($AH$4:AH34)</f>
        <v>0.96565931640645852</v>
      </c>
      <c r="AL34">
        <f t="shared" si="0"/>
        <v>0.29646025766675027</v>
      </c>
      <c r="AM34">
        <f>SUMPRODUCT($AI$4:AI34, $AL$4:AL34)</f>
        <v>1.4999692999235073E-2</v>
      </c>
      <c r="AN34">
        <f t="shared" si="3"/>
        <v>18.166738128255798</v>
      </c>
      <c r="AO34">
        <f>SUMPRODUCT($AJ$4:AJ34,$AL$4:AL34)</f>
        <v>17.453017738015955</v>
      </c>
    </row>
    <row r="35" spans="2:41" x14ac:dyDescent="0.3">
      <c r="B35" s="15">
        <v>31</v>
      </c>
      <c r="C35" s="13">
        <v>2.9E-4</v>
      </c>
      <c r="D35" s="13">
        <v>4.0000000000000002E-4</v>
      </c>
      <c r="E35" s="13">
        <v>4.4999999999999999E-4</v>
      </c>
      <c r="F35" s="13">
        <v>4.8999999999999998E-4</v>
      </c>
      <c r="G35" s="13">
        <v>5.1000000000000004E-4</v>
      </c>
      <c r="H35" s="13">
        <v>5.5999999999999995E-4</v>
      </c>
      <c r="I35" s="13">
        <v>6.4000000000000005E-4</v>
      </c>
      <c r="J35" s="13">
        <v>7.2999999999999996E-4</v>
      </c>
      <c r="K35" s="13">
        <v>8.0999999999999996E-4</v>
      </c>
      <c r="L35" s="13">
        <v>9.2000000000000003E-4</v>
      </c>
      <c r="M35" s="13">
        <v>9.8999999999999999E-4</v>
      </c>
      <c r="N35" s="13">
        <v>1.1100000000000001E-3</v>
      </c>
      <c r="O35" s="13">
        <v>1.2199999999999999E-3</v>
      </c>
      <c r="P35" s="13">
        <v>1.34E-3</v>
      </c>
      <c r="Q35" s="13">
        <v>1.47E-3</v>
      </c>
      <c r="R35" s="13">
        <v>1.6000000000000001E-3</v>
      </c>
      <c r="S35" s="13">
        <v>1.75E-3</v>
      </c>
      <c r="T35" s="13">
        <v>1.8799999999999999E-3</v>
      </c>
      <c r="U35" s="13">
        <v>2.0300000000000001E-3</v>
      </c>
      <c r="V35" s="13">
        <v>2.2000000000000001E-3</v>
      </c>
      <c r="W35" s="13">
        <v>2.3999999999999998E-3</v>
      </c>
      <c r="X35" s="13">
        <v>2.64E-3</v>
      </c>
      <c r="Y35" s="13">
        <v>2.9399999999999999E-3</v>
      </c>
      <c r="Z35" s="13">
        <v>3.32E-3</v>
      </c>
      <c r="AA35" s="13">
        <v>3.81E-3</v>
      </c>
      <c r="AB35" s="13">
        <v>4.45E-3</v>
      </c>
      <c r="AC35" s="15">
        <v>56</v>
      </c>
      <c r="AE35" s="17">
        <v>31</v>
      </c>
      <c r="AF35" s="17" cm="1">
        <f t="array" ref="AF35">INDEX($C$4:$AB$99,MATCH($AD$4,$B$4:$B$99)+IF(AE35&lt;26,0,MIN(AE35-25,95-$AD$4)),IF(AE35&lt;26,AE35+1,26))</f>
        <v>4.45E-3</v>
      </c>
      <c r="AG35" s="17">
        <f t="shared" si="1"/>
        <v>3.3375000000000002E-3</v>
      </c>
      <c r="AH35" s="17">
        <f t="shared" si="2"/>
        <v>0.99666250000000001</v>
      </c>
      <c r="AI35" s="17">
        <f>AG35 * PRODUCT($AH$4:AH34)</f>
        <v>3.2228879685065556E-3</v>
      </c>
      <c r="AJ35" s="17">
        <f>PRODUCT($AH$4:AH35)</f>
        <v>0.96243642843795196</v>
      </c>
      <c r="AL35">
        <f t="shared" si="0"/>
        <v>0.28505794006418295</v>
      </c>
      <c r="AM35">
        <f>SUMPRODUCT($AI$4:AI35, $AL$4:AL35)</f>
        <v>1.5918402804595191E-2</v>
      </c>
      <c r="AN35">
        <f t="shared" si="3"/>
        <v>18.453017738015955</v>
      </c>
      <c r="AO35">
        <f>SUMPRODUCT($AJ$4:AJ35,$AL$4:AL35)</f>
        <v>17.727367883749206</v>
      </c>
    </row>
    <row r="36" spans="2:41" x14ac:dyDescent="0.3">
      <c r="B36" s="15">
        <v>32</v>
      </c>
      <c r="C36" s="13">
        <v>2.9999999999999997E-4</v>
      </c>
      <c r="D36" s="13">
        <v>4.0999999999999999E-4</v>
      </c>
      <c r="E36" s="13">
        <v>4.6000000000000001E-4</v>
      </c>
      <c r="F36" s="13">
        <v>5.0000000000000001E-4</v>
      </c>
      <c r="G36" s="13">
        <v>5.2999999999999998E-4</v>
      </c>
      <c r="H36" s="13">
        <v>5.9999999999999995E-4</v>
      </c>
      <c r="I36" s="13">
        <v>6.8000000000000005E-4</v>
      </c>
      <c r="J36" s="13">
        <v>7.6999999999999996E-4</v>
      </c>
      <c r="K36" s="13">
        <v>8.8000000000000003E-4</v>
      </c>
      <c r="L36" s="13">
        <v>9.7999999999999997E-4</v>
      </c>
      <c r="M36" s="13">
        <v>1.09E-3</v>
      </c>
      <c r="N36" s="13">
        <v>1.1999999999999999E-3</v>
      </c>
      <c r="O36" s="13">
        <v>1.33E-3</v>
      </c>
      <c r="P36" s="13">
        <v>1.4599999999999999E-3</v>
      </c>
      <c r="Q36" s="13">
        <v>1.5900000000000001E-3</v>
      </c>
      <c r="R36" s="13">
        <v>1.72E-3</v>
      </c>
      <c r="S36" s="13">
        <v>1.8799999999999999E-3</v>
      </c>
      <c r="T36" s="13">
        <v>2.0300000000000001E-3</v>
      </c>
      <c r="U36" s="13">
        <v>2.1900000000000001E-3</v>
      </c>
      <c r="V36" s="13">
        <v>2.3700000000000001E-3</v>
      </c>
      <c r="W36" s="13">
        <v>2.5699999999999998E-3</v>
      </c>
      <c r="X36" s="13">
        <v>2.8300000000000001E-3</v>
      </c>
      <c r="Y36" s="13">
        <v>3.14E-3</v>
      </c>
      <c r="Z36" s="13">
        <v>3.5599999999999998E-3</v>
      </c>
      <c r="AA36" s="13">
        <v>4.0800000000000003E-3</v>
      </c>
      <c r="AB36" s="13">
        <v>4.7600000000000003E-3</v>
      </c>
      <c r="AC36" s="15">
        <v>57</v>
      </c>
      <c r="AE36" s="17">
        <v>32</v>
      </c>
      <c r="AF36" s="17" cm="1">
        <f t="array" ref="AF36">INDEX($C$4:$AB$99,MATCH($AD$4,$B$4:$B$99)+IF(AE36&lt;26,0,MIN(AE36-25,95-$AD$4)),IF(AE36&lt;26,AE36+1,26))</f>
        <v>4.7600000000000003E-3</v>
      </c>
      <c r="AG36" s="17">
        <f t="shared" si="1"/>
        <v>3.5700000000000003E-3</v>
      </c>
      <c r="AH36" s="17">
        <f t="shared" si="2"/>
        <v>0.99643000000000004</v>
      </c>
      <c r="AI36" s="17">
        <f>AG36 * PRODUCT($AH$4:AH35)</f>
        <v>3.4358980495234888E-3</v>
      </c>
      <c r="AJ36" s="17">
        <f>PRODUCT($AH$4:AH36)</f>
        <v>0.95900053038842847</v>
      </c>
      <c r="AL36">
        <f t="shared" ref="AL36:AL67" si="4">1/(1+Interest_Rate)^(AE36+1)</f>
        <v>0.27409417313863743</v>
      </c>
      <c r="AM36">
        <f>SUMPRODUCT($AI$4:AI36, $AL$4:AL36)</f>
        <v>1.6860162439467988E-2</v>
      </c>
      <c r="AN36">
        <f t="shared" si="3"/>
        <v>18.727367883749206</v>
      </c>
      <c r="AO36">
        <f>SUMPRODUCT($AJ$4:AJ36,$AL$4:AL36)</f>
        <v>17.990224341165536</v>
      </c>
    </row>
    <row r="37" spans="2:41" x14ac:dyDescent="0.3">
      <c r="B37" s="15">
        <v>33</v>
      </c>
      <c r="C37" s="13">
        <v>2.9999999999999997E-4</v>
      </c>
      <c r="D37" s="13">
        <v>4.2999999999999999E-4</v>
      </c>
      <c r="E37" s="13">
        <v>4.8000000000000001E-4</v>
      </c>
      <c r="F37" s="13">
        <v>5.1000000000000004E-4</v>
      </c>
      <c r="G37" s="13">
        <v>5.5000000000000003E-4</v>
      </c>
      <c r="H37" s="13">
        <v>6.3000000000000003E-4</v>
      </c>
      <c r="I37" s="13">
        <v>7.2999999999999996E-4</v>
      </c>
      <c r="J37" s="13">
        <v>8.4999999999999995E-4</v>
      </c>
      <c r="K37" s="13">
        <v>9.5E-4</v>
      </c>
      <c r="L37" s="13">
        <v>1.06E-3</v>
      </c>
      <c r="M37" s="13">
        <v>1.1900000000000001E-3</v>
      </c>
      <c r="N37" s="13">
        <v>1.32E-3</v>
      </c>
      <c r="O37" s="13">
        <v>1.4599999999999999E-3</v>
      </c>
      <c r="P37" s="13">
        <v>1.58E-3</v>
      </c>
      <c r="Q37" s="13">
        <v>1.74E-3</v>
      </c>
      <c r="R37" s="13">
        <v>1.8699999999999999E-3</v>
      </c>
      <c r="S37" s="13">
        <v>2.0100000000000001E-3</v>
      </c>
      <c r="T37" s="13">
        <v>2.16E-3</v>
      </c>
      <c r="U37" s="13">
        <v>2.33E-3</v>
      </c>
      <c r="V37" s="13">
        <v>2.5200000000000001E-3</v>
      </c>
      <c r="W37" s="13">
        <v>2.7499999999999998E-3</v>
      </c>
      <c r="X37" s="13">
        <v>3.0200000000000001E-3</v>
      </c>
      <c r="Y37" s="13">
        <v>3.3700000000000002E-3</v>
      </c>
      <c r="Z37" s="13">
        <v>3.79E-3</v>
      </c>
      <c r="AA37" s="13">
        <v>4.3600000000000002E-3</v>
      </c>
      <c r="AB37" s="13">
        <v>5.1000000000000004E-3</v>
      </c>
      <c r="AC37" s="15">
        <v>58</v>
      </c>
      <c r="AE37" s="14">
        <v>33</v>
      </c>
      <c r="AF37" s="17" cm="1">
        <f t="array" ref="AF37">INDEX($C$4:$AB$99,MATCH($AD$4,$B$4:$B$99)+IF(AE37&lt;26,0,MIN(AE37-25,95-$AD$4)),IF(AE37&lt;26,AE37+1,26))</f>
        <v>5.1000000000000004E-3</v>
      </c>
      <c r="AG37" s="17">
        <f t="shared" si="1"/>
        <v>3.8250000000000003E-3</v>
      </c>
      <c r="AH37" s="17">
        <f t="shared" si="2"/>
        <v>0.99617500000000003</v>
      </c>
      <c r="AI37" s="17">
        <f>AG37 * PRODUCT($AH$4:AH36)</f>
        <v>3.6681770287357394E-3</v>
      </c>
      <c r="AJ37" s="17">
        <f>PRODUCT($AH$4:AH37)</f>
        <v>0.9553323533596928</v>
      </c>
      <c r="AL37">
        <f t="shared" si="4"/>
        <v>0.26355208955638215</v>
      </c>
      <c r="AM37">
        <f>SUMPRODUCT($AI$4:AI37, $AL$4:AL37)</f>
        <v>1.7826918160254012E-2</v>
      </c>
      <c r="AN37">
        <f t="shared" si="3"/>
        <v>18.990224341165536</v>
      </c>
      <c r="AO37">
        <f>SUMPRODUCT($AJ$4:AJ37,$AL$4:AL37)</f>
        <v>18.2420041791143</v>
      </c>
    </row>
    <row r="38" spans="2:41" x14ac:dyDescent="0.3">
      <c r="B38" s="15">
        <v>34</v>
      </c>
      <c r="C38" s="13">
        <v>3.2000000000000003E-4</v>
      </c>
      <c r="D38" s="13">
        <v>4.4000000000000002E-4</v>
      </c>
      <c r="E38" s="13">
        <v>4.8999999999999998E-4</v>
      </c>
      <c r="F38" s="13">
        <v>5.2999999999999998E-4</v>
      </c>
      <c r="G38" s="13">
        <v>5.9999999999999995E-4</v>
      </c>
      <c r="H38" s="13">
        <v>6.8999999999999997E-4</v>
      </c>
      <c r="I38" s="13">
        <v>8.0000000000000004E-4</v>
      </c>
      <c r="J38" s="13">
        <v>9.2000000000000003E-4</v>
      </c>
      <c r="K38" s="13">
        <v>1.0399999999999999E-3</v>
      </c>
      <c r="L38" s="13">
        <v>1.16E-3</v>
      </c>
      <c r="M38" s="13">
        <v>1.2999999999999999E-3</v>
      </c>
      <c r="N38" s="13">
        <v>1.4400000000000001E-3</v>
      </c>
      <c r="O38" s="13">
        <v>1.5900000000000001E-3</v>
      </c>
      <c r="P38" s="13">
        <v>1.73E-3</v>
      </c>
      <c r="Q38" s="13">
        <v>1.8799999999999999E-3</v>
      </c>
      <c r="R38" s="13">
        <v>2.0100000000000001E-3</v>
      </c>
      <c r="S38" s="13">
        <v>2.1800000000000001E-3</v>
      </c>
      <c r="T38" s="13">
        <v>2.33E-3</v>
      </c>
      <c r="U38" s="13">
        <v>2.5100000000000001E-3</v>
      </c>
      <c r="V38" s="13">
        <v>2.7100000000000002E-3</v>
      </c>
      <c r="W38" s="13">
        <v>2.9499999999999999E-3</v>
      </c>
      <c r="X38" s="13">
        <v>3.2399999999999998E-3</v>
      </c>
      <c r="Y38" s="13">
        <v>3.5999999999999999E-3</v>
      </c>
      <c r="Z38" s="13">
        <v>4.0699999999999998E-3</v>
      </c>
      <c r="AA38" s="13">
        <v>4.6800000000000001E-3</v>
      </c>
      <c r="AB38" s="13">
        <v>5.4599999999999996E-3</v>
      </c>
      <c r="AC38" s="15">
        <v>59</v>
      </c>
      <c r="AE38" s="17">
        <v>34</v>
      </c>
      <c r="AF38" s="17" cm="1">
        <f t="array" ref="AF38">INDEX($C$4:$AB$99,MATCH($AD$4,$B$4:$B$99)+IF(AE38&lt;26,0,MIN(AE38-25,95-$AD$4)),IF(AE38&lt;26,AE38+1,26))</f>
        <v>5.4599999999999996E-3</v>
      </c>
      <c r="AG38" s="17">
        <f t="shared" si="1"/>
        <v>4.0949999999999997E-3</v>
      </c>
      <c r="AH38" s="17">
        <f t="shared" si="2"/>
        <v>0.99590500000000004</v>
      </c>
      <c r="AI38" s="17">
        <f>AG38 * PRODUCT($AH$4:AH37)</f>
        <v>3.9120859870079416E-3</v>
      </c>
      <c r="AJ38" s="17">
        <f>PRODUCT($AH$4:AH38)</f>
        <v>0.95142026737268492</v>
      </c>
      <c r="AL38">
        <f t="shared" si="4"/>
        <v>0.25341547072729048</v>
      </c>
      <c r="AM38">
        <f>SUMPRODUCT($AI$4:AI38, $AL$4:AL38)</f>
        <v>1.8818301272177266E-2</v>
      </c>
      <c r="AN38">
        <f t="shared" si="3"/>
        <v>19.2420041791143</v>
      </c>
      <c r="AO38">
        <f>SUMPRODUCT($AJ$4:AJ38,$AL$4:AL38)</f>
        <v>18.483108794030034</v>
      </c>
    </row>
    <row r="39" spans="2:41" x14ac:dyDescent="0.3">
      <c r="B39" s="15">
        <v>35</v>
      </c>
      <c r="C39" s="13">
        <v>3.5E-4</v>
      </c>
      <c r="D39" s="13">
        <v>4.6000000000000001E-4</v>
      </c>
      <c r="E39" s="13">
        <v>5.1999999999999995E-4</v>
      </c>
      <c r="F39" s="13">
        <v>5.6999999999999998E-4</v>
      </c>
      <c r="G39" s="13">
        <v>6.3000000000000003E-4</v>
      </c>
      <c r="H39" s="13">
        <v>7.5000000000000002E-4</v>
      </c>
      <c r="I39" s="13">
        <v>8.7000000000000001E-4</v>
      </c>
      <c r="J39" s="13">
        <v>9.8999999999999999E-4</v>
      </c>
      <c r="K39" s="13">
        <v>1.1199999999999999E-3</v>
      </c>
      <c r="L39" s="13">
        <v>1.2700000000000001E-3</v>
      </c>
      <c r="M39" s="13">
        <v>1.41E-3</v>
      </c>
      <c r="N39" s="13">
        <v>1.57E-3</v>
      </c>
      <c r="O39" s="13">
        <v>1.72E-3</v>
      </c>
      <c r="P39" s="13">
        <v>1.8699999999999999E-3</v>
      </c>
      <c r="Q39" s="13">
        <v>2.0300000000000001E-3</v>
      </c>
      <c r="R39" s="13">
        <v>2.1900000000000001E-3</v>
      </c>
      <c r="S39" s="13">
        <v>2.3500000000000001E-3</v>
      </c>
      <c r="T39" s="13">
        <v>2.5200000000000001E-3</v>
      </c>
      <c r="U39" s="13">
        <v>2.7000000000000001E-3</v>
      </c>
      <c r="V39" s="13">
        <v>2.9099999999999998E-3</v>
      </c>
      <c r="W39" s="13">
        <v>3.1800000000000001E-3</v>
      </c>
      <c r="X39" s="13">
        <v>3.49E-3</v>
      </c>
      <c r="Y39" s="13">
        <v>3.8600000000000001E-3</v>
      </c>
      <c r="Z39" s="13">
        <v>4.3699999999999998E-3</v>
      </c>
      <c r="AA39" s="13">
        <v>5.0200000000000002E-3</v>
      </c>
      <c r="AB39" s="13">
        <v>5.8700000000000002E-3</v>
      </c>
      <c r="AC39" s="15">
        <v>60</v>
      </c>
      <c r="AE39" s="17">
        <v>35</v>
      </c>
      <c r="AF39" s="17" cm="1">
        <f t="array" ref="AF39">INDEX($C$4:$AB$99,MATCH($AD$4,$B$4:$B$99)+IF(AE39&lt;26,0,MIN(AE39-25,95-$AD$4)),IF(AE39&lt;26,AE39+1,26))</f>
        <v>5.8700000000000002E-3</v>
      </c>
      <c r="AG39" s="17">
        <f t="shared" si="1"/>
        <v>4.4025000000000002E-3</v>
      </c>
      <c r="AH39" s="17">
        <f t="shared" si="2"/>
        <v>0.99559750000000002</v>
      </c>
      <c r="AI39" s="17">
        <f>AG39 * PRODUCT($AH$4:AH38)</f>
        <v>4.1886277271082455E-3</v>
      </c>
      <c r="AJ39" s="17">
        <f>PRODUCT($AH$4:AH39)</f>
        <v>0.94723163964557666</v>
      </c>
      <c r="AL39">
        <f t="shared" si="4"/>
        <v>0.24366872185316396</v>
      </c>
      <c r="AM39">
        <f>SUMPRODUCT($AI$4:AI39, $AL$4:AL39)</f>
        <v>1.9838938836760456E-2</v>
      </c>
      <c r="AN39">
        <f t="shared" si="3"/>
        <v>19.483108794030034</v>
      </c>
      <c r="AO39">
        <f>SUMPRODUCT($AJ$4:AJ39,$AL$4:AL39)</f>
        <v>18.713919516961347</v>
      </c>
    </row>
    <row r="40" spans="2:41" x14ac:dyDescent="0.3">
      <c r="B40" s="15">
        <v>36</v>
      </c>
      <c r="C40" s="13">
        <v>3.6000000000000002E-4</v>
      </c>
      <c r="D40" s="13">
        <v>4.6999999999999999E-4</v>
      </c>
      <c r="E40" s="13">
        <v>5.4000000000000001E-4</v>
      </c>
      <c r="F40" s="13">
        <v>5.9000000000000003E-4</v>
      </c>
      <c r="G40" s="13">
        <v>6.8999999999999997E-4</v>
      </c>
      <c r="H40" s="13">
        <v>8.0999999999999996E-4</v>
      </c>
      <c r="I40" s="13">
        <v>9.3999999999999997E-4</v>
      </c>
      <c r="J40" s="13">
        <v>1.07E-3</v>
      </c>
      <c r="K40" s="13">
        <v>1.2199999999999999E-3</v>
      </c>
      <c r="L40" s="13">
        <v>1.3799999999999999E-3</v>
      </c>
      <c r="M40" s="13">
        <v>1.5399999999999999E-3</v>
      </c>
      <c r="N40" s="13">
        <v>1.72E-3</v>
      </c>
      <c r="O40" s="13">
        <v>1.8799999999999999E-3</v>
      </c>
      <c r="P40" s="13">
        <v>2.0600000000000002E-3</v>
      </c>
      <c r="Q40" s="13">
        <v>2.2100000000000002E-3</v>
      </c>
      <c r="R40" s="13">
        <v>2.3600000000000001E-3</v>
      </c>
      <c r="S40" s="13">
        <v>2.5300000000000001E-3</v>
      </c>
      <c r="T40" s="13">
        <v>2.7100000000000002E-3</v>
      </c>
      <c r="U40" s="13">
        <v>2.9099999999999998E-3</v>
      </c>
      <c r="V40" s="13">
        <v>3.14E-3</v>
      </c>
      <c r="W40" s="13">
        <v>3.4099999999999998E-3</v>
      </c>
      <c r="X40" s="13">
        <v>3.7399999999999998E-3</v>
      </c>
      <c r="Y40" s="13">
        <v>4.1599999999999996E-3</v>
      </c>
      <c r="Z40" s="13">
        <v>4.7099999999999998E-3</v>
      </c>
      <c r="AA40" s="13">
        <v>5.4099999999999999E-3</v>
      </c>
      <c r="AB40" s="13">
        <v>6.3200000000000001E-3</v>
      </c>
      <c r="AC40" s="15">
        <v>61</v>
      </c>
      <c r="AE40" s="14">
        <v>36</v>
      </c>
      <c r="AF40" s="17" cm="1">
        <f t="array" ref="AF40">INDEX($C$4:$AB$99,MATCH($AD$4,$B$4:$B$99)+IF(AE40&lt;26,0,MIN(AE40-25,95-$AD$4)),IF(AE40&lt;26,AE40+1,26))</f>
        <v>6.3200000000000001E-3</v>
      </c>
      <c r="AG40" s="17">
        <f t="shared" si="1"/>
        <v>4.7400000000000003E-3</v>
      </c>
      <c r="AH40" s="17">
        <f t="shared" si="2"/>
        <v>0.99526000000000003</v>
      </c>
      <c r="AI40" s="17">
        <f>AG40 * PRODUCT($AH$4:AH39)</f>
        <v>4.4898779719200338E-3</v>
      </c>
      <c r="AJ40" s="17">
        <f>PRODUCT($AH$4:AH40)</f>
        <v>0.94274176167365664</v>
      </c>
      <c r="AL40">
        <f t="shared" si="4"/>
        <v>0.23429684793573452</v>
      </c>
      <c r="AM40">
        <f>SUMPRODUCT($AI$4:AI40, $AL$4:AL40)</f>
        <v>2.089090309319741E-2</v>
      </c>
      <c r="AN40">
        <f t="shared" si="3"/>
        <v>19.713919516961347</v>
      </c>
      <c r="AO40">
        <f>SUMPRODUCT($AJ$4:AJ40,$AL$4:AL40)</f>
        <v>18.934800940138867</v>
      </c>
    </row>
    <row r="41" spans="2:41" x14ac:dyDescent="0.3">
      <c r="B41" s="15">
        <v>37</v>
      </c>
      <c r="C41" s="13">
        <v>3.8000000000000002E-4</v>
      </c>
      <c r="D41" s="13">
        <v>5.0000000000000001E-4</v>
      </c>
      <c r="E41" s="13">
        <v>5.5000000000000003E-4</v>
      </c>
      <c r="F41" s="13">
        <v>6.0999999999999997E-4</v>
      </c>
      <c r="G41" s="13">
        <v>7.3999999999999999E-4</v>
      </c>
      <c r="H41" s="13">
        <v>8.8000000000000003E-4</v>
      </c>
      <c r="I41" s="13">
        <v>1.0300000000000001E-3</v>
      </c>
      <c r="J41" s="13">
        <v>1.16E-3</v>
      </c>
      <c r="K41" s="13">
        <v>1.33E-3</v>
      </c>
      <c r="L41" s="13">
        <v>1.5E-3</v>
      </c>
      <c r="M41" s="13">
        <v>1.6900000000000001E-3</v>
      </c>
      <c r="N41" s="13">
        <v>1.89E-3</v>
      </c>
      <c r="O41" s="13">
        <v>2.0500000000000002E-3</v>
      </c>
      <c r="P41" s="13">
        <v>2.2399999999999998E-3</v>
      </c>
      <c r="Q41" s="13">
        <v>2.3900000000000002E-3</v>
      </c>
      <c r="R41" s="13">
        <v>2.5600000000000002E-3</v>
      </c>
      <c r="S41" s="13">
        <v>2.7399999999999998E-3</v>
      </c>
      <c r="T41" s="13">
        <v>2.9299999999999999E-3</v>
      </c>
      <c r="U41" s="13">
        <v>3.14E-3</v>
      </c>
      <c r="V41" s="13">
        <v>3.3800000000000002E-3</v>
      </c>
      <c r="W41" s="13">
        <v>3.6600000000000001E-3</v>
      </c>
      <c r="X41" s="13">
        <v>4.0200000000000001E-3</v>
      </c>
      <c r="Y41" s="13">
        <v>4.4799999999999996E-3</v>
      </c>
      <c r="Z41" s="13">
        <v>5.0899999999999999E-3</v>
      </c>
      <c r="AA41" s="13">
        <v>5.8700000000000002E-3</v>
      </c>
      <c r="AB41" s="13">
        <v>6.8300000000000001E-3</v>
      </c>
      <c r="AC41" s="15">
        <v>62</v>
      </c>
      <c r="AE41" s="17">
        <v>37</v>
      </c>
      <c r="AF41" s="17" cm="1">
        <f t="array" ref="AF41">INDEX($C$4:$AB$99,MATCH($AD$4,$B$4:$B$99)+IF(AE41&lt;26,0,MIN(AE41-25,95-$AD$4)),IF(AE41&lt;26,AE41+1,26))</f>
        <v>6.8300000000000001E-3</v>
      </c>
      <c r="AG41" s="17">
        <f t="shared" si="1"/>
        <v>5.1225000000000003E-3</v>
      </c>
      <c r="AH41" s="17">
        <f t="shared" si="2"/>
        <v>0.99487749999999997</v>
      </c>
      <c r="AI41" s="17">
        <f>AG41 * PRODUCT($AH$4:AH40)</f>
        <v>4.8291946741733068E-3</v>
      </c>
      <c r="AJ41" s="17">
        <f>PRODUCT($AH$4:AH41)</f>
        <v>0.93791256699948333</v>
      </c>
      <c r="AL41">
        <f t="shared" si="4"/>
        <v>0.22528543070743706</v>
      </c>
      <c r="AM41">
        <f>SUMPRODUCT($AI$4:AI41, $AL$4:AL41)</f>
        <v>2.1978850295338605E-2</v>
      </c>
      <c r="AN41">
        <f t="shared" si="3"/>
        <v>19.934800940138867</v>
      </c>
      <c r="AO41">
        <f>SUMPRODUCT($AJ$4:AJ41,$AL$4:AL41)</f>
        <v>19.146098976761262</v>
      </c>
    </row>
    <row r="42" spans="2:41" x14ac:dyDescent="0.3">
      <c r="B42" s="15">
        <v>38</v>
      </c>
      <c r="C42" s="13">
        <v>3.8999999999999999E-4</v>
      </c>
      <c r="D42" s="13">
        <v>5.1999999999999995E-4</v>
      </c>
      <c r="E42" s="13">
        <v>5.6999999999999998E-4</v>
      </c>
      <c r="F42" s="13">
        <v>6.7000000000000002E-4</v>
      </c>
      <c r="G42" s="13">
        <v>8.3000000000000001E-4</v>
      </c>
      <c r="H42" s="13">
        <v>9.7000000000000005E-4</v>
      </c>
      <c r="I42" s="13">
        <v>1.1100000000000001E-3</v>
      </c>
      <c r="J42" s="13">
        <v>1.2700000000000001E-3</v>
      </c>
      <c r="K42" s="13">
        <v>1.4400000000000001E-3</v>
      </c>
      <c r="L42" s="13">
        <v>1.64E-3</v>
      </c>
      <c r="M42" s="13">
        <v>1.8500000000000001E-3</v>
      </c>
      <c r="N42" s="13">
        <v>2.0500000000000002E-3</v>
      </c>
      <c r="O42" s="13">
        <v>2.2200000000000002E-3</v>
      </c>
      <c r="P42" s="13">
        <v>2.4199999999999998E-3</v>
      </c>
      <c r="Q42" s="13">
        <v>2.5899999999999999E-3</v>
      </c>
      <c r="R42" s="13">
        <v>2.7799999999999999E-3</v>
      </c>
      <c r="S42" s="13">
        <v>2.97E-3</v>
      </c>
      <c r="T42" s="13">
        <v>3.16E-3</v>
      </c>
      <c r="U42" s="13">
        <v>3.3899999999999998E-3</v>
      </c>
      <c r="V42" s="13">
        <v>3.64E-3</v>
      </c>
      <c r="W42" s="13">
        <v>3.9500000000000004E-3</v>
      </c>
      <c r="X42" s="13">
        <v>4.3499999999999997E-3</v>
      </c>
      <c r="Y42" s="13">
        <v>4.8599999999999997E-3</v>
      </c>
      <c r="Z42" s="13">
        <v>5.5199999999999997E-3</v>
      </c>
      <c r="AA42" s="13">
        <v>6.3600000000000002E-3</v>
      </c>
      <c r="AB42" s="13">
        <v>7.4099999999999999E-3</v>
      </c>
      <c r="AC42" s="15">
        <v>63</v>
      </c>
      <c r="AE42" s="17">
        <v>38</v>
      </c>
      <c r="AF42" s="17" cm="1">
        <f t="array" ref="AF42">INDEX($C$4:$AB$99,MATCH($AD$4,$B$4:$B$99)+IF(AE42&lt;26,0,MIN(AE42-25,95-$AD$4)),IF(AE42&lt;26,AE42+1,26))</f>
        <v>7.4099999999999999E-3</v>
      </c>
      <c r="AG42" s="17">
        <f t="shared" si="1"/>
        <v>5.5574999999999999E-3</v>
      </c>
      <c r="AH42" s="17">
        <f t="shared" si="2"/>
        <v>0.99444250000000001</v>
      </c>
      <c r="AI42" s="17">
        <f>AG42 * PRODUCT($AH$4:AH41)</f>
        <v>5.2124490910996288E-3</v>
      </c>
      <c r="AJ42" s="17">
        <f>PRODUCT($AH$4:AH42)</f>
        <v>0.9327001179083837</v>
      </c>
      <c r="AL42">
        <f t="shared" si="4"/>
        <v>0.21662060644945874</v>
      </c>
      <c r="AM42">
        <f>SUMPRODUCT($AI$4:AI42, $AL$4:AL42)</f>
        <v>2.3107974178539537E-2</v>
      </c>
      <c r="AN42">
        <f t="shared" si="3"/>
        <v>20.146098976761262</v>
      </c>
      <c r="AO42">
        <f>SUMPRODUCT($AJ$4:AJ42,$AL$4:AL42)</f>
        <v>19.348141041938057</v>
      </c>
    </row>
    <row r="43" spans="2:41" x14ac:dyDescent="0.3">
      <c r="B43" s="15">
        <v>39</v>
      </c>
      <c r="C43" s="13">
        <v>4.2000000000000002E-4</v>
      </c>
      <c r="D43" s="13">
        <v>5.2999999999999998E-4</v>
      </c>
      <c r="E43" s="13">
        <v>5.8E-4</v>
      </c>
      <c r="F43" s="13">
        <v>7.2999999999999996E-4</v>
      </c>
      <c r="G43" s="13">
        <v>8.9999999999999998E-4</v>
      </c>
      <c r="H43" s="13">
        <v>1.0499999999999999E-3</v>
      </c>
      <c r="I43" s="13">
        <v>1.2099999999999999E-3</v>
      </c>
      <c r="J43" s="13">
        <v>1.39E-3</v>
      </c>
      <c r="K43" s="13">
        <v>1.58E-3</v>
      </c>
      <c r="L43" s="13">
        <v>1.7799999999999999E-3</v>
      </c>
      <c r="M43" s="13">
        <v>2.0200000000000001E-3</v>
      </c>
      <c r="N43" s="13">
        <v>2.2200000000000002E-3</v>
      </c>
      <c r="O43" s="13">
        <v>2.4299999999999999E-3</v>
      </c>
      <c r="P43" s="13">
        <v>2.6199999999999999E-3</v>
      </c>
      <c r="Q43" s="13">
        <v>2.82E-3</v>
      </c>
      <c r="R43" s="13">
        <v>3.0100000000000001E-3</v>
      </c>
      <c r="S43" s="13">
        <v>3.2000000000000002E-3</v>
      </c>
      <c r="T43" s="13">
        <v>3.4199999999999999E-3</v>
      </c>
      <c r="U43" s="13">
        <v>3.6600000000000001E-3</v>
      </c>
      <c r="V43" s="13">
        <v>3.9300000000000003E-3</v>
      </c>
      <c r="W43" s="13">
        <v>4.2700000000000004E-3</v>
      </c>
      <c r="X43" s="13">
        <v>4.7099999999999998E-3</v>
      </c>
      <c r="Y43" s="13">
        <v>5.28E-3</v>
      </c>
      <c r="Z43" s="13">
        <v>6.0000000000000001E-3</v>
      </c>
      <c r="AA43" s="13">
        <v>6.94E-3</v>
      </c>
      <c r="AB43" s="13">
        <v>8.0700000000000008E-3</v>
      </c>
      <c r="AC43" s="15">
        <v>64</v>
      </c>
      <c r="AE43" s="14">
        <v>39</v>
      </c>
      <c r="AF43" s="17" cm="1">
        <f t="array" ref="AF43">INDEX($C$4:$AB$99,MATCH($AD$4,$B$4:$B$99)+IF(AE43&lt;26,0,MIN(AE43-25,95-$AD$4)),IF(AE43&lt;26,AE43+1,26))</f>
        <v>8.0700000000000008E-3</v>
      </c>
      <c r="AG43" s="17">
        <f t="shared" si="1"/>
        <v>6.0525000000000006E-3</v>
      </c>
      <c r="AH43" s="17">
        <f t="shared" si="2"/>
        <v>0.99394749999999998</v>
      </c>
      <c r="AI43" s="17">
        <f>AG43 * PRODUCT($AH$4:AH42)</f>
        <v>5.6451674636404927E-3</v>
      </c>
      <c r="AJ43" s="17">
        <f>PRODUCT($AH$4:AH43)</f>
        <v>0.92705495044474318</v>
      </c>
      <c r="AL43">
        <f t="shared" si="4"/>
        <v>0.20828904466294101</v>
      </c>
      <c r="AM43">
        <f>SUMPRODUCT($AI$4:AI43, $AL$4:AL43)</f>
        <v>2.4283800716503535E-2</v>
      </c>
      <c r="AN43">
        <f t="shared" si="3"/>
        <v>20.348141041938057</v>
      </c>
      <c r="AO43">
        <f>SUMPRODUCT($AJ$4:AJ43,$AL$4:AL43)</f>
        <v>19.541236431916243</v>
      </c>
    </row>
    <row r="44" spans="2:41" x14ac:dyDescent="0.3">
      <c r="B44" s="15">
        <v>40</v>
      </c>
      <c r="C44" s="13">
        <v>4.4000000000000002E-4</v>
      </c>
      <c r="D44" s="13">
        <v>5.5000000000000003E-4</v>
      </c>
      <c r="E44" s="13">
        <v>6.2E-4</v>
      </c>
      <c r="F44" s="13">
        <v>8.0999999999999996E-4</v>
      </c>
      <c r="G44" s="13">
        <v>9.7000000000000005E-4</v>
      </c>
      <c r="H44" s="13">
        <v>1.15E-3</v>
      </c>
      <c r="I44" s="13">
        <v>1.32E-3</v>
      </c>
      <c r="J44" s="13">
        <v>1.5100000000000001E-3</v>
      </c>
      <c r="K44" s="13">
        <v>1.72E-3</v>
      </c>
      <c r="L44" s="13">
        <v>1.9499999999999999E-3</v>
      </c>
      <c r="M44" s="13">
        <v>2.1800000000000001E-3</v>
      </c>
      <c r="N44" s="13">
        <v>2.4099999999999998E-3</v>
      </c>
      <c r="O44" s="13">
        <v>2.63E-3</v>
      </c>
      <c r="P44" s="13">
        <v>2.8400000000000001E-3</v>
      </c>
      <c r="Q44" s="13">
        <v>3.0400000000000002E-3</v>
      </c>
      <c r="R44" s="13">
        <v>3.2399999999999998E-3</v>
      </c>
      <c r="S44" s="13">
        <v>3.4499999999999999E-3</v>
      </c>
      <c r="T44" s="13">
        <v>3.6900000000000001E-3</v>
      </c>
      <c r="U44" s="13">
        <v>3.9500000000000004E-3</v>
      </c>
      <c r="V44" s="13">
        <v>4.2300000000000003E-3</v>
      </c>
      <c r="W44" s="13">
        <v>4.6299999999999996E-3</v>
      </c>
      <c r="X44" s="13">
        <v>5.11E-3</v>
      </c>
      <c r="Y44" s="13">
        <v>5.7499999999999999E-3</v>
      </c>
      <c r="Z44" s="13">
        <v>6.5700000000000003E-3</v>
      </c>
      <c r="AA44" s="13">
        <v>7.5900000000000004E-3</v>
      </c>
      <c r="AB44" s="13">
        <v>8.8299999999999993E-3</v>
      </c>
      <c r="AC44" s="15">
        <v>65</v>
      </c>
      <c r="AE44" s="17">
        <v>40</v>
      </c>
      <c r="AF44" s="17" cm="1">
        <f t="array" ref="AF44">INDEX($C$4:$AB$99,MATCH($AD$4,$B$4:$B$99)+IF(AE44&lt;26,0,MIN(AE44-25,95-$AD$4)),IF(AE44&lt;26,AE44+1,26))</f>
        <v>8.8299999999999993E-3</v>
      </c>
      <c r="AG44" s="17">
        <f t="shared" si="1"/>
        <v>7.064E-3</v>
      </c>
      <c r="AH44" s="17">
        <f t="shared" si="2"/>
        <v>0.99293600000000004</v>
      </c>
      <c r="AI44" s="17">
        <f>AG44 * PRODUCT($AH$4:AH43)</f>
        <v>6.5487161699416653E-3</v>
      </c>
      <c r="AJ44" s="17">
        <f>PRODUCT($AH$4:AH44)</f>
        <v>0.92050623427480149</v>
      </c>
      <c r="AL44">
        <f t="shared" si="4"/>
        <v>0.20027792756052021</v>
      </c>
      <c r="AM44">
        <f>SUMPRODUCT($AI$4:AI44, $AL$4:AL44)</f>
        <v>2.5595364019201518E-2</v>
      </c>
      <c r="AN44">
        <f t="shared" si="3"/>
        <v>20.541236431916243</v>
      </c>
      <c r="AO44">
        <f>SUMPRODUCT($AJ$4:AJ44,$AL$4:AL44)</f>
        <v>19.725593512823338</v>
      </c>
    </row>
    <row r="45" spans="2:41" x14ac:dyDescent="0.3">
      <c r="B45" s="15">
        <v>41</v>
      </c>
      <c r="C45" s="13">
        <v>4.4999999999999999E-4</v>
      </c>
      <c r="D45" s="13">
        <v>5.8E-4</v>
      </c>
      <c r="E45" s="13">
        <v>6.8000000000000005E-4</v>
      </c>
      <c r="F45" s="13">
        <v>8.7000000000000001E-4</v>
      </c>
      <c r="G45" s="13">
        <v>1.07E-3</v>
      </c>
      <c r="H45" s="13">
        <v>1.24E-3</v>
      </c>
      <c r="I45" s="13">
        <v>1.42E-3</v>
      </c>
      <c r="J45" s="13">
        <v>1.6299999999999999E-3</v>
      </c>
      <c r="K45" s="13">
        <v>1.8799999999999999E-3</v>
      </c>
      <c r="L45" s="13">
        <v>2.1299999999999999E-3</v>
      </c>
      <c r="M45" s="13">
        <v>2.3900000000000002E-3</v>
      </c>
      <c r="N45" s="13">
        <v>2.6099999999999999E-3</v>
      </c>
      <c r="O45" s="13">
        <v>2.8500000000000001E-3</v>
      </c>
      <c r="P45" s="13">
        <v>3.0699999999999998E-3</v>
      </c>
      <c r="Q45" s="13">
        <v>3.29E-3</v>
      </c>
      <c r="R45" s="13">
        <v>3.5000000000000001E-3</v>
      </c>
      <c r="S45" s="13">
        <v>3.7299999999999998E-3</v>
      </c>
      <c r="T45" s="13">
        <v>3.98E-3</v>
      </c>
      <c r="U45" s="13">
        <v>4.2500000000000003E-3</v>
      </c>
      <c r="V45" s="13">
        <v>4.5900000000000003E-3</v>
      </c>
      <c r="W45" s="13">
        <v>5.0099999999999997E-3</v>
      </c>
      <c r="X45" s="13">
        <v>5.5700000000000003E-3</v>
      </c>
      <c r="Y45" s="13">
        <v>6.3E-3</v>
      </c>
      <c r="Z45" s="13">
        <v>7.2100000000000003E-3</v>
      </c>
      <c r="AA45" s="13">
        <v>8.3400000000000002E-3</v>
      </c>
      <c r="AB45" s="13">
        <v>9.7099999999999999E-3</v>
      </c>
      <c r="AC45" s="15">
        <v>66</v>
      </c>
      <c r="AE45" s="17">
        <v>41</v>
      </c>
      <c r="AF45" s="17" cm="1">
        <f t="array" ref="AF45">INDEX($C$4:$AB$99,MATCH($AD$4,$B$4:$B$99)+IF(AE45&lt;26,0,MIN(AE45-25,95-$AD$4)),IF(AE45&lt;26,AE45+1,26))</f>
        <v>9.7099999999999999E-3</v>
      </c>
      <c r="AG45" s="17">
        <f t="shared" si="1"/>
        <v>7.7680000000000006E-3</v>
      </c>
      <c r="AH45" s="17">
        <f t="shared" si="2"/>
        <v>0.992232</v>
      </c>
      <c r="AI45" s="17">
        <f>AG45 * PRODUCT($AH$4:AH44)</f>
        <v>7.1504924278466588E-3</v>
      </c>
      <c r="AJ45" s="17">
        <f>PRODUCT($AH$4:AH45)</f>
        <v>0.91335574184695478</v>
      </c>
      <c r="AL45">
        <f t="shared" si="4"/>
        <v>0.19257493034665407</v>
      </c>
      <c r="AM45">
        <f>SUMPRODUCT($AI$4:AI45, $AL$4:AL45)</f>
        <v>2.6972369600438365E-2</v>
      </c>
      <c r="AN45">
        <f t="shared" si="3"/>
        <v>20.725593512823338</v>
      </c>
      <c r="AO45">
        <f>SUMPRODUCT($AJ$4:AJ45,$AL$4:AL45)</f>
        <v>19.901482931191232</v>
      </c>
    </row>
    <row r="46" spans="2:41" x14ac:dyDescent="0.3">
      <c r="B46" s="15">
        <v>42</v>
      </c>
      <c r="C46" s="13">
        <v>4.8000000000000001E-4</v>
      </c>
      <c r="D46" s="13">
        <v>5.9000000000000003E-4</v>
      </c>
      <c r="E46" s="13">
        <v>7.3999999999999999E-4</v>
      </c>
      <c r="F46" s="13">
        <v>9.7000000000000005E-4</v>
      </c>
      <c r="G46" s="13">
        <v>1.16E-3</v>
      </c>
      <c r="H46" s="13">
        <v>1.3500000000000001E-3</v>
      </c>
      <c r="I46" s="13">
        <v>1.5499999999999999E-3</v>
      </c>
      <c r="J46" s="13">
        <v>1.7799999999999999E-3</v>
      </c>
      <c r="K46" s="13">
        <v>2.0400000000000001E-3</v>
      </c>
      <c r="L46" s="13">
        <v>2.3E-3</v>
      </c>
      <c r="M46" s="13">
        <v>2.5799999999999998E-3</v>
      </c>
      <c r="N46" s="13">
        <v>2.8400000000000001E-3</v>
      </c>
      <c r="O46" s="13">
        <v>3.0699999999999998E-3</v>
      </c>
      <c r="P46" s="13">
        <v>3.31E-3</v>
      </c>
      <c r="Q46" s="13">
        <v>3.5300000000000002E-3</v>
      </c>
      <c r="R46" s="13">
        <v>3.7699999999999999E-3</v>
      </c>
      <c r="S46" s="13">
        <v>4.0200000000000001E-3</v>
      </c>
      <c r="T46" s="13">
        <v>4.28E-3</v>
      </c>
      <c r="U46" s="13">
        <v>4.5999999999999999E-3</v>
      </c>
      <c r="V46" s="13">
        <v>4.9899999999999996E-3</v>
      </c>
      <c r="W46" s="13">
        <v>5.4799999999999996E-3</v>
      </c>
      <c r="X46" s="13">
        <v>6.11E-3</v>
      </c>
      <c r="Y46" s="13">
        <v>6.9199999999999999E-3</v>
      </c>
      <c r="Z46" s="13">
        <v>7.9500000000000005E-3</v>
      </c>
      <c r="AA46" s="13">
        <v>9.1999999999999998E-3</v>
      </c>
      <c r="AB46" s="13">
        <v>1.0699999999999999E-2</v>
      </c>
      <c r="AC46" s="15">
        <v>67</v>
      </c>
      <c r="AE46" s="14">
        <v>42</v>
      </c>
      <c r="AF46" s="17" cm="1">
        <f t="array" ref="AF46">INDEX($C$4:$AB$99,MATCH($AD$4,$B$4:$B$99)+IF(AE46&lt;26,0,MIN(AE46-25,95-$AD$4)),IF(AE46&lt;26,AE46+1,26))</f>
        <v>1.0699999999999999E-2</v>
      </c>
      <c r="AG46" s="17">
        <f t="shared" si="1"/>
        <v>8.5599999999999999E-3</v>
      </c>
      <c r="AH46" s="17">
        <f t="shared" si="2"/>
        <v>0.99143999999999999</v>
      </c>
      <c r="AI46" s="17">
        <f>AG46 * PRODUCT($AH$4:AH45)</f>
        <v>7.8183251502099323E-3</v>
      </c>
      <c r="AJ46" s="17">
        <f>PRODUCT($AH$4:AH46)</f>
        <v>0.90553741669674481</v>
      </c>
      <c r="AL46">
        <f t="shared" si="4"/>
        <v>0.18516820225639813</v>
      </c>
      <c r="AM46">
        <f>SUMPRODUCT($AI$4:AI46, $AL$4:AL46)</f>
        <v>2.8420074813158721E-2</v>
      </c>
      <c r="AN46">
        <f t="shared" si="3"/>
        <v>20.901482931191232</v>
      </c>
      <c r="AO46">
        <f>SUMPRODUCT($AJ$4:AJ46,$AL$4:AL46)</f>
        <v>20.069159666716871</v>
      </c>
    </row>
    <row r="47" spans="2:41" x14ac:dyDescent="0.3">
      <c r="B47" s="15">
        <v>43</v>
      </c>
      <c r="C47" s="13">
        <v>5.0000000000000001E-4</v>
      </c>
      <c r="D47" s="13">
        <v>5.9999999999999995E-4</v>
      </c>
      <c r="E47" s="13">
        <v>8.0999999999999996E-4</v>
      </c>
      <c r="F47" s="13">
        <v>1.0399999999999999E-3</v>
      </c>
      <c r="G47" s="13">
        <v>1.25E-3</v>
      </c>
      <c r="H47" s="13">
        <v>1.4599999999999999E-3</v>
      </c>
      <c r="I47" s="13">
        <v>1.67E-3</v>
      </c>
      <c r="J47" s="13">
        <v>1.9400000000000001E-3</v>
      </c>
      <c r="K47" s="13">
        <v>2.2100000000000002E-3</v>
      </c>
      <c r="L47" s="13">
        <v>2.5000000000000001E-3</v>
      </c>
      <c r="M47" s="13">
        <v>2.7799999999999999E-3</v>
      </c>
      <c r="N47" s="13">
        <v>3.0699999999999998E-3</v>
      </c>
      <c r="O47" s="13">
        <v>3.3300000000000001E-3</v>
      </c>
      <c r="P47" s="13">
        <v>3.5799999999999998E-3</v>
      </c>
      <c r="Q47" s="13">
        <v>3.8E-3</v>
      </c>
      <c r="R47" s="13">
        <v>4.0600000000000002E-3</v>
      </c>
      <c r="S47" s="13">
        <v>4.3400000000000001E-3</v>
      </c>
      <c r="T47" s="13">
        <v>4.62E-3</v>
      </c>
      <c r="U47" s="13">
        <v>4.9699999999999996E-3</v>
      </c>
      <c r="V47" s="13">
        <v>5.4200000000000003E-3</v>
      </c>
      <c r="W47" s="13">
        <v>5.9699999999999996E-3</v>
      </c>
      <c r="X47" s="13">
        <v>6.7099999999999998E-3</v>
      </c>
      <c r="Y47" s="13">
        <v>7.6299999999999996E-3</v>
      </c>
      <c r="Z47" s="13">
        <v>8.7799999999999996E-3</v>
      </c>
      <c r="AA47" s="13">
        <v>1.018E-2</v>
      </c>
      <c r="AB47" s="13">
        <v>1.183E-2</v>
      </c>
      <c r="AC47" s="15">
        <v>68</v>
      </c>
      <c r="AE47" s="17">
        <v>43</v>
      </c>
      <c r="AF47" s="17" cm="1">
        <f t="array" ref="AF47">INDEX($C$4:$AB$99,MATCH($AD$4,$B$4:$B$99)+IF(AE47&lt;26,0,MIN(AE47-25,95-$AD$4)),IF(AE47&lt;26,AE47+1,26))</f>
        <v>1.183E-2</v>
      </c>
      <c r="AG47" s="17">
        <f t="shared" si="1"/>
        <v>9.4640000000000002E-3</v>
      </c>
      <c r="AH47" s="17">
        <f t="shared" si="2"/>
        <v>0.99053599999999997</v>
      </c>
      <c r="AI47" s="17">
        <f>AG47 * PRODUCT($AH$4:AH46)</f>
        <v>8.5700061116179924E-3</v>
      </c>
      <c r="AJ47" s="17">
        <f>PRODUCT($AH$4:AH47)</f>
        <v>0.89696741058512675</v>
      </c>
      <c r="AL47">
        <f t="shared" si="4"/>
        <v>0.17804634832345972</v>
      </c>
      <c r="AM47">
        <f>SUMPRODUCT($AI$4:AI47, $AL$4:AL47)</f>
        <v>2.9945933106442037E-2</v>
      </c>
      <c r="AN47">
        <f t="shared" si="3"/>
        <v>21.069159666716871</v>
      </c>
      <c r="AO47">
        <f>SUMPRODUCT($AJ$4:AJ47,$AL$4:AL47)</f>
        <v>20.228861438736701</v>
      </c>
    </row>
    <row r="48" spans="2:41" x14ac:dyDescent="0.3">
      <c r="B48" s="15">
        <v>44</v>
      </c>
      <c r="C48" s="13">
        <v>5.1000000000000004E-4</v>
      </c>
      <c r="D48" s="13">
        <v>6.4999999999999997E-4</v>
      </c>
      <c r="E48" s="13">
        <v>8.9999999999999998E-4</v>
      </c>
      <c r="F48" s="13">
        <v>1.14E-3</v>
      </c>
      <c r="G48" s="13">
        <v>1.3500000000000001E-3</v>
      </c>
      <c r="H48" s="13">
        <v>1.57E-3</v>
      </c>
      <c r="I48" s="13">
        <v>1.82E-3</v>
      </c>
      <c r="J48" s="13">
        <v>2.0999999999999999E-3</v>
      </c>
      <c r="K48" s="13">
        <v>2.3999999999999998E-3</v>
      </c>
      <c r="L48" s="13">
        <v>2.7000000000000001E-3</v>
      </c>
      <c r="M48" s="13">
        <v>3.0100000000000001E-3</v>
      </c>
      <c r="N48" s="13">
        <v>3.3E-3</v>
      </c>
      <c r="O48" s="13">
        <v>3.5799999999999998E-3</v>
      </c>
      <c r="P48" s="13">
        <v>3.8300000000000001E-3</v>
      </c>
      <c r="Q48" s="13">
        <v>4.0899999999999999E-3</v>
      </c>
      <c r="R48" s="13">
        <v>4.3800000000000002E-3</v>
      </c>
      <c r="S48" s="13">
        <v>4.6600000000000001E-3</v>
      </c>
      <c r="T48" s="13">
        <v>5.0000000000000001E-3</v>
      </c>
      <c r="U48" s="13">
        <v>5.4099999999999999E-3</v>
      </c>
      <c r="V48" s="13">
        <v>5.9100000000000003E-3</v>
      </c>
      <c r="W48" s="13">
        <v>6.5700000000000003E-3</v>
      </c>
      <c r="X48" s="13">
        <v>7.4000000000000003E-3</v>
      </c>
      <c r="Y48" s="13">
        <v>8.4499999999999992E-3</v>
      </c>
      <c r="Z48" s="13">
        <v>9.75E-3</v>
      </c>
      <c r="AA48" s="13">
        <v>1.1310000000000001E-2</v>
      </c>
      <c r="AB48" s="13">
        <v>1.312E-2</v>
      </c>
      <c r="AC48" s="15">
        <v>69</v>
      </c>
      <c r="AE48" s="17">
        <v>44</v>
      </c>
      <c r="AF48" s="17" cm="1">
        <f t="array" ref="AF48">INDEX($C$4:$AB$99,MATCH($AD$4,$B$4:$B$99)+IF(AE48&lt;26,0,MIN(AE48-25,95-$AD$4)),IF(AE48&lt;26,AE48+1,26))</f>
        <v>1.312E-2</v>
      </c>
      <c r="AG48" s="17">
        <f t="shared" si="1"/>
        <v>1.0496E-2</v>
      </c>
      <c r="AH48" s="17">
        <f t="shared" si="2"/>
        <v>0.98950400000000005</v>
      </c>
      <c r="AI48" s="17">
        <f>AG48 * PRODUCT($AH$4:AH47)</f>
        <v>9.4145699415014907E-3</v>
      </c>
      <c r="AJ48" s="17">
        <f>PRODUCT($AH$4:AH48)</f>
        <v>0.88755284064362527</v>
      </c>
      <c r="AL48">
        <f t="shared" si="4"/>
        <v>0.17119841184948048</v>
      </c>
      <c r="AM48">
        <f>SUMPRODUCT($AI$4:AI48, $AL$4:AL48)</f>
        <v>3.1557692528672951E-2</v>
      </c>
      <c r="AN48">
        <f t="shared" si="3"/>
        <v>21.228861438736701</v>
      </c>
      <c r="AO48">
        <f>SUMPRODUCT($AJ$4:AJ48,$AL$4:AL48)</f>
        <v>20.380809075487385</v>
      </c>
    </row>
    <row r="49" spans="2:41" x14ac:dyDescent="0.3">
      <c r="B49" s="15">
        <v>45</v>
      </c>
      <c r="C49" s="13">
        <v>5.4000000000000001E-4</v>
      </c>
      <c r="D49" s="13">
        <v>7.1000000000000002E-4</v>
      </c>
      <c r="E49" s="13">
        <v>1E-3</v>
      </c>
      <c r="F49" s="13">
        <v>1.23E-3</v>
      </c>
      <c r="G49" s="13">
        <v>1.4599999999999999E-3</v>
      </c>
      <c r="H49" s="13">
        <v>1.6999999999999999E-3</v>
      </c>
      <c r="I49" s="13">
        <v>1.97E-3</v>
      </c>
      <c r="J49" s="13">
        <v>2.2699999999999999E-3</v>
      </c>
      <c r="K49" s="13">
        <v>2.5899999999999999E-3</v>
      </c>
      <c r="L49" s="13">
        <v>2.9199999999999999E-3</v>
      </c>
      <c r="M49" s="13">
        <v>3.2499999999999999E-3</v>
      </c>
      <c r="N49" s="13">
        <v>3.5500000000000002E-3</v>
      </c>
      <c r="O49" s="13">
        <v>3.8500000000000001E-3</v>
      </c>
      <c r="P49" s="13">
        <v>4.13E-3</v>
      </c>
      <c r="Q49" s="13">
        <v>4.4099999999999999E-3</v>
      </c>
      <c r="R49" s="13">
        <v>4.6899999999999997E-3</v>
      </c>
      <c r="S49" s="13">
        <v>5.0299999999999997E-3</v>
      </c>
      <c r="T49" s="13">
        <v>5.4200000000000003E-3</v>
      </c>
      <c r="U49" s="13">
        <v>5.8799999999999998E-3</v>
      </c>
      <c r="V49" s="13">
        <v>6.4599999999999996E-3</v>
      </c>
      <c r="W49" s="13">
        <v>7.2300000000000003E-3</v>
      </c>
      <c r="X49" s="13">
        <v>8.1700000000000002E-3</v>
      </c>
      <c r="Y49" s="13">
        <v>9.3799999999999994E-3</v>
      </c>
      <c r="Z49" s="13">
        <v>1.0840000000000001E-2</v>
      </c>
      <c r="AA49" s="13">
        <v>1.257E-2</v>
      </c>
      <c r="AB49" s="13">
        <v>1.4590000000000001E-2</v>
      </c>
      <c r="AC49" s="15">
        <v>70</v>
      </c>
      <c r="AE49" s="14">
        <v>45</v>
      </c>
      <c r="AF49" s="17" cm="1">
        <f t="array" ref="AF49">INDEX($C$4:$AB$99,MATCH($AD$4,$B$4:$B$99)+IF(AE49&lt;26,0,MIN(AE49-25,95-$AD$4)),IF(AE49&lt;26,AE49+1,26))</f>
        <v>1.4590000000000001E-2</v>
      </c>
      <c r="AG49" s="17">
        <f t="shared" si="1"/>
        <v>1.1672000000000002E-2</v>
      </c>
      <c r="AH49" s="17">
        <f t="shared" si="2"/>
        <v>0.98832799999999998</v>
      </c>
      <c r="AI49" s="17">
        <f>AG49 * PRODUCT($AH$4:AH48)</f>
        <v>1.0359516755992396E-2</v>
      </c>
      <c r="AJ49" s="17">
        <f>PRODUCT($AH$4:AH49)</f>
        <v>0.87719332388763283</v>
      </c>
      <c r="AL49">
        <f t="shared" si="4"/>
        <v>0.1646138575475774</v>
      </c>
      <c r="AM49">
        <f>SUMPRODUCT($AI$4:AI49, $AL$4:AL49)</f>
        <v>3.3263012544205627E-2</v>
      </c>
      <c r="AN49">
        <f t="shared" si="3"/>
        <v>21.380809075487385</v>
      </c>
      <c r="AO49">
        <f>SUMPRODUCT($AJ$4:AJ49,$AL$4:AL49)</f>
        <v>20.52520725234751</v>
      </c>
    </row>
    <row r="50" spans="2:41" x14ac:dyDescent="0.3">
      <c r="B50" s="15">
        <v>46</v>
      </c>
      <c r="C50" s="13">
        <v>5.5999999999999995E-4</v>
      </c>
      <c r="D50" s="13">
        <v>7.9000000000000001E-4</v>
      </c>
      <c r="E50" s="13">
        <v>1.07E-3</v>
      </c>
      <c r="F50" s="13">
        <v>1.32E-3</v>
      </c>
      <c r="G50" s="13">
        <v>1.57E-3</v>
      </c>
      <c r="H50" s="13">
        <v>1.83E-3</v>
      </c>
      <c r="I50" s="13">
        <v>2.1199999999999999E-3</v>
      </c>
      <c r="J50" s="13">
        <v>2.4399999999999999E-3</v>
      </c>
      <c r="K50" s="13">
        <v>2.7799999999999999E-3</v>
      </c>
      <c r="L50" s="13">
        <v>3.13E-3</v>
      </c>
      <c r="M50" s="13">
        <v>3.46E-3</v>
      </c>
      <c r="N50" s="13">
        <v>3.7699999999999999E-3</v>
      </c>
      <c r="O50" s="13">
        <v>4.0800000000000003E-3</v>
      </c>
      <c r="P50" s="13">
        <v>4.3800000000000002E-3</v>
      </c>
      <c r="Q50" s="13">
        <v>4.6800000000000001E-3</v>
      </c>
      <c r="R50" s="13">
        <v>5.0200000000000002E-3</v>
      </c>
      <c r="S50" s="13">
        <v>5.3800000000000002E-3</v>
      </c>
      <c r="T50" s="13">
        <v>5.8199999999999997E-3</v>
      </c>
      <c r="U50" s="13">
        <v>6.3800000000000003E-3</v>
      </c>
      <c r="V50" s="13">
        <v>7.0699999999999999E-3</v>
      </c>
      <c r="W50" s="13">
        <v>7.9399999999999991E-3</v>
      </c>
      <c r="X50" s="13">
        <v>9.0500000000000008E-3</v>
      </c>
      <c r="Y50" s="13">
        <v>1.042E-2</v>
      </c>
      <c r="Z50" s="13">
        <v>1.205E-2</v>
      </c>
      <c r="AA50" s="13">
        <v>1.3990000000000001E-2</v>
      </c>
      <c r="AB50" s="13">
        <v>1.6230000000000001E-2</v>
      </c>
      <c r="AC50" s="15">
        <v>71</v>
      </c>
      <c r="AE50" s="17">
        <v>46</v>
      </c>
      <c r="AF50" s="17" cm="1">
        <f t="array" ref="AF50">INDEX($C$4:$AB$99,MATCH($AD$4,$B$4:$B$99)+IF(AE50&lt;26,0,MIN(AE50-25,95-$AD$4)),IF(AE50&lt;26,AE50+1,26))</f>
        <v>1.6230000000000001E-2</v>
      </c>
      <c r="AG50" s="17">
        <f t="shared" si="1"/>
        <v>1.2984000000000002E-2</v>
      </c>
      <c r="AH50" s="17">
        <f t="shared" si="2"/>
        <v>0.987016</v>
      </c>
      <c r="AI50" s="17">
        <f>AG50 * PRODUCT($AH$4:AH49)</f>
        <v>1.1389478117357027E-2</v>
      </c>
      <c r="AJ50" s="17">
        <f>PRODUCT($AH$4:AH50)</f>
        <v>0.8658038457702758</v>
      </c>
      <c r="AL50">
        <f t="shared" si="4"/>
        <v>0.15828255533420904</v>
      </c>
      <c r="AM50">
        <f>SUMPRODUCT($AI$4:AI50, $AL$4:AL50)</f>
        <v>3.5065768244543952E-2</v>
      </c>
      <c r="AN50">
        <f t="shared" si="3"/>
        <v>21.52520725234751</v>
      </c>
      <c r="AO50">
        <f>SUMPRODUCT($AJ$4:AJ50,$AL$4:AL50)</f>
        <v>20.662248897474214</v>
      </c>
    </row>
    <row r="51" spans="2:41" x14ac:dyDescent="0.3">
      <c r="B51" s="15">
        <v>47</v>
      </c>
      <c r="C51" s="13">
        <v>5.6999999999999998E-4</v>
      </c>
      <c r="D51" s="13">
        <v>8.4999999999999995E-4</v>
      </c>
      <c r="E51" s="13">
        <v>1.16E-3</v>
      </c>
      <c r="F51" s="13">
        <v>1.42E-3</v>
      </c>
      <c r="G51" s="13">
        <v>1.6800000000000001E-3</v>
      </c>
      <c r="H51" s="13">
        <v>1.9599999999999999E-3</v>
      </c>
      <c r="I51" s="13">
        <v>2.2499999999999998E-3</v>
      </c>
      <c r="J51" s="13">
        <v>2.5899999999999999E-3</v>
      </c>
      <c r="K51" s="13">
        <v>2.96E-3</v>
      </c>
      <c r="L51" s="13">
        <v>3.32E-3</v>
      </c>
      <c r="M51" s="13">
        <v>3.6800000000000001E-3</v>
      </c>
      <c r="N51" s="13">
        <v>4.0200000000000001E-3</v>
      </c>
      <c r="O51" s="13">
        <v>4.3499999999999997E-3</v>
      </c>
      <c r="P51" s="13">
        <v>4.6600000000000001E-3</v>
      </c>
      <c r="Q51" s="13">
        <v>5.0099999999999997E-3</v>
      </c>
      <c r="R51" s="13">
        <v>5.3800000000000002E-3</v>
      </c>
      <c r="S51" s="13">
        <v>5.79E-3</v>
      </c>
      <c r="T51" s="13">
        <v>6.3E-3</v>
      </c>
      <c r="U51" s="13">
        <v>6.9499999999999996E-3</v>
      </c>
      <c r="V51" s="13">
        <v>7.7600000000000004E-3</v>
      </c>
      <c r="W51" s="13">
        <v>8.7799999999999996E-3</v>
      </c>
      <c r="X51" s="13">
        <v>1.005E-2</v>
      </c>
      <c r="Y51" s="13">
        <v>1.1599999999999999E-2</v>
      </c>
      <c r="Z51" s="13">
        <v>1.3429999999999999E-2</v>
      </c>
      <c r="AA51" s="13">
        <v>1.5599999999999999E-2</v>
      </c>
      <c r="AB51" s="13">
        <v>1.8079999999999999E-2</v>
      </c>
      <c r="AC51" s="15">
        <v>72</v>
      </c>
      <c r="AE51" s="17">
        <v>47</v>
      </c>
      <c r="AF51" s="17" cm="1">
        <f t="array" ref="AF51">INDEX($C$4:$AB$99,MATCH($AD$4,$B$4:$B$99)+IF(AE51&lt;26,0,MIN(AE51-25,95-$AD$4)),IF(AE51&lt;26,AE51+1,26))</f>
        <v>1.8079999999999999E-2</v>
      </c>
      <c r="AG51" s="17">
        <f t="shared" si="1"/>
        <v>1.4463999999999999E-2</v>
      </c>
      <c r="AH51" s="17">
        <f t="shared" si="2"/>
        <v>0.98553599999999997</v>
      </c>
      <c r="AI51" s="17">
        <f>AG51 * PRODUCT($AH$4:AH50)</f>
        <v>1.2522986825221268E-2</v>
      </c>
      <c r="AJ51" s="17">
        <f>PRODUCT($AH$4:AH51)</f>
        <v>0.85328085894505445</v>
      </c>
      <c r="AL51">
        <f t="shared" si="4"/>
        <v>0.15219476474443175</v>
      </c>
      <c r="AM51">
        <f>SUMPRODUCT($AI$4:AI51, $AL$4:AL51)</f>
        <v>3.6971701278306124E-2</v>
      </c>
      <c r="AN51">
        <f t="shared" si="3"/>
        <v>21.662248897474214</v>
      </c>
      <c r="AO51">
        <f>SUMPRODUCT($AJ$4:AJ51,$AL$4:AL51)</f>
        <v>20.792113777062283</v>
      </c>
    </row>
    <row r="52" spans="2:41" x14ac:dyDescent="0.3">
      <c r="B52" s="15">
        <v>48</v>
      </c>
      <c r="C52" s="13">
        <v>5.9999999999999995E-4</v>
      </c>
      <c r="D52" s="13">
        <v>9.2000000000000003E-4</v>
      </c>
      <c r="E52" s="13">
        <v>1.2199999999999999E-3</v>
      </c>
      <c r="F52" s="13">
        <v>1.5200000000000001E-3</v>
      </c>
      <c r="G52" s="13">
        <v>1.7899999999999999E-3</v>
      </c>
      <c r="H52" s="13">
        <v>2.0999999999999999E-3</v>
      </c>
      <c r="I52" s="13">
        <v>2.4199999999999998E-3</v>
      </c>
      <c r="J52" s="13">
        <v>2.7899999999999999E-3</v>
      </c>
      <c r="K52" s="13">
        <v>3.16E-3</v>
      </c>
      <c r="L52" s="13">
        <v>3.5400000000000002E-3</v>
      </c>
      <c r="M52" s="13">
        <v>3.9100000000000003E-3</v>
      </c>
      <c r="N52" s="13">
        <v>4.2599999999999999E-3</v>
      </c>
      <c r="O52" s="13">
        <v>4.62E-3</v>
      </c>
      <c r="P52" s="13">
        <v>4.96E-3</v>
      </c>
      <c r="Q52" s="13">
        <v>5.3499999999999997E-3</v>
      </c>
      <c r="R52" s="13">
        <v>5.7800000000000004E-3</v>
      </c>
      <c r="S52" s="13">
        <v>6.2399999999999999E-3</v>
      </c>
      <c r="T52" s="13">
        <v>6.8500000000000002E-3</v>
      </c>
      <c r="U52" s="13">
        <v>7.6E-3</v>
      </c>
      <c r="V52" s="13">
        <v>8.5500000000000003E-3</v>
      </c>
      <c r="W52" s="13">
        <v>9.7300000000000008E-3</v>
      </c>
      <c r="X52" s="13">
        <v>1.1180000000000001E-2</v>
      </c>
      <c r="Y52" s="13">
        <v>1.294E-2</v>
      </c>
      <c r="Z52" s="13">
        <v>1.499E-2</v>
      </c>
      <c r="AA52" s="13">
        <v>1.7409999999999998E-2</v>
      </c>
      <c r="AB52" s="13">
        <v>2.0150000000000001E-2</v>
      </c>
      <c r="AC52" s="15">
        <v>73</v>
      </c>
      <c r="AE52" s="14">
        <v>48</v>
      </c>
      <c r="AF52" s="17" cm="1">
        <f t="array" ref="AF52">INDEX($C$4:$AB$99,MATCH($AD$4,$B$4:$B$99)+IF(AE52&lt;26,0,MIN(AE52-25,95-$AD$4)),IF(AE52&lt;26,AE52+1,26))</f>
        <v>2.0150000000000001E-2</v>
      </c>
      <c r="AG52" s="17">
        <f t="shared" si="1"/>
        <v>1.6120000000000002E-2</v>
      </c>
      <c r="AH52" s="17">
        <f t="shared" si="2"/>
        <v>0.98387999999999998</v>
      </c>
      <c r="AI52" s="17">
        <f>AG52 * PRODUCT($AH$4:AH51)</f>
        <v>1.375488744619428E-2</v>
      </c>
      <c r="AJ52" s="17">
        <f>PRODUCT($AH$4:AH52)</f>
        <v>0.8395259714988601</v>
      </c>
      <c r="AL52">
        <f t="shared" si="4"/>
        <v>0.14634111994656898</v>
      </c>
      <c r="AM52">
        <f>SUMPRODUCT($AI$4:AI52, $AL$4:AL52)</f>
        <v>3.8984606911921196E-2</v>
      </c>
      <c r="AN52">
        <f t="shared" si="3"/>
        <v>21.792113777062283</v>
      </c>
      <c r="AO52">
        <f>SUMPRODUCT($AJ$4:AJ52,$AL$4:AL52)</f>
        <v>20.914970947955659</v>
      </c>
    </row>
    <row r="53" spans="2:41" x14ac:dyDescent="0.3">
      <c r="B53" s="15">
        <v>49</v>
      </c>
      <c r="C53" s="13">
        <v>6.2E-4</v>
      </c>
      <c r="D53" s="13">
        <v>9.8999999999999999E-4</v>
      </c>
      <c r="E53" s="13">
        <v>1.32E-3</v>
      </c>
      <c r="F53" s="13">
        <v>1.6199999999999999E-3</v>
      </c>
      <c r="G53" s="13">
        <v>1.92E-3</v>
      </c>
      <c r="H53" s="13">
        <v>2.2399999999999998E-3</v>
      </c>
      <c r="I53" s="13">
        <v>2.5899999999999999E-3</v>
      </c>
      <c r="J53" s="13">
        <v>2.98E-3</v>
      </c>
      <c r="K53" s="13">
        <v>3.3600000000000001E-3</v>
      </c>
      <c r="L53" s="13">
        <v>3.7699999999999999E-3</v>
      </c>
      <c r="M53" s="13">
        <v>4.1700000000000001E-3</v>
      </c>
      <c r="N53" s="13">
        <v>4.5399999999999998E-3</v>
      </c>
      <c r="O53" s="13">
        <v>4.9199999999999999E-3</v>
      </c>
      <c r="P53" s="13">
        <v>5.3099999999999996E-3</v>
      </c>
      <c r="Q53" s="13">
        <v>5.7200000000000003E-3</v>
      </c>
      <c r="R53" s="13">
        <v>6.1900000000000002E-3</v>
      </c>
      <c r="S53" s="13">
        <v>6.7499999999999999E-3</v>
      </c>
      <c r="T53" s="13">
        <v>7.4599999999999996E-3</v>
      </c>
      <c r="U53" s="13">
        <v>8.3400000000000002E-3</v>
      </c>
      <c r="V53" s="13">
        <v>9.4299999999999991E-3</v>
      </c>
      <c r="W53" s="13">
        <v>1.0800000000000001E-2</v>
      </c>
      <c r="X53" s="13">
        <v>1.2449999999999999E-2</v>
      </c>
      <c r="Y53" s="13">
        <v>1.444E-2</v>
      </c>
      <c r="Z53" s="13">
        <v>1.6719999999999999E-2</v>
      </c>
      <c r="AA53" s="13">
        <v>1.941E-2</v>
      </c>
      <c r="AB53" s="13">
        <v>2.2450000000000001E-2</v>
      </c>
      <c r="AC53" s="15">
        <v>74</v>
      </c>
      <c r="AE53" s="17">
        <v>49</v>
      </c>
      <c r="AF53" s="17" cm="1">
        <f t="array" ref="AF53">INDEX($C$4:$AB$99,MATCH($AD$4,$B$4:$B$99)+IF(AE53&lt;26,0,MIN(AE53-25,95-$AD$4)),IF(AE53&lt;26,AE53+1,26))</f>
        <v>2.2450000000000001E-2</v>
      </c>
      <c r="AG53" s="17">
        <f t="shared" si="1"/>
        <v>1.796E-2</v>
      </c>
      <c r="AH53" s="17">
        <f t="shared" si="2"/>
        <v>0.98204000000000002</v>
      </c>
      <c r="AI53" s="17">
        <f>AG53 * PRODUCT($AH$4:AH52)</f>
        <v>1.5077886448119528E-2</v>
      </c>
      <c r="AJ53" s="17">
        <f>PRODUCT($AH$4:AH53)</f>
        <v>0.82444808505074063</v>
      </c>
      <c r="AL53">
        <f t="shared" si="4"/>
        <v>0.14071261533323939</v>
      </c>
      <c r="AM53">
        <f>SUMPRODUCT($AI$4:AI53, $AL$4:AL53)</f>
        <v>4.1106255747733703E-2</v>
      </c>
      <c r="AN53">
        <f t="shared" si="3"/>
        <v>21.914970947955659</v>
      </c>
      <c r="AO53">
        <f>SUMPRODUCT($AJ$4:AJ53,$AL$4:AL53)</f>
        <v>21.03098119420963</v>
      </c>
    </row>
    <row r="54" spans="2:41" x14ac:dyDescent="0.3">
      <c r="B54" s="15">
        <v>50</v>
      </c>
      <c r="C54" s="13">
        <v>6.6E-4</v>
      </c>
      <c r="D54" s="13">
        <v>1.07E-3</v>
      </c>
      <c r="E54" s="13">
        <v>1.41E-3</v>
      </c>
      <c r="F54" s="13">
        <v>1.74E-3</v>
      </c>
      <c r="G54" s="13">
        <v>2.0500000000000002E-3</v>
      </c>
      <c r="H54" s="13">
        <v>2.3999999999999998E-3</v>
      </c>
      <c r="I54" s="13">
        <v>2.7699999999999999E-3</v>
      </c>
      <c r="J54" s="13">
        <v>3.1800000000000001E-3</v>
      </c>
      <c r="K54" s="13">
        <v>3.5899999999999999E-3</v>
      </c>
      <c r="L54" s="13">
        <v>4.0000000000000001E-3</v>
      </c>
      <c r="M54" s="13">
        <v>4.4200000000000003E-3</v>
      </c>
      <c r="N54" s="13">
        <v>4.8199999999999996E-3</v>
      </c>
      <c r="O54" s="13">
        <v>5.2100000000000002E-3</v>
      </c>
      <c r="P54" s="13">
        <v>5.6600000000000001E-3</v>
      </c>
      <c r="Q54" s="13">
        <v>6.1199999999999996E-3</v>
      </c>
      <c r="R54" s="13">
        <v>6.6899999999999998E-3</v>
      </c>
      <c r="S54" s="13">
        <v>7.3200000000000001E-3</v>
      </c>
      <c r="T54" s="13">
        <v>8.1499999999999993E-3</v>
      </c>
      <c r="U54" s="13">
        <v>9.1800000000000007E-3</v>
      </c>
      <c r="V54" s="13">
        <v>1.044E-2</v>
      </c>
      <c r="W54" s="13">
        <v>1.201E-2</v>
      </c>
      <c r="X54" s="13">
        <v>1.389E-2</v>
      </c>
      <c r="Y54" s="13">
        <v>1.6129999999999999E-2</v>
      </c>
      <c r="Z54" s="13">
        <v>1.864E-2</v>
      </c>
      <c r="AA54" s="13">
        <v>2.163E-2</v>
      </c>
      <c r="AB54" s="13">
        <v>2.5000000000000001E-2</v>
      </c>
      <c r="AC54" s="15">
        <v>75</v>
      </c>
      <c r="AE54" s="17">
        <v>50</v>
      </c>
      <c r="AF54" s="17" cm="1">
        <f t="array" ref="AF54">INDEX($C$4:$AB$99,MATCH($AD$4,$B$4:$B$99)+IF(AE54&lt;26,0,MIN(AE54-25,95-$AD$4)),IF(AE54&lt;26,AE54+1,26))</f>
        <v>2.5000000000000001E-2</v>
      </c>
      <c r="AG54" s="17">
        <f t="shared" si="1"/>
        <v>2.1250000000000002E-2</v>
      </c>
      <c r="AH54" s="17">
        <f t="shared" si="2"/>
        <v>0.97875000000000001</v>
      </c>
      <c r="AI54" s="17">
        <f>AG54 * PRODUCT($AH$4:AH53)</f>
        <v>1.7519521807328239E-2</v>
      </c>
      <c r="AJ54" s="17">
        <f>PRODUCT($AH$4:AH54)</f>
        <v>0.80692856324341244</v>
      </c>
      <c r="AL54">
        <f t="shared" si="4"/>
        <v>0.13530059166657632</v>
      </c>
      <c r="AM54">
        <f>SUMPRODUCT($AI$4:AI54, $AL$4:AL54)</f>
        <v>4.3476657413980699E-2</v>
      </c>
      <c r="AN54">
        <f t="shared" si="3"/>
        <v>22.03098119420963</v>
      </c>
      <c r="AO54">
        <f>SUMPRODUCT($AJ$4:AJ54,$AL$4:AL54)</f>
        <v>21.140159106249126</v>
      </c>
    </row>
    <row r="55" spans="2:41" x14ac:dyDescent="0.3">
      <c r="B55" s="15">
        <v>51</v>
      </c>
      <c r="C55" s="13">
        <v>7.2000000000000005E-4</v>
      </c>
      <c r="D55" s="13">
        <v>1.14E-3</v>
      </c>
      <c r="E55" s="13">
        <v>1.5100000000000001E-3</v>
      </c>
      <c r="F55" s="13">
        <v>1.8500000000000001E-3</v>
      </c>
      <c r="G55" s="13">
        <v>2.2100000000000002E-3</v>
      </c>
      <c r="H55" s="13">
        <v>2.5799999999999998E-3</v>
      </c>
      <c r="I55" s="13">
        <v>2.99E-3</v>
      </c>
      <c r="J55" s="13">
        <v>3.3899999999999998E-3</v>
      </c>
      <c r="K55" s="13">
        <v>3.82E-3</v>
      </c>
      <c r="L55" s="13">
        <v>4.2500000000000003E-3</v>
      </c>
      <c r="M55" s="13">
        <v>4.7099999999999998E-3</v>
      </c>
      <c r="N55" s="13">
        <v>5.1200000000000004E-3</v>
      </c>
      <c r="O55" s="13">
        <v>5.5700000000000003E-3</v>
      </c>
      <c r="P55" s="13">
        <v>6.0400000000000002E-3</v>
      </c>
      <c r="Q55" s="13">
        <v>6.5900000000000004E-3</v>
      </c>
      <c r="R55" s="13">
        <v>7.2399999999999999E-3</v>
      </c>
      <c r="S55" s="13">
        <v>7.9699999999999997E-3</v>
      </c>
      <c r="T55" s="13">
        <v>8.9499999999999996E-3</v>
      </c>
      <c r="U55" s="13">
        <v>1.014E-2</v>
      </c>
      <c r="V55" s="13">
        <v>1.159E-2</v>
      </c>
      <c r="W55" s="13">
        <v>1.338E-2</v>
      </c>
      <c r="X55" s="13">
        <v>1.549E-2</v>
      </c>
      <c r="Y55" s="13">
        <v>1.7989999999999999E-2</v>
      </c>
      <c r="Z55" s="13">
        <v>2.077E-2</v>
      </c>
      <c r="AA55" s="13">
        <v>2.4109999999999999E-2</v>
      </c>
      <c r="AB55" s="13">
        <v>2.7810000000000001E-2</v>
      </c>
      <c r="AC55" s="15">
        <v>76</v>
      </c>
      <c r="AE55" s="14">
        <v>51</v>
      </c>
      <c r="AF55" s="17" cm="1">
        <f t="array" ref="AF55">INDEX($C$4:$AB$99,MATCH($AD$4,$B$4:$B$99)+IF(AE55&lt;26,0,MIN(AE55-25,95-$AD$4)),IF(AE55&lt;26,AE55+1,26))</f>
        <v>2.7810000000000001E-2</v>
      </c>
      <c r="AG55" s="17">
        <f t="shared" si="1"/>
        <v>2.36385E-2</v>
      </c>
      <c r="AH55" s="17">
        <f t="shared" si="2"/>
        <v>0.97636149999999999</v>
      </c>
      <c r="AI55" s="17">
        <f>AG55 * PRODUCT($AH$4:AH54)</f>
        <v>1.9074580842229405E-2</v>
      </c>
      <c r="AJ55" s="17">
        <f>PRODUCT($AH$4:AH55)</f>
        <v>0.78785398240118298</v>
      </c>
      <c r="AL55">
        <f t="shared" si="4"/>
        <v>0.13009672275632339</v>
      </c>
      <c r="AM55">
        <f>SUMPRODUCT($AI$4:AI55, $AL$4:AL55)</f>
        <v>4.5958197869505293E-2</v>
      </c>
      <c r="AN55">
        <f t="shared" si="3"/>
        <v>22.140159106249126</v>
      </c>
      <c r="AO55">
        <f>SUMPRODUCT($AJ$4:AJ55,$AL$4:AL55)</f>
        <v>21.242656327370039</v>
      </c>
    </row>
    <row r="56" spans="2:41" x14ac:dyDescent="0.3">
      <c r="B56" s="15">
        <v>52</v>
      </c>
      <c r="C56" s="13">
        <v>7.7999999999999999E-4</v>
      </c>
      <c r="D56" s="13">
        <v>1.2099999999999999E-3</v>
      </c>
      <c r="E56" s="13">
        <v>1.6000000000000001E-3</v>
      </c>
      <c r="F56" s="13">
        <v>1.97E-3</v>
      </c>
      <c r="G56" s="13">
        <v>2.3500000000000001E-3</v>
      </c>
      <c r="H56" s="13">
        <v>2.7699999999999999E-3</v>
      </c>
      <c r="I56" s="13">
        <v>3.1900000000000001E-3</v>
      </c>
      <c r="J56" s="13">
        <v>3.62E-3</v>
      </c>
      <c r="K56" s="13">
        <v>4.0699999999999998E-3</v>
      </c>
      <c r="L56" s="13">
        <v>4.5199999999999997E-3</v>
      </c>
      <c r="M56" s="13">
        <v>5.0000000000000001E-3</v>
      </c>
      <c r="N56" s="13">
        <v>5.45E-3</v>
      </c>
      <c r="O56" s="13">
        <v>5.94E-3</v>
      </c>
      <c r="P56" s="13">
        <v>6.4799999999999996E-3</v>
      </c>
      <c r="Q56" s="13">
        <v>7.1199999999999996E-3</v>
      </c>
      <c r="R56" s="13">
        <v>7.8600000000000007E-3</v>
      </c>
      <c r="S56" s="13">
        <v>8.7299999999999999E-3</v>
      </c>
      <c r="T56" s="13">
        <v>9.8399999999999998E-3</v>
      </c>
      <c r="U56" s="13">
        <v>1.1220000000000001E-2</v>
      </c>
      <c r="V56" s="13">
        <v>1.2880000000000001E-2</v>
      </c>
      <c r="W56" s="13">
        <v>1.49E-2</v>
      </c>
      <c r="X56" s="13">
        <v>1.7260000000000001E-2</v>
      </c>
      <c r="Y56" s="13">
        <v>2.0049999999999998E-2</v>
      </c>
      <c r="Z56" s="13">
        <v>2.3109999999999999E-2</v>
      </c>
      <c r="AA56" s="13">
        <v>2.681E-2</v>
      </c>
      <c r="AB56" s="13">
        <v>3.09E-2</v>
      </c>
      <c r="AC56" s="15">
        <v>77</v>
      </c>
      <c r="AE56" s="17">
        <v>52</v>
      </c>
      <c r="AF56" s="17" cm="1">
        <f t="array" ref="AF56">INDEX($C$4:$AB$99,MATCH($AD$4,$B$4:$B$99)+IF(AE56&lt;26,0,MIN(AE56-25,95-$AD$4)),IF(AE56&lt;26,AE56+1,26))</f>
        <v>3.09E-2</v>
      </c>
      <c r="AG56" s="17">
        <f t="shared" si="1"/>
        <v>2.6265E-2</v>
      </c>
      <c r="AH56" s="17">
        <f t="shared" si="2"/>
        <v>0.97373500000000002</v>
      </c>
      <c r="AI56" s="17">
        <f>AG56 * PRODUCT($AH$4:AH55)</f>
        <v>2.0692984847767073E-2</v>
      </c>
      <c r="AJ56" s="17">
        <f>PRODUCT($AH$4:AH56)</f>
        <v>0.76716099755341594</v>
      </c>
      <c r="AL56">
        <f t="shared" si="4"/>
        <v>0.12509300265031092</v>
      </c>
      <c r="AM56">
        <f>SUMPRODUCT($AI$4:AI56, $AL$4:AL56)</f>
        <v>4.8546745477909867E-2</v>
      </c>
      <c r="AN56">
        <f t="shared" si="3"/>
        <v>22.242656327370039</v>
      </c>
      <c r="AO56">
        <f>SUMPRODUCT($AJ$4:AJ56,$AL$4:AL56)</f>
        <v>21.338622800070205</v>
      </c>
    </row>
    <row r="57" spans="2:41" x14ac:dyDescent="0.3">
      <c r="B57" s="15">
        <v>53</v>
      </c>
      <c r="C57" s="13">
        <v>8.0999999999999996E-4</v>
      </c>
      <c r="D57" s="13">
        <v>1.2899999999999999E-3</v>
      </c>
      <c r="E57" s="13">
        <v>1.6999999999999999E-3</v>
      </c>
      <c r="F57" s="13">
        <v>2.1199999999999999E-3</v>
      </c>
      <c r="G57" s="13">
        <v>2.5500000000000002E-3</v>
      </c>
      <c r="H57" s="13">
        <v>2.97E-3</v>
      </c>
      <c r="I57" s="13">
        <v>3.4299999999999999E-3</v>
      </c>
      <c r="J57" s="13">
        <v>3.8600000000000001E-3</v>
      </c>
      <c r="K57" s="13">
        <v>4.3400000000000001E-3</v>
      </c>
      <c r="L57" s="13">
        <v>4.81E-3</v>
      </c>
      <c r="M57" s="13">
        <v>5.3299999999999997E-3</v>
      </c>
      <c r="N57" s="13">
        <v>5.8300000000000001E-3</v>
      </c>
      <c r="O57" s="13">
        <v>6.3899999999999998E-3</v>
      </c>
      <c r="P57" s="13">
        <v>7.0000000000000001E-3</v>
      </c>
      <c r="Q57" s="13">
        <v>7.7200000000000003E-3</v>
      </c>
      <c r="R57" s="13">
        <v>8.5800000000000008E-3</v>
      </c>
      <c r="S57" s="13">
        <v>9.58E-3</v>
      </c>
      <c r="T57" s="13">
        <v>1.0880000000000001E-2</v>
      </c>
      <c r="U57" s="13">
        <v>1.2449999999999999E-2</v>
      </c>
      <c r="V57" s="13">
        <v>1.434E-2</v>
      </c>
      <c r="W57" s="13">
        <v>1.6590000000000001E-2</v>
      </c>
      <c r="X57" s="13">
        <v>1.924E-2</v>
      </c>
      <c r="Y57" s="13">
        <v>2.2329999999999999E-2</v>
      </c>
      <c r="Z57" s="13">
        <v>2.5700000000000001E-2</v>
      </c>
      <c r="AA57" s="13">
        <v>2.9770000000000001E-2</v>
      </c>
      <c r="AB57" s="13">
        <v>3.4270000000000002E-2</v>
      </c>
      <c r="AC57" s="15">
        <v>78</v>
      </c>
      <c r="AE57" s="17">
        <v>53</v>
      </c>
      <c r="AF57" s="17" cm="1">
        <f t="array" ref="AF57">INDEX($C$4:$AB$99,MATCH($AD$4,$B$4:$B$99)+IF(AE57&lt;26,0,MIN(AE57-25,95-$AD$4)),IF(AE57&lt;26,AE57+1,26))</f>
        <v>3.4270000000000002E-2</v>
      </c>
      <c r="AG57" s="17">
        <f t="shared" si="1"/>
        <v>2.9129499999999999E-2</v>
      </c>
      <c r="AH57" s="17">
        <f t="shared" si="2"/>
        <v>0.97087049999999997</v>
      </c>
      <c r="AI57" s="17">
        <f>AG57 * PRODUCT($AH$4:AH56)</f>
        <v>2.234701627823223E-2</v>
      </c>
      <c r="AJ57" s="17">
        <f>PRODUCT($AH$4:AH57)</f>
        <v>0.74481398127518372</v>
      </c>
      <c r="AL57">
        <f t="shared" si="4"/>
        <v>0.12028173331760666</v>
      </c>
      <c r="AM57">
        <f>SUMPRODUCT($AI$4:AI57, $AL$4:AL57)</f>
        <v>5.123468333033241E-2</v>
      </c>
      <c r="AN57">
        <f t="shared" si="3"/>
        <v>22.338622800070205</v>
      </c>
      <c r="AO57">
        <f>SUMPRODUCT($AJ$4:AJ57,$AL$4:AL57)</f>
        <v>21.428210316737172</v>
      </c>
    </row>
    <row r="58" spans="2:41" x14ac:dyDescent="0.3">
      <c r="B58" s="15">
        <v>54</v>
      </c>
      <c r="C58" s="13">
        <v>8.7000000000000001E-4</v>
      </c>
      <c r="D58" s="13">
        <v>1.3699999999999999E-3</v>
      </c>
      <c r="E58" s="13">
        <v>1.81E-3</v>
      </c>
      <c r="F58" s="13">
        <v>2.2799999999999999E-3</v>
      </c>
      <c r="G58" s="13">
        <v>2.7399999999999998E-3</v>
      </c>
      <c r="H58" s="13">
        <v>3.2000000000000002E-3</v>
      </c>
      <c r="I58" s="13">
        <v>3.6800000000000001E-3</v>
      </c>
      <c r="J58" s="13">
        <v>4.13E-3</v>
      </c>
      <c r="K58" s="13">
        <v>4.6299999999999996E-3</v>
      </c>
      <c r="L58" s="13">
        <v>5.1399999999999996E-3</v>
      </c>
      <c r="M58" s="13">
        <v>5.7099999999999998E-3</v>
      </c>
      <c r="N58" s="13">
        <v>6.2500000000000003E-3</v>
      </c>
      <c r="O58" s="13">
        <v>6.8700000000000002E-3</v>
      </c>
      <c r="P58" s="13">
        <v>7.5799999999999999E-3</v>
      </c>
      <c r="Q58" s="13">
        <v>8.4100000000000008E-3</v>
      </c>
      <c r="R58" s="13">
        <v>9.41E-3</v>
      </c>
      <c r="S58" s="13">
        <v>1.055E-2</v>
      </c>
      <c r="T58" s="13">
        <v>1.204E-2</v>
      </c>
      <c r="U58" s="13">
        <v>1.384E-2</v>
      </c>
      <c r="V58" s="13">
        <v>1.5959999999999998E-2</v>
      </c>
      <c r="W58" s="13">
        <v>1.8489999999999999E-2</v>
      </c>
      <c r="X58" s="13">
        <v>2.1409999999999998E-2</v>
      </c>
      <c r="Y58" s="13">
        <v>2.4830000000000001E-2</v>
      </c>
      <c r="Z58" s="13">
        <v>2.853E-2</v>
      </c>
      <c r="AA58" s="13">
        <v>3.3009999999999998E-2</v>
      </c>
      <c r="AB58" s="13">
        <v>3.7949999999999998E-2</v>
      </c>
      <c r="AC58" s="15">
        <v>79</v>
      </c>
      <c r="AE58" s="14">
        <v>54</v>
      </c>
      <c r="AF58" s="17" cm="1">
        <f t="array" ref="AF58">INDEX($C$4:$AB$99,MATCH($AD$4,$B$4:$B$99)+IF(AE58&lt;26,0,MIN(AE58-25,95-$AD$4)),IF(AE58&lt;26,AE58+1,26))</f>
        <v>3.7949999999999998E-2</v>
      </c>
      <c r="AG58" s="17">
        <f t="shared" si="1"/>
        <v>3.2257499999999995E-2</v>
      </c>
      <c r="AH58" s="17">
        <f t="shared" si="2"/>
        <v>0.96774249999999995</v>
      </c>
      <c r="AI58" s="17">
        <f>AG58 * PRODUCT($AH$4:AH57)</f>
        <v>2.4025837000984235E-2</v>
      </c>
      <c r="AJ58" s="17">
        <f>PRODUCT($AH$4:AH58)</f>
        <v>0.72078814427419946</v>
      </c>
      <c r="AL58">
        <f t="shared" si="4"/>
        <v>0.11565551280539103</v>
      </c>
      <c r="AM58">
        <f>SUMPRODUCT($AI$4:AI58, $AL$4:AL58)</f>
        <v>5.4013403829259982E-2</v>
      </c>
      <c r="AN58">
        <f t="shared" si="3"/>
        <v>22.428210316737172</v>
      </c>
      <c r="AO58">
        <f>SUMPRODUCT($AJ$4:AJ58,$AL$4:AL58)</f>
        <v>21.511573439187249</v>
      </c>
    </row>
    <row r="59" spans="2:41" x14ac:dyDescent="0.3">
      <c r="B59" s="15">
        <v>55</v>
      </c>
      <c r="C59" s="13">
        <v>9.3000000000000005E-4</v>
      </c>
      <c r="D59" s="13">
        <v>1.4499999999999999E-3</v>
      </c>
      <c r="E59" s="13">
        <v>1.9599999999999999E-3</v>
      </c>
      <c r="F59" s="13">
        <v>2.4599999999999999E-3</v>
      </c>
      <c r="G59" s="13">
        <v>2.97E-3</v>
      </c>
      <c r="H59" s="13">
        <v>3.4399999999999999E-3</v>
      </c>
      <c r="I59" s="13">
        <v>3.9500000000000004E-3</v>
      </c>
      <c r="J59" s="13">
        <v>4.4299999999999999E-3</v>
      </c>
      <c r="K59" s="13">
        <v>4.96E-3</v>
      </c>
      <c r="L59" s="13">
        <v>5.4900000000000001E-3</v>
      </c>
      <c r="M59" s="13">
        <v>6.1199999999999996E-3</v>
      </c>
      <c r="N59" s="13">
        <v>6.7400000000000003E-3</v>
      </c>
      <c r="O59" s="13">
        <v>7.4400000000000004E-3</v>
      </c>
      <c r="P59" s="13">
        <v>8.2400000000000008E-3</v>
      </c>
      <c r="Q59" s="13">
        <v>9.2099999999999994E-3</v>
      </c>
      <c r="R59" s="13">
        <v>1.0370000000000001E-2</v>
      </c>
      <c r="S59" s="13">
        <v>1.166E-2</v>
      </c>
      <c r="T59" s="13">
        <v>1.336E-2</v>
      </c>
      <c r="U59" s="13">
        <v>1.538E-2</v>
      </c>
      <c r="V59" s="13">
        <v>1.7770000000000001E-2</v>
      </c>
      <c r="W59" s="13">
        <v>2.0570000000000001E-2</v>
      </c>
      <c r="X59" s="13">
        <v>2.3820000000000001E-2</v>
      </c>
      <c r="Y59" s="13">
        <v>2.7570000000000001E-2</v>
      </c>
      <c r="Z59" s="13">
        <v>3.159E-2</v>
      </c>
      <c r="AA59" s="13">
        <v>3.6519999999999997E-2</v>
      </c>
      <c r="AB59" s="13">
        <v>4.1959999999999997E-2</v>
      </c>
      <c r="AC59" s="15">
        <v>80</v>
      </c>
      <c r="AE59" s="17">
        <v>55</v>
      </c>
      <c r="AF59" s="17" cm="1">
        <f t="array" ref="AF59">INDEX($C$4:$AB$99,MATCH($AD$4,$B$4:$B$99)+IF(AE59&lt;26,0,MIN(AE59-25,95-$AD$4)),IF(AE59&lt;26,AE59+1,26))</f>
        <v>4.1959999999999997E-2</v>
      </c>
      <c r="AG59" s="17">
        <f t="shared" si="1"/>
        <v>3.9861999999999995E-2</v>
      </c>
      <c r="AH59" s="17">
        <f t="shared" si="2"/>
        <v>0.96013800000000005</v>
      </c>
      <c r="AI59" s="17">
        <f>AG59 * PRODUCT($AH$4:AH58)</f>
        <v>2.8732057007058134E-2</v>
      </c>
      <c r="AJ59" s="17">
        <f>PRODUCT($AH$4:AH59)</f>
        <v>0.69205608726714141</v>
      </c>
      <c r="AL59">
        <f t="shared" si="4"/>
        <v>0.11120722385133754</v>
      </c>
      <c r="AM59">
        <f>SUMPRODUCT($AI$4:AI59, $AL$4:AL59)</f>
        <v>5.7208616124553288E-2</v>
      </c>
      <c r="AN59">
        <f t="shared" si="3"/>
        <v>22.511573439187249</v>
      </c>
      <c r="AO59">
        <f>SUMPRODUCT($AJ$4:AJ59,$AL$4:AL59)</f>
        <v>21.588535075401648</v>
      </c>
    </row>
    <row r="60" spans="2:41" x14ac:dyDescent="0.3">
      <c r="B60" s="15">
        <v>56</v>
      </c>
      <c r="C60" s="13">
        <v>9.8999999999999999E-4</v>
      </c>
      <c r="D60" s="13">
        <v>1.56E-3</v>
      </c>
      <c r="E60" s="13">
        <v>2.1099999999999999E-3</v>
      </c>
      <c r="F60" s="13">
        <v>2.65E-3</v>
      </c>
      <c r="G60" s="13">
        <v>3.2000000000000002E-3</v>
      </c>
      <c r="H60" s="13">
        <v>3.7200000000000002E-3</v>
      </c>
      <c r="I60" s="13">
        <v>4.2500000000000003E-3</v>
      </c>
      <c r="J60" s="13">
        <v>4.7400000000000003E-3</v>
      </c>
      <c r="K60" s="13">
        <v>5.3200000000000001E-3</v>
      </c>
      <c r="L60" s="13">
        <v>5.8900000000000003E-3</v>
      </c>
      <c r="M60" s="13">
        <v>6.5900000000000004E-3</v>
      </c>
      <c r="N60" s="13">
        <v>7.28E-3</v>
      </c>
      <c r="O60" s="13">
        <v>8.0800000000000004E-3</v>
      </c>
      <c r="P60" s="13">
        <v>8.9999999999999993E-3</v>
      </c>
      <c r="Q60" s="13">
        <v>1.0120000000000001E-2</v>
      </c>
      <c r="R60" s="13">
        <v>1.145E-2</v>
      </c>
      <c r="S60" s="13">
        <v>1.2930000000000001E-2</v>
      </c>
      <c r="T60" s="13">
        <v>1.485E-2</v>
      </c>
      <c r="U60" s="13">
        <v>1.712E-2</v>
      </c>
      <c r="V60" s="13">
        <v>1.9769999999999999E-2</v>
      </c>
      <c r="W60" s="13">
        <v>2.2859999999999998E-2</v>
      </c>
      <c r="X60" s="13">
        <v>2.6440000000000002E-2</v>
      </c>
      <c r="Y60" s="13">
        <v>3.057E-2</v>
      </c>
      <c r="Z60" s="13">
        <v>3.4909999999999997E-2</v>
      </c>
      <c r="AA60" s="13">
        <v>4.0329999999999998E-2</v>
      </c>
      <c r="AB60" s="13">
        <v>4.6379999999999998E-2</v>
      </c>
      <c r="AC60" s="15">
        <v>81</v>
      </c>
      <c r="AE60" s="17">
        <v>56</v>
      </c>
      <c r="AF60" s="17" cm="1">
        <f t="array" ref="AF60">INDEX($C$4:$AB$99,MATCH($AD$4,$B$4:$B$99)+IF(AE60&lt;26,0,MIN(AE60-25,95-$AD$4)),IF(AE60&lt;26,AE60+1,26))</f>
        <v>4.6379999999999998E-2</v>
      </c>
      <c r="AG60" s="17">
        <f t="shared" si="1"/>
        <v>4.4060999999999996E-2</v>
      </c>
      <c r="AH60" s="17">
        <f t="shared" si="2"/>
        <v>0.95593899999999998</v>
      </c>
      <c r="AI60" s="17">
        <f>AG60 * PRODUCT($AH$4:AH59)</f>
        <v>3.0492683261077513E-2</v>
      </c>
      <c r="AJ60" s="17">
        <f>PRODUCT($AH$4:AH60)</f>
        <v>0.66156340400606384</v>
      </c>
      <c r="AL60">
        <f t="shared" si="4"/>
        <v>0.10693002293397837</v>
      </c>
      <c r="AM60">
        <f>SUMPRODUCT($AI$4:AI60, $AL$4:AL60)</f>
        <v>6.0469199444978847E-2</v>
      </c>
      <c r="AN60">
        <f t="shared" si="3"/>
        <v>22.588535075401648</v>
      </c>
      <c r="AO60">
        <f>SUMPRODUCT($AJ$4:AJ60,$AL$4:AL60)</f>
        <v>21.659276065364296</v>
      </c>
    </row>
    <row r="61" spans="2:41" x14ac:dyDescent="0.3">
      <c r="B61" s="15">
        <v>57</v>
      </c>
      <c r="C61" s="13">
        <v>1.07E-3</v>
      </c>
      <c r="D61" s="13">
        <v>1.6800000000000001E-3</v>
      </c>
      <c r="E61" s="13">
        <v>2.2799999999999999E-3</v>
      </c>
      <c r="F61" s="13">
        <v>2.8900000000000002E-3</v>
      </c>
      <c r="G61" s="13">
        <v>3.48E-3</v>
      </c>
      <c r="H61" s="13">
        <v>4.0299999999999997E-3</v>
      </c>
      <c r="I61" s="13">
        <v>4.5799999999999999E-3</v>
      </c>
      <c r="J61" s="13">
        <v>5.0899999999999999E-3</v>
      </c>
      <c r="K61" s="13">
        <v>5.7200000000000003E-3</v>
      </c>
      <c r="L61" s="13">
        <v>6.3499999999999997E-3</v>
      </c>
      <c r="M61" s="13">
        <v>7.1300000000000001E-3</v>
      </c>
      <c r="N61" s="13">
        <v>7.9100000000000004E-3</v>
      </c>
      <c r="O61" s="13">
        <v>8.8199999999999997E-3</v>
      </c>
      <c r="P61" s="13">
        <v>9.9000000000000008E-3</v>
      </c>
      <c r="Q61" s="13">
        <v>1.116E-2</v>
      </c>
      <c r="R61" s="13">
        <v>1.269E-2</v>
      </c>
      <c r="S61" s="13">
        <v>1.435E-2</v>
      </c>
      <c r="T61" s="13">
        <v>1.651E-2</v>
      </c>
      <c r="U61" s="13">
        <v>1.9050000000000001E-2</v>
      </c>
      <c r="V61" s="13">
        <v>2.197E-2</v>
      </c>
      <c r="W61" s="13">
        <v>2.5389999999999999E-2</v>
      </c>
      <c r="X61" s="13">
        <v>2.929E-2</v>
      </c>
      <c r="Y61" s="13">
        <v>3.3799999999999997E-2</v>
      </c>
      <c r="Z61" s="13">
        <v>3.8510000000000003E-2</v>
      </c>
      <c r="AA61" s="13">
        <v>4.453E-2</v>
      </c>
      <c r="AB61" s="13">
        <v>5.1159999999999997E-2</v>
      </c>
      <c r="AC61" s="15">
        <v>82</v>
      </c>
      <c r="AE61" s="14">
        <v>57</v>
      </c>
      <c r="AF61" s="17" cm="1">
        <f t="array" ref="AF61">INDEX($C$4:$AB$99,MATCH($AD$4,$B$4:$B$99)+IF(AE61&lt;26,0,MIN(AE61-25,95-$AD$4)),IF(AE61&lt;26,AE61+1,26))</f>
        <v>5.1159999999999997E-2</v>
      </c>
      <c r="AG61" s="17">
        <f t="shared" si="1"/>
        <v>4.8601999999999992E-2</v>
      </c>
      <c r="AH61" s="17">
        <f t="shared" si="2"/>
        <v>0.95139799999999997</v>
      </c>
      <c r="AI61" s="17">
        <f>AG61 * PRODUCT($AH$4:AH60)</f>
        <v>3.2153304561502713E-2</v>
      </c>
      <c r="AJ61" s="17">
        <f>PRODUCT($AH$4:AH61)</f>
        <v>0.62941009944456106</v>
      </c>
      <c r="AL61">
        <f t="shared" si="4"/>
        <v>0.10281732974420998</v>
      </c>
      <c r="AM61">
        <f>SUMPRODUCT($AI$4:AI61, $AL$4:AL61)</f>
        <v>6.3775116362444886E-2</v>
      </c>
      <c r="AN61">
        <f t="shared" si="3"/>
        <v>22.659276065364296</v>
      </c>
      <c r="AO61">
        <f>SUMPRODUCT($AJ$4:AJ61,$AL$4:AL61)</f>
        <v>21.723990331103224</v>
      </c>
    </row>
    <row r="62" spans="2:41" x14ac:dyDescent="0.3">
      <c r="B62" s="15">
        <v>58</v>
      </c>
      <c r="C62" s="13">
        <v>1.14E-3</v>
      </c>
      <c r="D62" s="13">
        <v>1.83E-3</v>
      </c>
      <c r="E62" s="13">
        <v>2.48E-3</v>
      </c>
      <c r="F62" s="13">
        <v>3.16E-3</v>
      </c>
      <c r="G62" s="13">
        <v>3.7799999999999999E-3</v>
      </c>
      <c r="H62" s="13">
        <v>4.3499999999999997E-3</v>
      </c>
      <c r="I62" s="13">
        <v>4.9399999999999999E-3</v>
      </c>
      <c r="J62" s="13">
        <v>5.4799999999999996E-3</v>
      </c>
      <c r="K62" s="13">
        <v>6.1500000000000001E-3</v>
      </c>
      <c r="L62" s="13">
        <v>6.8700000000000002E-3</v>
      </c>
      <c r="M62" s="13">
        <v>7.7499999999999999E-3</v>
      </c>
      <c r="N62" s="13">
        <v>8.6199999999999992E-3</v>
      </c>
      <c r="O62" s="13">
        <v>9.6799999999999994E-3</v>
      </c>
      <c r="P62" s="13">
        <v>1.09E-2</v>
      </c>
      <c r="Q62" s="13">
        <v>1.235E-2</v>
      </c>
      <c r="R62" s="13">
        <v>1.409E-2</v>
      </c>
      <c r="S62" s="13">
        <v>1.5959999999999998E-2</v>
      </c>
      <c r="T62" s="13">
        <v>1.8370000000000001E-2</v>
      </c>
      <c r="U62" s="13">
        <v>2.1170000000000001E-2</v>
      </c>
      <c r="V62" s="13">
        <v>2.4410000000000001E-2</v>
      </c>
      <c r="W62" s="13">
        <v>2.8129999999999999E-2</v>
      </c>
      <c r="X62" s="13">
        <v>3.2390000000000002E-2</v>
      </c>
      <c r="Y62" s="13">
        <v>3.73E-2</v>
      </c>
      <c r="Z62" s="13">
        <v>4.2479999999999997E-2</v>
      </c>
      <c r="AA62" s="13">
        <v>4.9059999999999999E-2</v>
      </c>
      <c r="AB62" s="13">
        <v>5.6329999999999998E-2</v>
      </c>
      <c r="AC62" s="15">
        <v>83</v>
      </c>
      <c r="AE62" s="17">
        <v>58</v>
      </c>
      <c r="AF62" s="17" cm="1">
        <f t="array" ref="AF62">INDEX($C$4:$AB$99,MATCH($AD$4,$B$4:$B$99)+IF(AE62&lt;26,0,MIN(AE62-25,95-$AD$4)),IF(AE62&lt;26,AE62+1,26))</f>
        <v>5.6329999999999998E-2</v>
      </c>
      <c r="AG62" s="17">
        <f t="shared" si="1"/>
        <v>5.3513499999999999E-2</v>
      </c>
      <c r="AH62" s="17">
        <f t="shared" si="2"/>
        <v>0.94648650000000001</v>
      </c>
      <c r="AI62" s="17">
        <f>AG62 * PRODUCT($AH$4:AH61)</f>
        <v>3.3681937356626515E-2</v>
      </c>
      <c r="AJ62" s="17">
        <f>PRODUCT($AH$4:AH62)</f>
        <v>0.59572816208793455</v>
      </c>
      <c r="AL62">
        <f t="shared" si="4"/>
        <v>9.8862817061740368E-2</v>
      </c>
      <c r="AM62">
        <f>SUMPRODUCT($AI$4:AI62, $AL$4:AL62)</f>
        <v>6.710500757361805E-2</v>
      </c>
      <c r="AN62">
        <f t="shared" si="3"/>
        <v>22.723990331103224</v>
      </c>
      <c r="AO62">
        <f>SUMPRODUCT($AJ$4:AJ62,$AL$4:AL62)</f>
        <v>21.782885695410251</v>
      </c>
    </row>
    <row r="63" spans="2:41" x14ac:dyDescent="0.3">
      <c r="B63" s="15">
        <v>59</v>
      </c>
      <c r="C63" s="13">
        <v>1.23E-3</v>
      </c>
      <c r="D63" s="13">
        <v>1.98E-3</v>
      </c>
      <c r="E63" s="13">
        <v>2.7200000000000002E-3</v>
      </c>
      <c r="F63" s="13">
        <v>3.4499999999999999E-3</v>
      </c>
      <c r="G63" s="13">
        <v>4.1099999999999999E-3</v>
      </c>
      <c r="H63" s="13">
        <v>4.7299999999999998E-3</v>
      </c>
      <c r="I63" s="13">
        <v>5.3400000000000001E-3</v>
      </c>
      <c r="J63" s="13">
        <v>5.9199999999999999E-3</v>
      </c>
      <c r="K63" s="13">
        <v>6.6600000000000001E-3</v>
      </c>
      <c r="L63" s="13">
        <v>7.4599999999999996E-3</v>
      </c>
      <c r="M63" s="13">
        <v>8.4399999999999996E-3</v>
      </c>
      <c r="N63" s="13">
        <v>9.4599999999999997E-3</v>
      </c>
      <c r="O63" s="13">
        <v>1.065E-2</v>
      </c>
      <c r="P63" s="13">
        <v>1.206E-2</v>
      </c>
      <c r="Q63" s="13">
        <v>1.37E-2</v>
      </c>
      <c r="R63" s="13">
        <v>1.567E-2</v>
      </c>
      <c r="S63" s="13">
        <v>1.7749999999999998E-2</v>
      </c>
      <c r="T63" s="13">
        <v>2.043E-2</v>
      </c>
      <c r="U63" s="13">
        <v>2.3519999999999999E-2</v>
      </c>
      <c r="V63" s="13">
        <v>2.7050000000000001E-2</v>
      </c>
      <c r="W63" s="13">
        <v>3.1119999999999998E-2</v>
      </c>
      <c r="X63" s="13">
        <v>3.576E-2</v>
      </c>
      <c r="Y63" s="13">
        <v>4.1160000000000002E-2</v>
      </c>
      <c r="Z63" s="13">
        <v>4.6760000000000003E-2</v>
      </c>
      <c r="AA63" s="13">
        <v>5.3940000000000002E-2</v>
      </c>
      <c r="AB63" s="13">
        <v>6.1890000000000001E-2</v>
      </c>
      <c r="AC63" s="15">
        <v>84</v>
      </c>
      <c r="AE63" s="17">
        <v>59</v>
      </c>
      <c r="AF63" s="17" cm="1">
        <f t="array" ref="AF63">INDEX($C$4:$AB$99,MATCH($AD$4,$B$4:$B$99)+IF(AE63&lt;26,0,MIN(AE63-25,95-$AD$4)),IF(AE63&lt;26,AE63+1,26))</f>
        <v>6.1890000000000001E-2</v>
      </c>
      <c r="AG63" s="17">
        <f t="shared" si="1"/>
        <v>5.8795500000000001E-2</v>
      </c>
      <c r="AH63" s="17">
        <f t="shared" si="2"/>
        <v>0.9412045</v>
      </c>
      <c r="AI63" s="17">
        <f>AG63 * PRODUCT($AH$4:AH62)</f>
        <v>3.5026135154041155E-2</v>
      </c>
      <c r="AJ63" s="17">
        <f>PRODUCT($AH$4:AH63)</f>
        <v>0.56070202693389337</v>
      </c>
      <c r="AL63">
        <f t="shared" si="4"/>
        <v>9.506040102090417E-2</v>
      </c>
      <c r="AM63">
        <f>SUMPRODUCT($AI$4:AI63, $AL$4:AL63)</f>
        <v>7.0434606027573593E-2</v>
      </c>
      <c r="AN63">
        <f t="shared" si="3"/>
        <v>22.782885695410251</v>
      </c>
      <c r="AO63">
        <f>SUMPRODUCT($AJ$4:AJ63,$AL$4:AL63)</f>
        <v>21.836186254943819</v>
      </c>
    </row>
    <row r="64" spans="2:41" x14ac:dyDescent="0.3">
      <c r="B64" s="15">
        <v>60</v>
      </c>
      <c r="C64" s="13">
        <v>1.32E-3</v>
      </c>
      <c r="D64" s="13">
        <v>2.1800000000000001E-3</v>
      </c>
      <c r="E64" s="13">
        <v>2.99E-3</v>
      </c>
      <c r="F64" s="13">
        <v>3.7699999999999999E-3</v>
      </c>
      <c r="G64" s="13">
        <v>4.4900000000000001E-3</v>
      </c>
      <c r="H64" s="13">
        <v>5.1399999999999996E-3</v>
      </c>
      <c r="I64" s="13">
        <v>5.7999999999999996E-3</v>
      </c>
      <c r="J64" s="13">
        <v>6.43E-3</v>
      </c>
      <c r="K64" s="13">
        <v>7.2300000000000003E-3</v>
      </c>
      <c r="L64" s="13">
        <v>8.1300000000000001E-3</v>
      </c>
      <c r="M64" s="13">
        <v>9.2499999999999995E-3</v>
      </c>
      <c r="N64" s="13">
        <v>1.0410000000000001E-2</v>
      </c>
      <c r="O64" s="13">
        <v>1.176E-2</v>
      </c>
      <c r="P64" s="13">
        <v>1.336E-2</v>
      </c>
      <c r="Q64" s="13">
        <v>1.524E-2</v>
      </c>
      <c r="R64" s="13">
        <v>1.745E-2</v>
      </c>
      <c r="S64" s="13">
        <v>1.9740000000000001E-2</v>
      </c>
      <c r="T64" s="13">
        <v>2.2700000000000001E-2</v>
      </c>
      <c r="U64" s="13">
        <v>2.6089999999999999E-2</v>
      </c>
      <c r="V64" s="13">
        <v>2.9940000000000001E-2</v>
      </c>
      <c r="W64" s="13">
        <v>3.4349999999999999E-2</v>
      </c>
      <c r="X64" s="13">
        <v>3.9449999999999999E-2</v>
      </c>
      <c r="Y64" s="13">
        <v>4.5330000000000002E-2</v>
      </c>
      <c r="Z64" s="13">
        <v>5.1330000000000001E-2</v>
      </c>
      <c r="AA64" s="13">
        <v>5.9159999999999997E-2</v>
      </c>
      <c r="AB64" s="13">
        <v>6.7890000000000006E-2</v>
      </c>
      <c r="AC64" s="15">
        <v>85</v>
      </c>
      <c r="AE64" s="14">
        <v>60</v>
      </c>
      <c r="AF64" s="17" cm="1">
        <f t="array" ref="AF64">INDEX($C$4:$AB$99,MATCH($AD$4,$B$4:$B$99)+IF(AE64&lt;26,0,MIN(AE64-25,95-$AD$4)),IF(AE64&lt;26,AE64+1,26))</f>
        <v>6.7890000000000006E-2</v>
      </c>
      <c r="AG64" s="17">
        <f t="shared" si="1"/>
        <v>6.7890000000000006E-2</v>
      </c>
      <c r="AH64" s="17">
        <f t="shared" si="2"/>
        <v>0.93210999999999999</v>
      </c>
      <c r="AI64" s="17">
        <f>AG64 * PRODUCT($AH$4:AH63)</f>
        <v>3.8066060608542021E-2</v>
      </c>
      <c r="AJ64" s="17">
        <f>PRODUCT($AH$4:AH64)</f>
        <v>0.52263596632535136</v>
      </c>
      <c r="AL64">
        <f t="shared" si="4"/>
        <v>9.1404231750869397E-2</v>
      </c>
      <c r="AM64">
        <f>SUMPRODUCT($AI$4:AI64, $AL$4:AL64)</f>
        <v>7.3914005053279414E-2</v>
      </c>
      <c r="AN64">
        <f t="shared" si="3"/>
        <v>22.836186254943819</v>
      </c>
      <c r="AO64">
        <f>SUMPRODUCT($AJ$4:AJ64,$AL$4:AL64)</f>
        <v>21.883957393931162</v>
      </c>
    </row>
    <row r="65" spans="2:41" x14ac:dyDescent="0.3">
      <c r="B65" s="15">
        <v>61</v>
      </c>
      <c r="C65" s="13">
        <v>1.4599999999999999E-3</v>
      </c>
      <c r="D65" s="13">
        <v>2.4099999999999998E-3</v>
      </c>
      <c r="E65" s="13">
        <v>3.29E-3</v>
      </c>
      <c r="F65" s="13">
        <v>4.13E-3</v>
      </c>
      <c r="G65" s="13">
        <v>4.9100000000000003E-3</v>
      </c>
      <c r="H65" s="13">
        <v>5.5900000000000004E-3</v>
      </c>
      <c r="I65" s="13">
        <v>6.3E-3</v>
      </c>
      <c r="J65" s="13">
        <v>6.9699999999999996E-3</v>
      </c>
      <c r="K65" s="13">
        <v>7.9000000000000008E-3</v>
      </c>
      <c r="L65" s="13">
        <v>8.8800000000000007E-3</v>
      </c>
      <c r="M65" s="13">
        <v>1.0160000000000001E-2</v>
      </c>
      <c r="N65" s="13">
        <v>1.149E-2</v>
      </c>
      <c r="O65" s="13">
        <v>1.304E-2</v>
      </c>
      <c r="P65" s="13">
        <v>1.485E-2</v>
      </c>
      <c r="Q65" s="13">
        <v>1.6959999999999999E-2</v>
      </c>
      <c r="R65" s="13">
        <v>1.9439999999999999E-2</v>
      </c>
      <c r="S65" s="13">
        <v>2.1940000000000001E-2</v>
      </c>
      <c r="T65" s="13">
        <v>2.52E-2</v>
      </c>
      <c r="U65" s="13">
        <v>2.8889999999999999E-2</v>
      </c>
      <c r="V65" s="13">
        <v>3.3070000000000002E-2</v>
      </c>
      <c r="W65" s="13">
        <v>3.7929999999999998E-2</v>
      </c>
      <c r="X65" s="13">
        <v>4.3430000000000003E-2</v>
      </c>
      <c r="Y65" s="13">
        <v>4.9790000000000001E-2</v>
      </c>
      <c r="Z65" s="13">
        <v>5.629E-2</v>
      </c>
      <c r="AA65" s="13">
        <v>6.5430000000000002E-2</v>
      </c>
      <c r="AB65" s="13">
        <v>7.4289999999999995E-2</v>
      </c>
      <c r="AC65" s="15">
        <v>86</v>
      </c>
      <c r="AE65" s="17">
        <v>61</v>
      </c>
      <c r="AF65" s="17" cm="1">
        <f t="array" ref="AF65">INDEX($C$4:$AB$99,MATCH($AD$4,$B$4:$B$99)+IF(AE65&lt;26,0,MIN(AE65-25,95-$AD$4)),IF(AE65&lt;26,AE65+1,26))</f>
        <v>7.4289999999999995E-2</v>
      </c>
      <c r="AG65" s="17">
        <f t="shared" si="1"/>
        <v>7.4289999999999995E-2</v>
      </c>
      <c r="AH65" s="17">
        <f t="shared" si="2"/>
        <v>0.92571000000000003</v>
      </c>
      <c r="AI65" s="17">
        <f>AG65 * PRODUCT($AH$4:AH64)</f>
        <v>3.882662593831035E-2</v>
      </c>
      <c r="AJ65" s="17">
        <f>PRODUCT($AH$4:AH65)</f>
        <v>0.48380934038704104</v>
      </c>
      <c r="AL65">
        <f t="shared" si="4"/>
        <v>8.7888684375835968E-2</v>
      </c>
      <c r="AM65">
        <f>SUMPRODUCT($AI$4:AI65, $AL$4:AL65)</f>
        <v>7.7326426125750219E-2</v>
      </c>
      <c r="AN65">
        <f t="shared" si="3"/>
        <v>22.883957393931162</v>
      </c>
      <c r="AO65">
        <f>SUMPRODUCT($AJ$4:AJ65,$AL$4:AL65)</f>
        <v>21.926478760346519</v>
      </c>
    </row>
    <row r="66" spans="2:41" x14ac:dyDescent="0.3">
      <c r="B66" s="15">
        <v>62</v>
      </c>
      <c r="C66" s="13">
        <v>1.6199999999999999E-3</v>
      </c>
      <c r="D66" s="13">
        <v>2.6700000000000001E-3</v>
      </c>
      <c r="E66" s="13">
        <v>3.63E-3</v>
      </c>
      <c r="F66" s="13">
        <v>4.5500000000000002E-3</v>
      </c>
      <c r="G66" s="13">
        <v>5.3699999999999998E-3</v>
      </c>
      <c r="H66" s="13">
        <v>6.11E-3</v>
      </c>
      <c r="I66" s="13">
        <v>6.8700000000000002E-3</v>
      </c>
      <c r="J66" s="13">
        <v>7.5900000000000004E-3</v>
      </c>
      <c r="K66" s="13">
        <v>8.6199999999999992E-3</v>
      </c>
      <c r="L66" s="13">
        <v>9.7599999999999996E-3</v>
      </c>
      <c r="M66" s="13">
        <v>1.1220000000000001E-2</v>
      </c>
      <c r="N66" s="13">
        <v>1.273E-2</v>
      </c>
      <c r="O66" s="13">
        <v>1.448E-2</v>
      </c>
      <c r="P66" s="13">
        <v>1.652E-2</v>
      </c>
      <c r="Q66" s="13">
        <v>1.8890000000000001E-2</v>
      </c>
      <c r="R66" s="13">
        <v>2.163E-2</v>
      </c>
      <c r="S66" s="13">
        <v>2.4369999999999999E-2</v>
      </c>
      <c r="T66" s="13">
        <v>2.793E-2</v>
      </c>
      <c r="U66" s="13">
        <v>3.1940000000000003E-2</v>
      </c>
      <c r="V66" s="13">
        <v>3.653E-2</v>
      </c>
      <c r="W66" s="13">
        <v>4.1770000000000002E-2</v>
      </c>
      <c r="X66" s="13">
        <v>4.7710000000000002E-2</v>
      </c>
      <c r="Y66" s="13">
        <v>5.4550000000000001E-2</v>
      </c>
      <c r="Z66" s="13">
        <v>6.2829999999999997E-2</v>
      </c>
      <c r="AA66" s="13">
        <v>7.2230000000000003E-2</v>
      </c>
      <c r="AB66" s="13">
        <v>8.1129999999999994E-2</v>
      </c>
      <c r="AC66" s="15">
        <v>87</v>
      </c>
      <c r="AE66" s="17">
        <v>62</v>
      </c>
      <c r="AF66" s="17" cm="1">
        <f t="array" ref="AF66">INDEX($C$4:$AB$99,MATCH($AD$4,$B$4:$B$99)+IF(AE66&lt;26,0,MIN(AE66-25,95-$AD$4)),IF(AE66&lt;26,AE66+1,26))</f>
        <v>8.1129999999999994E-2</v>
      </c>
      <c r="AG66" s="17">
        <f t="shared" si="1"/>
        <v>8.1129999999999994E-2</v>
      </c>
      <c r="AH66" s="17">
        <f t="shared" si="2"/>
        <v>0.91886999999999996</v>
      </c>
      <c r="AI66" s="17">
        <f>AG66 * PRODUCT($AH$4:AH65)</f>
        <v>3.925145178560064E-2</v>
      </c>
      <c r="AJ66" s="17">
        <f>PRODUCT($AH$4:AH66)</f>
        <v>0.44455788860144041</v>
      </c>
      <c r="AL66">
        <f t="shared" si="4"/>
        <v>8.4508350361380741E-2</v>
      </c>
      <c r="AM66">
        <f>SUMPRODUCT($AI$4:AI66, $AL$4:AL66)</f>
        <v>8.0643501565440603E-2</v>
      </c>
      <c r="AN66">
        <f t="shared" si="3"/>
        <v>22.926478760346519</v>
      </c>
      <c r="AO66">
        <f>SUMPRODUCT($AJ$4:AJ66,$AL$4:AL66)</f>
        <v>21.964047614152367</v>
      </c>
    </row>
    <row r="67" spans="2:41" x14ac:dyDescent="0.3">
      <c r="B67" s="15">
        <v>63</v>
      </c>
      <c r="C67" s="13">
        <v>1.82E-3</v>
      </c>
      <c r="D67" s="13">
        <v>2.98E-3</v>
      </c>
      <c r="E67" s="13">
        <v>4.0200000000000001E-3</v>
      </c>
      <c r="F67" s="13">
        <v>5.0099999999999997E-3</v>
      </c>
      <c r="G67" s="13">
        <v>5.8900000000000003E-3</v>
      </c>
      <c r="H67" s="13">
        <v>6.6699999999999997E-3</v>
      </c>
      <c r="I67" s="13">
        <v>7.4900000000000001E-3</v>
      </c>
      <c r="J67" s="13">
        <v>8.3000000000000001E-3</v>
      </c>
      <c r="K67" s="13">
        <v>9.4500000000000001E-3</v>
      </c>
      <c r="L67" s="13">
        <v>1.073E-2</v>
      </c>
      <c r="M67" s="13">
        <v>1.2409999999999999E-2</v>
      </c>
      <c r="N67" s="13">
        <v>1.4120000000000001E-2</v>
      </c>
      <c r="O67" s="13">
        <v>1.61E-2</v>
      </c>
      <c r="P67" s="13">
        <v>1.839E-2</v>
      </c>
      <c r="Q67" s="13">
        <v>2.102E-2</v>
      </c>
      <c r="R67" s="13">
        <v>2.4070000000000001E-2</v>
      </c>
      <c r="S67" s="13">
        <v>2.7040000000000002E-2</v>
      </c>
      <c r="T67" s="13">
        <v>3.0890000000000001E-2</v>
      </c>
      <c r="U67" s="13">
        <v>3.5319999999999997E-2</v>
      </c>
      <c r="V67" s="13">
        <v>4.0259999999999997E-2</v>
      </c>
      <c r="W67" s="13">
        <v>4.5879999999999997E-2</v>
      </c>
      <c r="X67" s="13">
        <v>5.2269999999999997E-2</v>
      </c>
      <c r="Y67" s="13">
        <v>6.1269999999999998E-2</v>
      </c>
      <c r="Z67" s="13">
        <v>6.9930000000000006E-2</v>
      </c>
      <c r="AA67" s="13">
        <v>7.9479999999999995E-2</v>
      </c>
      <c r="AB67" s="13">
        <v>8.8429999999999995E-2</v>
      </c>
      <c r="AC67" s="15">
        <v>88</v>
      </c>
      <c r="AE67" s="14">
        <v>63</v>
      </c>
      <c r="AF67" s="17" cm="1">
        <f t="array" ref="AF67">INDEX($C$4:$AB$99,MATCH($AD$4,$B$4:$B$99)+IF(AE67&lt;26,0,MIN(AE67-25,95-$AD$4)),IF(AE67&lt;26,AE67+1,26))</f>
        <v>8.8429999999999995E-2</v>
      </c>
      <c r="AG67" s="17">
        <f t="shared" si="1"/>
        <v>8.8429999999999995E-2</v>
      </c>
      <c r="AH67" s="17">
        <f t="shared" si="2"/>
        <v>0.91156999999999999</v>
      </c>
      <c r="AI67" s="17">
        <f>AG67 * PRODUCT($AH$4:AH66)</f>
        <v>3.9312254089025375E-2</v>
      </c>
      <c r="AJ67" s="17">
        <f>PRODUCT($AH$4:AH67)</f>
        <v>0.40524563451241502</v>
      </c>
      <c r="AL67">
        <f t="shared" si="4"/>
        <v>8.1258029193635312E-2</v>
      </c>
      <c r="AM67">
        <f>SUMPRODUCT($AI$4:AI67, $AL$4:AL67)</f>
        <v>8.3837937855874234E-2</v>
      </c>
      <c r="AN67">
        <f t="shared" si="3"/>
        <v>22.964047614152367</v>
      </c>
      <c r="AO67">
        <f>SUMPRODUCT($AJ$4:AJ67,$AL$4:AL67)</f>
        <v>21.99697707575217</v>
      </c>
    </row>
    <row r="68" spans="2:41" x14ac:dyDescent="0.3">
      <c r="B68" s="15">
        <v>64</v>
      </c>
      <c r="C68" s="13">
        <v>2.0300000000000001E-3</v>
      </c>
      <c r="D68" s="13">
        <v>3.3300000000000001E-3</v>
      </c>
      <c r="E68" s="13">
        <v>4.4400000000000004E-3</v>
      </c>
      <c r="F68" s="13">
        <v>5.5199999999999997E-3</v>
      </c>
      <c r="G68" s="13">
        <v>6.4599999999999996E-3</v>
      </c>
      <c r="H68" s="13">
        <v>7.3000000000000001E-3</v>
      </c>
      <c r="I68" s="13">
        <v>8.2000000000000007E-3</v>
      </c>
      <c r="J68" s="13">
        <v>9.0900000000000009E-3</v>
      </c>
      <c r="K68" s="13">
        <v>1.039E-2</v>
      </c>
      <c r="L68" s="13">
        <v>1.183E-2</v>
      </c>
      <c r="M68" s="13">
        <v>1.375E-2</v>
      </c>
      <c r="N68" s="13">
        <v>1.567E-2</v>
      </c>
      <c r="O68" s="13">
        <v>1.7899999999999999E-2</v>
      </c>
      <c r="P68" s="13">
        <v>2.0469999999999999E-2</v>
      </c>
      <c r="Q68" s="13">
        <v>2.3390000000000001E-2</v>
      </c>
      <c r="R68" s="13">
        <v>2.673E-2</v>
      </c>
      <c r="S68" s="13">
        <v>2.9960000000000001E-2</v>
      </c>
      <c r="T68" s="13">
        <v>3.4189999999999998E-2</v>
      </c>
      <c r="U68" s="13">
        <v>3.8949999999999999E-2</v>
      </c>
      <c r="V68" s="13">
        <v>4.4269999999999997E-2</v>
      </c>
      <c r="W68" s="13">
        <v>5.0299999999999997E-2</v>
      </c>
      <c r="X68" s="13">
        <v>5.91E-2</v>
      </c>
      <c r="Y68" s="13">
        <v>6.8599999999999994E-2</v>
      </c>
      <c r="Z68" s="13">
        <v>7.7619999999999995E-2</v>
      </c>
      <c r="AA68" s="13">
        <v>8.7279999999999996E-2</v>
      </c>
      <c r="AB68" s="13">
        <v>9.622E-2</v>
      </c>
      <c r="AC68" s="15">
        <v>89</v>
      </c>
      <c r="AE68" s="17">
        <v>64</v>
      </c>
      <c r="AF68" s="17" cm="1">
        <f t="array" ref="AF68">INDEX($C$4:$AB$99,MATCH($AD$4,$B$4:$B$99)+IF(AE68&lt;26,0,MIN(AE68-25,95-$AD$4)),IF(AE68&lt;26,AE68+1,26))</f>
        <v>9.622E-2</v>
      </c>
      <c r="AG68" s="17">
        <f t="shared" si="1"/>
        <v>9.622E-2</v>
      </c>
      <c r="AH68" s="17">
        <f t="shared" si="2"/>
        <v>0.90378000000000003</v>
      </c>
      <c r="AI68" s="17">
        <f>AG68 * PRODUCT($AH$4:AH67)</f>
        <v>3.8992734952784575E-2</v>
      </c>
      <c r="AJ68" s="17">
        <f>PRODUCT($AH$4:AH68)</f>
        <v>0.36625289955963047</v>
      </c>
      <c r="AL68">
        <f t="shared" ref="AL68:AL99" si="5">1/(1+Interest_Rate)^(AE68+1)</f>
        <v>7.8132720378495488E-2</v>
      </c>
      <c r="AM68">
        <f>SUMPRODUCT($AI$4:AI68, $AL$4:AL68)</f>
        <v>8.6884546312732944E-2</v>
      </c>
      <c r="AN68">
        <f t="shared" si="3"/>
        <v>22.99697707575217</v>
      </c>
      <c r="AO68">
        <f>SUMPRODUCT($AJ$4:AJ68,$AL$4:AL68)</f>
        <v>22.025593411141276</v>
      </c>
    </row>
    <row r="69" spans="2:41" x14ac:dyDescent="0.3">
      <c r="B69" s="15">
        <v>65</v>
      </c>
      <c r="C69" s="13">
        <v>2.3E-3</v>
      </c>
      <c r="D69" s="13">
        <v>3.7100000000000002E-3</v>
      </c>
      <c r="E69" s="13">
        <v>4.9399999999999999E-3</v>
      </c>
      <c r="F69" s="13">
        <v>6.0499999999999998E-3</v>
      </c>
      <c r="G69" s="13">
        <v>7.0499999999999998E-3</v>
      </c>
      <c r="H69" s="13">
        <v>7.9900000000000006E-3</v>
      </c>
      <c r="I69" s="13">
        <v>8.9300000000000004E-3</v>
      </c>
      <c r="J69" s="13">
        <v>1.0019999999999999E-2</v>
      </c>
      <c r="K69" s="13">
        <v>1.1520000000000001E-2</v>
      </c>
      <c r="L69" s="13">
        <v>1.319E-2</v>
      </c>
      <c r="M69" s="13">
        <v>1.5100000000000001E-2</v>
      </c>
      <c r="N69" s="13">
        <v>1.7260000000000001E-2</v>
      </c>
      <c r="O69" s="13">
        <v>1.9740000000000001E-2</v>
      </c>
      <c r="P69" s="13">
        <v>2.256E-2</v>
      </c>
      <c r="Q69" s="13">
        <v>2.5749999999999999E-2</v>
      </c>
      <c r="R69" s="13">
        <v>2.9350000000000001E-2</v>
      </c>
      <c r="S69" s="13">
        <v>3.3439999999999998E-2</v>
      </c>
      <c r="T69" s="13">
        <v>3.7999999999999999E-2</v>
      </c>
      <c r="U69" s="13">
        <v>4.3069999999999997E-2</v>
      </c>
      <c r="V69" s="13">
        <v>4.87E-2</v>
      </c>
      <c r="W69" s="13">
        <v>5.722E-2</v>
      </c>
      <c r="X69" s="13">
        <v>6.6390000000000005E-2</v>
      </c>
      <c r="Y69" s="13">
        <v>7.6050000000000006E-2</v>
      </c>
      <c r="Z69" s="13">
        <v>8.5930000000000006E-2</v>
      </c>
      <c r="AA69" s="13">
        <v>9.5560000000000006E-2</v>
      </c>
      <c r="AB69" s="13">
        <v>0.10424</v>
      </c>
      <c r="AC69" s="15">
        <v>90</v>
      </c>
      <c r="AE69" s="17">
        <v>65</v>
      </c>
      <c r="AF69" s="17" cm="1">
        <f t="array" ref="AF69">INDEX($C$4:$AB$99,MATCH($AD$4,$B$4:$B$99)+IF(AE69&lt;26,0,MIN(AE69-25,95-$AD$4)),IF(AE69&lt;26,AE69+1,26))</f>
        <v>0.10424</v>
      </c>
      <c r="AG69" s="17">
        <f t="shared" ref="AG69:AG124" si="6">AF69*VLOOKUP($AD$4+AE69, $AQ$22:$AR$27, 2, 1)</f>
        <v>0.10424</v>
      </c>
      <c r="AH69" s="17">
        <f t="shared" ref="AH69:AH124" si="7">1-AG69</f>
        <v>0.89576</v>
      </c>
      <c r="AI69" s="17">
        <f>AG69 * PRODUCT($AH$4:AH68)</f>
        <v>3.8178202250095883E-2</v>
      </c>
      <c r="AJ69" s="17">
        <f>PRODUCT($AH$4:AH69)</f>
        <v>0.32807469730953459</v>
      </c>
      <c r="AL69">
        <f t="shared" si="5"/>
        <v>7.5127615748553353E-2</v>
      </c>
      <c r="AM69">
        <f>SUMPRODUCT($AI$4:AI69, $AL$4:AL69)</f>
        <v>8.9752783621348697E-2</v>
      </c>
      <c r="AN69">
        <f t="shared" si="3"/>
        <v>23.025593411141276</v>
      </c>
      <c r="AO69">
        <f>SUMPRODUCT($AJ$4:AJ69,$AL$4:AL69)</f>
        <v>22.050240880937569</v>
      </c>
    </row>
    <row r="70" spans="2:41" x14ac:dyDescent="0.3">
      <c r="B70" s="15">
        <v>66</v>
      </c>
      <c r="C70" s="13">
        <v>2.5799999999999998E-3</v>
      </c>
      <c r="D70" s="13">
        <v>4.15E-3</v>
      </c>
      <c r="E70" s="13">
        <v>5.4599999999999996E-3</v>
      </c>
      <c r="F70" s="13">
        <v>6.6899999999999998E-3</v>
      </c>
      <c r="G70" s="13">
        <v>7.8200000000000006E-3</v>
      </c>
      <c r="H70" s="13">
        <v>8.8699999999999994E-3</v>
      </c>
      <c r="I70" s="13">
        <v>9.9399999999999992E-3</v>
      </c>
      <c r="J70" s="13">
        <v>1.1209999999999999E-2</v>
      </c>
      <c r="K70" s="13">
        <v>1.291E-2</v>
      </c>
      <c r="L70" s="13">
        <v>1.481E-2</v>
      </c>
      <c r="M70" s="13">
        <v>1.6969999999999999E-2</v>
      </c>
      <c r="N70" s="13">
        <v>1.942E-2</v>
      </c>
      <c r="O70" s="13">
        <v>2.2179999999999998E-2</v>
      </c>
      <c r="P70" s="13">
        <v>2.5309999999999999E-2</v>
      </c>
      <c r="Q70" s="13">
        <v>2.8830000000000001E-2</v>
      </c>
      <c r="R70" s="13">
        <v>3.2809999999999999E-2</v>
      </c>
      <c r="S70" s="13">
        <v>3.7240000000000002E-2</v>
      </c>
      <c r="T70" s="13">
        <v>4.215E-2</v>
      </c>
      <c r="U70" s="13">
        <v>4.7539999999999999E-2</v>
      </c>
      <c r="V70" s="13">
        <v>5.5960000000000003E-2</v>
      </c>
      <c r="W70" s="13">
        <v>6.5079999999999999E-2</v>
      </c>
      <c r="X70" s="13">
        <v>7.4770000000000003E-2</v>
      </c>
      <c r="Y70" s="13">
        <v>8.4790000000000004E-2</v>
      </c>
      <c r="Z70" s="13">
        <v>9.4829999999999998E-2</v>
      </c>
      <c r="AA70" s="13">
        <v>0.10424</v>
      </c>
      <c r="AB70" s="13">
        <v>0.11391999999999999</v>
      </c>
      <c r="AC70" s="15">
        <v>91</v>
      </c>
      <c r="AE70" s="14">
        <v>66</v>
      </c>
      <c r="AF70" s="17" cm="1">
        <f t="array" ref="AF70">INDEX($C$4:$AB$99,MATCH($AD$4,$B$4:$B$99)+IF(AE70&lt;26,0,MIN(AE70-25,95-$AD$4)),IF(AE70&lt;26,AE70+1,26))</f>
        <v>0.11391999999999999</v>
      </c>
      <c r="AG70" s="17">
        <f t="shared" si="6"/>
        <v>0.11391999999999999</v>
      </c>
      <c r="AH70" s="17">
        <f t="shared" si="7"/>
        <v>0.88607999999999998</v>
      </c>
      <c r="AI70" s="17">
        <f>AG70 * PRODUCT($AH$4:AH69)</f>
        <v>3.7374269517502182E-2</v>
      </c>
      <c r="AJ70" s="17">
        <f>PRODUCT($AH$4:AH70)</f>
        <v>0.29070042779203242</v>
      </c>
      <c r="AL70">
        <f t="shared" si="5"/>
        <v>7.2238092065916693E-2</v>
      </c>
      <c r="AM70">
        <f>SUMPRODUCT($AI$4:AI70, $AL$4:AL70)</f>
        <v>9.2452629543650411E-2</v>
      </c>
      <c r="AN70">
        <f t="shared" ref="AN70:AN124" si="8">AN69+(AL69*AJ69)</f>
        <v>23.050240880937569</v>
      </c>
      <c r="AO70">
        <f>SUMPRODUCT($AJ$4:AJ70,$AL$4:AL70)</f>
        <v>22.071240525204011</v>
      </c>
    </row>
    <row r="71" spans="2:41" x14ac:dyDescent="0.3">
      <c r="B71" s="15">
        <v>67</v>
      </c>
      <c r="C71" s="13">
        <v>2.9399999999999999E-3</v>
      </c>
      <c r="D71" s="13">
        <v>4.6499999999999996E-3</v>
      </c>
      <c r="E71" s="13">
        <v>6.0400000000000002E-3</v>
      </c>
      <c r="F71" s="13">
        <v>7.3899999999999999E-3</v>
      </c>
      <c r="G71" s="13">
        <v>8.6499999999999997E-3</v>
      </c>
      <c r="H71" s="13">
        <v>9.8399999999999998E-3</v>
      </c>
      <c r="I71" s="13">
        <v>1.1089999999999999E-2</v>
      </c>
      <c r="J71" s="13">
        <v>1.2540000000000001E-2</v>
      </c>
      <c r="K71" s="13">
        <v>1.448E-2</v>
      </c>
      <c r="L71" s="13">
        <v>1.6629999999999999E-2</v>
      </c>
      <c r="M71" s="13">
        <v>1.907E-2</v>
      </c>
      <c r="N71" s="13">
        <v>2.181E-2</v>
      </c>
      <c r="O71" s="13">
        <v>2.4899999999999999E-2</v>
      </c>
      <c r="P71" s="13">
        <v>2.836E-2</v>
      </c>
      <c r="Q71" s="13">
        <v>3.2259999999999997E-2</v>
      </c>
      <c r="R71" s="13">
        <v>3.6609999999999997E-2</v>
      </c>
      <c r="S71" s="13">
        <v>4.138E-2</v>
      </c>
      <c r="T71" s="13">
        <v>4.6609999999999999E-2</v>
      </c>
      <c r="U71" s="13">
        <v>5.493E-2</v>
      </c>
      <c r="V71" s="13">
        <v>6.4000000000000001E-2</v>
      </c>
      <c r="W71" s="13">
        <v>7.3709999999999998E-2</v>
      </c>
      <c r="X71" s="13">
        <v>8.3879999999999996E-2</v>
      </c>
      <c r="Y71" s="13">
        <v>9.4229999999999994E-2</v>
      </c>
      <c r="Z71" s="13">
        <v>0.10424</v>
      </c>
      <c r="AA71" s="13">
        <v>0.11391999999999999</v>
      </c>
      <c r="AB71" s="13">
        <v>0.12426</v>
      </c>
      <c r="AC71" s="15">
        <v>92</v>
      </c>
      <c r="AE71" s="17">
        <v>67</v>
      </c>
      <c r="AF71" s="17" cm="1">
        <f t="array" ref="AF71">INDEX($C$4:$AB$99,MATCH($AD$4,$B$4:$B$99)+IF(AE71&lt;26,0,MIN(AE71-25,95-$AD$4)),IF(AE71&lt;26,AE71+1,26))</f>
        <v>0.12426</v>
      </c>
      <c r="AG71" s="17">
        <f t="shared" si="6"/>
        <v>0.12426</v>
      </c>
      <c r="AH71" s="17">
        <f t="shared" si="7"/>
        <v>0.87573999999999996</v>
      </c>
      <c r="AI71" s="17">
        <f>AG71 * PRODUCT($AH$4:AH70)</f>
        <v>3.6122435157437946E-2</v>
      </c>
      <c r="AJ71" s="17">
        <f>PRODUCT($AH$4:AH71)</f>
        <v>0.25457799263459446</v>
      </c>
      <c r="AL71">
        <f t="shared" si="5"/>
        <v>6.9459703909535264E-2</v>
      </c>
      <c r="AM71">
        <f>SUMPRODUCT($AI$4:AI71, $AL$4:AL71)</f>
        <v>9.4961683194177443E-2</v>
      </c>
      <c r="AN71">
        <f t="shared" si="8"/>
        <v>23.071240525204011</v>
      </c>
      <c r="AO71">
        <f>SUMPRODUCT($AJ$4:AJ71,$AL$4:AL71)</f>
        <v>22.088923437194293</v>
      </c>
    </row>
    <row r="72" spans="2:41" x14ac:dyDescent="0.3">
      <c r="B72" s="15">
        <v>68</v>
      </c>
      <c r="C72" s="13">
        <v>3.3500000000000001E-3</v>
      </c>
      <c r="D72" s="13">
        <v>5.1799999999999997E-3</v>
      </c>
      <c r="E72" s="13">
        <v>6.6600000000000001E-3</v>
      </c>
      <c r="F72" s="13">
        <v>8.1600000000000006E-3</v>
      </c>
      <c r="G72" s="13">
        <v>9.58E-3</v>
      </c>
      <c r="H72" s="13">
        <v>1.095E-2</v>
      </c>
      <c r="I72" s="13">
        <v>1.238E-2</v>
      </c>
      <c r="J72" s="13">
        <v>1.405E-2</v>
      </c>
      <c r="K72" s="13">
        <v>1.6250000000000001E-2</v>
      </c>
      <c r="L72" s="13">
        <v>1.8679999999999999E-2</v>
      </c>
      <c r="M72" s="13">
        <v>2.1430000000000001E-2</v>
      </c>
      <c r="N72" s="13">
        <v>2.4490000000000001E-2</v>
      </c>
      <c r="O72" s="13">
        <v>2.7910000000000001E-2</v>
      </c>
      <c r="P72" s="13">
        <v>3.1759999999999997E-2</v>
      </c>
      <c r="Q72" s="13">
        <v>3.6040000000000003E-2</v>
      </c>
      <c r="R72" s="13">
        <v>4.0719999999999999E-2</v>
      </c>
      <c r="S72" s="13">
        <v>4.5839999999999999E-2</v>
      </c>
      <c r="T72" s="13">
        <v>5.4109999999999998E-2</v>
      </c>
      <c r="U72" s="13">
        <v>6.3140000000000002E-2</v>
      </c>
      <c r="V72" s="13">
        <v>7.2870000000000004E-2</v>
      </c>
      <c r="W72" s="13">
        <v>8.3169999999999994E-2</v>
      </c>
      <c r="X72" s="13">
        <v>9.3770000000000006E-2</v>
      </c>
      <c r="Y72" s="13">
        <v>0.10424</v>
      </c>
      <c r="Z72" s="13">
        <v>0.11391999999999999</v>
      </c>
      <c r="AA72" s="13">
        <v>0.12426</v>
      </c>
      <c r="AB72" s="13">
        <v>0.13528999999999999</v>
      </c>
      <c r="AC72" s="15">
        <v>93</v>
      </c>
      <c r="AE72" s="17">
        <v>68</v>
      </c>
      <c r="AF72" s="17" cm="1">
        <f t="array" ref="AF72">INDEX($C$4:$AB$99,MATCH($AD$4,$B$4:$B$99)+IF(AE72&lt;26,0,MIN(AE72-25,95-$AD$4)),IF(AE72&lt;26,AE72+1,26))</f>
        <v>0.13528999999999999</v>
      </c>
      <c r="AG72" s="17">
        <f t="shared" si="6"/>
        <v>0.13528999999999999</v>
      </c>
      <c r="AH72" s="17">
        <f t="shared" si="7"/>
        <v>0.86470999999999998</v>
      </c>
      <c r="AI72" s="17">
        <f>AG72 * PRODUCT($AH$4:AH71)</f>
        <v>3.4441856623534287E-2</v>
      </c>
      <c r="AJ72" s="17">
        <f>PRODUCT($AH$4:AH72)</f>
        <v>0.22013613601106016</v>
      </c>
      <c r="AL72">
        <f t="shared" si="5"/>
        <v>6.6788176836091603E-2</v>
      </c>
      <c r="AM72">
        <f>SUMPRODUCT($AI$4:AI72, $AL$4:AL72)</f>
        <v>9.7261992004913367E-2</v>
      </c>
      <c r="AN72">
        <f t="shared" si="8"/>
        <v>23.088923437194293</v>
      </c>
      <c r="AO72">
        <f>SUMPRODUCT($AJ$4:AJ72,$AL$4:AL72)</f>
        <v>22.103625928374214</v>
      </c>
    </row>
    <row r="73" spans="2:41" x14ac:dyDescent="0.3">
      <c r="B73" s="15">
        <v>69</v>
      </c>
      <c r="C73" s="13">
        <v>3.7799999999999999E-3</v>
      </c>
      <c r="D73" s="13">
        <v>5.7800000000000004E-3</v>
      </c>
      <c r="E73" s="13">
        <v>7.3699999999999998E-3</v>
      </c>
      <c r="F73" s="13">
        <v>9.0200000000000002E-3</v>
      </c>
      <c r="G73" s="13">
        <v>1.061E-2</v>
      </c>
      <c r="H73" s="13">
        <v>1.217E-2</v>
      </c>
      <c r="I73" s="13">
        <v>1.3820000000000001E-2</v>
      </c>
      <c r="J73" s="13">
        <v>1.575E-2</v>
      </c>
      <c r="K73" s="13">
        <v>1.822E-2</v>
      </c>
      <c r="L73" s="13">
        <v>2.0969999999999999E-2</v>
      </c>
      <c r="M73" s="13">
        <v>2.4039999999999999E-2</v>
      </c>
      <c r="N73" s="13">
        <v>2.7439999999999999E-2</v>
      </c>
      <c r="O73" s="13">
        <v>3.1269999999999999E-2</v>
      </c>
      <c r="P73" s="13">
        <v>3.551E-2</v>
      </c>
      <c r="Q73" s="13">
        <v>4.0140000000000002E-2</v>
      </c>
      <c r="R73" s="13">
        <v>4.5179999999999998E-2</v>
      </c>
      <c r="S73" s="13">
        <v>5.3429999999999998E-2</v>
      </c>
      <c r="T73" s="13">
        <v>6.2440000000000002E-2</v>
      </c>
      <c r="U73" s="13">
        <v>7.22E-2</v>
      </c>
      <c r="V73" s="13">
        <v>8.2600000000000007E-2</v>
      </c>
      <c r="W73" s="13">
        <v>9.3429999999999999E-2</v>
      </c>
      <c r="X73" s="13">
        <v>0.10424</v>
      </c>
      <c r="Y73" s="13">
        <v>0.11391999999999999</v>
      </c>
      <c r="Z73" s="13">
        <v>0.12426</v>
      </c>
      <c r="AA73" s="13">
        <v>0.13528999999999999</v>
      </c>
      <c r="AB73" s="13">
        <v>0.14702000000000001</v>
      </c>
      <c r="AC73" s="15">
        <v>94</v>
      </c>
      <c r="AE73" s="14">
        <v>69</v>
      </c>
      <c r="AF73" s="17" cm="1">
        <f t="array" ref="AF73">INDEX($C$4:$AB$99,MATCH($AD$4,$B$4:$B$99)+IF(AE73&lt;26,0,MIN(AE73-25,95-$AD$4)),IF(AE73&lt;26,AE73+1,26))</f>
        <v>0.14702000000000001</v>
      </c>
      <c r="AG73" s="17">
        <f t="shared" si="6"/>
        <v>0.14702000000000001</v>
      </c>
      <c r="AH73" s="17">
        <f t="shared" si="7"/>
        <v>0.85297999999999996</v>
      </c>
      <c r="AI73" s="17">
        <f>AG73 * PRODUCT($AH$4:AH72)</f>
        <v>3.2364414716346067E-2</v>
      </c>
      <c r="AJ73" s="17">
        <f>PRODUCT($AH$4:AH73)</f>
        <v>0.18777172129471409</v>
      </c>
      <c r="AL73">
        <f t="shared" si="5"/>
        <v>6.4219400803934235E-2</v>
      </c>
      <c r="AM73">
        <f>SUMPRODUCT($AI$4:AI73, $AL$4:AL73)</f>
        <v>9.9340415325367137E-2</v>
      </c>
      <c r="AN73">
        <f t="shared" si="8"/>
        <v>23.103625928374214</v>
      </c>
      <c r="AO73">
        <f>SUMPRODUCT($AJ$4:AJ73,$AL$4:AL73)</f>
        <v>22.115684515803682</v>
      </c>
    </row>
    <row r="74" spans="2:41" x14ac:dyDescent="0.3">
      <c r="B74" s="15">
        <v>70</v>
      </c>
      <c r="C74" s="13">
        <v>4.2900000000000004E-3</v>
      </c>
      <c r="D74" s="13">
        <v>6.45E-3</v>
      </c>
      <c r="E74" s="13">
        <v>8.1300000000000001E-3</v>
      </c>
      <c r="F74" s="13">
        <v>9.9500000000000005E-3</v>
      </c>
      <c r="G74" s="13">
        <v>1.176E-2</v>
      </c>
      <c r="H74" s="13">
        <v>1.354E-2</v>
      </c>
      <c r="I74" s="13">
        <v>1.542E-2</v>
      </c>
      <c r="J74" s="13">
        <v>1.763E-2</v>
      </c>
      <c r="K74" s="13">
        <v>2.043E-2</v>
      </c>
      <c r="L74" s="13">
        <v>2.351E-2</v>
      </c>
      <c r="M74" s="13">
        <v>2.6919999999999999E-2</v>
      </c>
      <c r="N74" s="13">
        <v>3.0759999999999999E-2</v>
      </c>
      <c r="O74" s="13">
        <v>3.4979999999999997E-2</v>
      </c>
      <c r="P74" s="13">
        <v>3.9579999999999997E-2</v>
      </c>
      <c r="Q74" s="13">
        <v>4.4580000000000002E-2</v>
      </c>
      <c r="R74" s="13">
        <v>5.2850000000000001E-2</v>
      </c>
      <c r="S74" s="13">
        <v>6.1890000000000001E-2</v>
      </c>
      <c r="T74" s="13">
        <v>7.1660000000000001E-2</v>
      </c>
      <c r="U74" s="13">
        <v>8.2159999999999997E-2</v>
      </c>
      <c r="V74" s="13">
        <v>9.3179999999999999E-2</v>
      </c>
      <c r="W74" s="13">
        <v>0.10424</v>
      </c>
      <c r="X74" s="13">
        <v>0.11391999999999999</v>
      </c>
      <c r="Y74" s="13">
        <v>0.12426</v>
      </c>
      <c r="Z74" s="13">
        <v>0.13528999999999999</v>
      </c>
      <c r="AA74" s="13">
        <v>0.14702000000000001</v>
      </c>
      <c r="AB74" s="13">
        <v>0.15948000000000001</v>
      </c>
      <c r="AC74" s="15">
        <v>95</v>
      </c>
      <c r="AE74" s="17">
        <v>70</v>
      </c>
      <c r="AF74" s="17" cm="1">
        <f t="array" ref="AF74">INDEX($C$4:$AB$99,MATCH($AD$4,$B$4:$B$99)+IF(AE74&lt;26,0,MIN(AE74-25,95-$AD$4)),IF(AE74&lt;26,AE74+1,26))</f>
        <v>0.15948000000000001</v>
      </c>
      <c r="AG74" s="17">
        <f t="shared" si="6"/>
        <v>0.15948000000000001</v>
      </c>
      <c r="AH74" s="17">
        <f t="shared" si="7"/>
        <v>0.84051999999999993</v>
      </c>
      <c r="AI74" s="17">
        <f>AG74 * PRODUCT($AH$4:AH73)</f>
        <v>2.9945834112081005E-2</v>
      </c>
      <c r="AJ74" s="17">
        <f>PRODUCT($AH$4:AH74)</f>
        <v>0.15782588718263307</v>
      </c>
      <c r="AL74">
        <f t="shared" si="5"/>
        <v>6.1749423849936765E-2</v>
      </c>
      <c r="AM74">
        <f>SUMPRODUCT($AI$4:AI74, $AL$4:AL74)</f>
        <v>0.10118955332849393</v>
      </c>
      <c r="AN74">
        <f t="shared" si="8"/>
        <v>23.115684515803682</v>
      </c>
      <c r="AO74">
        <f>SUMPRODUCT($AJ$4:AJ74,$AL$4:AL74)</f>
        <v>22.125430173405814</v>
      </c>
    </row>
    <row r="75" spans="2:41" x14ac:dyDescent="0.3">
      <c r="B75" s="15">
        <v>71</v>
      </c>
      <c r="C75" s="17">
        <v>4.8300000000000001E-3</v>
      </c>
      <c r="D75" s="17">
        <v>7.1500000000000001E-3</v>
      </c>
      <c r="E75" s="17">
        <v>8.9599999999999992E-3</v>
      </c>
      <c r="F75" s="17">
        <v>1.099E-2</v>
      </c>
      <c r="G75" s="17">
        <v>1.3010000000000001E-2</v>
      </c>
      <c r="H75" s="17">
        <v>1.506E-2</v>
      </c>
      <c r="I75" s="17">
        <v>1.721E-2</v>
      </c>
      <c r="J75" s="17">
        <v>1.9730000000000001E-2</v>
      </c>
      <c r="K75" s="17">
        <v>2.2870000000000001E-2</v>
      </c>
      <c r="L75" s="17">
        <v>2.63E-2</v>
      </c>
      <c r="M75" s="17">
        <v>3.0159999999999999E-2</v>
      </c>
      <c r="N75" s="17">
        <v>3.4389999999999997E-2</v>
      </c>
      <c r="O75" s="17">
        <v>3.9E-2</v>
      </c>
      <c r="P75" s="17">
        <v>4.3999999999999997E-2</v>
      </c>
      <c r="Q75" s="17">
        <v>5.2330000000000002E-2</v>
      </c>
      <c r="R75" s="17">
        <v>6.1409999999999999E-2</v>
      </c>
      <c r="S75" s="17">
        <v>7.1260000000000004E-2</v>
      </c>
      <c r="T75" s="17">
        <v>8.1820000000000004E-2</v>
      </c>
      <c r="U75" s="17">
        <v>9.3020000000000005E-2</v>
      </c>
      <c r="V75" s="17">
        <v>0.10424</v>
      </c>
      <c r="W75" s="17">
        <v>0.11391999999999999</v>
      </c>
      <c r="X75" s="17">
        <v>0.12426</v>
      </c>
      <c r="Y75" s="17">
        <v>0.13528999999999999</v>
      </c>
      <c r="Z75" s="17">
        <v>0.14702000000000001</v>
      </c>
      <c r="AA75" s="17">
        <v>0.15948000000000001</v>
      </c>
      <c r="AB75" s="14">
        <v>0.17269999999999999</v>
      </c>
      <c r="AC75" s="15">
        <v>96</v>
      </c>
      <c r="AE75" s="17">
        <v>71</v>
      </c>
      <c r="AF75" s="17" cm="1">
        <f t="array" ref="AF75">INDEX($C$4:$AB$99,MATCH($AD$4,$B$4:$B$99)+IF(AE75&lt;26,0,MIN(AE75-25,95-$AD$4)),IF(AE75&lt;26,AE75+1,26))</f>
        <v>0.17269999999999999</v>
      </c>
      <c r="AG75" s="17">
        <f t="shared" si="6"/>
        <v>0.17269999999999999</v>
      </c>
      <c r="AH75" s="17">
        <f t="shared" si="7"/>
        <v>0.82730000000000004</v>
      </c>
      <c r="AI75" s="17">
        <f>AG75 * PRODUCT($AH$4:AH74)</f>
        <v>2.7256530716440731E-2</v>
      </c>
      <c r="AJ75" s="17">
        <f>PRODUCT($AH$4:AH75)</f>
        <v>0.13056935646619236</v>
      </c>
      <c r="AL75">
        <f t="shared" si="5"/>
        <v>5.937444600955457E-2</v>
      </c>
      <c r="AM75">
        <f>SUMPRODUCT($AI$4:AI75, $AL$4:AL75)</f>
        <v>0.10280789473992501</v>
      </c>
      <c r="AN75">
        <f t="shared" si="8"/>
        <v>23.125430173405814</v>
      </c>
      <c r="AO75">
        <f>SUMPRODUCT($AJ$4:AJ75,$AL$4:AL75)</f>
        <v>22.133182656611819</v>
      </c>
    </row>
    <row r="76" spans="2:41" x14ac:dyDescent="0.3">
      <c r="B76" s="15">
        <v>72</v>
      </c>
      <c r="C76" s="17">
        <v>5.4200000000000003E-3</v>
      </c>
      <c r="D76" s="17">
        <v>7.9399999999999991E-3</v>
      </c>
      <c r="E76" s="17">
        <v>9.8399999999999998E-3</v>
      </c>
      <c r="F76" s="17">
        <v>1.2120000000000001E-2</v>
      </c>
      <c r="G76" s="17">
        <v>1.4409999999999999E-2</v>
      </c>
      <c r="H76" s="17">
        <v>1.6719999999999999E-2</v>
      </c>
      <c r="I76" s="17">
        <v>1.9189999999999999E-2</v>
      </c>
      <c r="J76" s="17">
        <v>2.205E-2</v>
      </c>
      <c r="K76" s="17">
        <v>2.555E-2</v>
      </c>
      <c r="L76" s="17">
        <v>2.945E-2</v>
      </c>
      <c r="M76" s="17">
        <v>3.3709999999999997E-2</v>
      </c>
      <c r="N76" s="17">
        <v>3.8359999999999998E-2</v>
      </c>
      <c r="O76" s="17">
        <v>4.3369999999999999E-2</v>
      </c>
      <c r="P76" s="17">
        <v>5.1830000000000001E-2</v>
      </c>
      <c r="Q76" s="17">
        <v>6.0990000000000003E-2</v>
      </c>
      <c r="R76" s="17">
        <v>7.0910000000000001E-2</v>
      </c>
      <c r="S76" s="17">
        <v>8.1549999999999997E-2</v>
      </c>
      <c r="T76" s="17">
        <v>9.2880000000000004E-2</v>
      </c>
      <c r="U76" s="17">
        <v>0.10424</v>
      </c>
      <c r="V76" s="17">
        <v>0.11391999999999999</v>
      </c>
      <c r="W76" s="17">
        <v>0.12426</v>
      </c>
      <c r="X76" s="17">
        <v>0.13528999999999999</v>
      </c>
      <c r="Y76" s="17">
        <v>0.14702000000000001</v>
      </c>
      <c r="Z76" s="17">
        <v>0.15948000000000001</v>
      </c>
      <c r="AA76" s="17">
        <v>0.17269999999999999</v>
      </c>
      <c r="AB76" s="14">
        <v>0.18668999999999999</v>
      </c>
      <c r="AC76" s="15">
        <v>97</v>
      </c>
      <c r="AE76" s="14">
        <v>72</v>
      </c>
      <c r="AF76" s="17" cm="1">
        <f t="array" ref="AF76">INDEX($C$4:$AB$99,MATCH($AD$4,$B$4:$B$99)+IF(AE76&lt;26,0,MIN(AE76-25,95-$AD$4)),IF(AE76&lt;26,AE76+1,26))</f>
        <v>0.18668999999999999</v>
      </c>
      <c r="AG76" s="17">
        <f t="shared" si="6"/>
        <v>0.18668999999999999</v>
      </c>
      <c r="AH76" s="17">
        <f t="shared" si="7"/>
        <v>0.81330999999999998</v>
      </c>
      <c r="AI76" s="17">
        <f>AG76 * PRODUCT($AH$4:AH75)</f>
        <v>2.4375993158673451E-2</v>
      </c>
      <c r="AJ76" s="17">
        <f>PRODUCT($AH$4:AH76)</f>
        <v>0.10619336330751891</v>
      </c>
      <c r="AL76">
        <f t="shared" si="5"/>
        <v>5.7090813470725546E-2</v>
      </c>
      <c r="AM76">
        <f>SUMPRODUCT($AI$4:AI76, $AL$4:AL76)</f>
        <v>0.10419954001851052</v>
      </c>
      <c r="AN76">
        <f t="shared" si="8"/>
        <v>23.133182656611819</v>
      </c>
      <c r="AO76">
        <f>SUMPRODUCT($AJ$4:AJ76,$AL$4:AL76)</f>
        <v>22.139245322108238</v>
      </c>
    </row>
    <row r="77" spans="2:41" x14ac:dyDescent="0.3">
      <c r="B77" s="15">
        <v>73</v>
      </c>
      <c r="C77" s="17">
        <v>6.0600000000000003E-3</v>
      </c>
      <c r="D77" s="17">
        <v>8.7899999999999992E-3</v>
      </c>
      <c r="E77" s="17">
        <v>1.082E-2</v>
      </c>
      <c r="F77" s="17">
        <v>1.337E-2</v>
      </c>
      <c r="G77" s="17">
        <v>1.5939999999999999E-2</v>
      </c>
      <c r="H77" s="17">
        <v>1.857E-2</v>
      </c>
      <c r="I77" s="17">
        <v>2.138E-2</v>
      </c>
      <c r="J77" s="17">
        <v>2.461E-2</v>
      </c>
      <c r="K77" s="17">
        <v>2.8570000000000002E-2</v>
      </c>
      <c r="L77" s="17">
        <v>3.288E-2</v>
      </c>
      <c r="M77" s="17">
        <v>3.7580000000000002E-2</v>
      </c>
      <c r="N77" s="17">
        <v>4.2639999999999997E-2</v>
      </c>
      <c r="O77" s="17">
        <v>5.1270000000000003E-2</v>
      </c>
      <c r="P77" s="17">
        <v>6.0569999999999999E-2</v>
      </c>
      <c r="Q77" s="17">
        <v>7.0580000000000004E-2</v>
      </c>
      <c r="R77" s="17">
        <v>8.1339999999999996E-2</v>
      </c>
      <c r="S77" s="17">
        <v>9.2799999999999994E-2</v>
      </c>
      <c r="T77" s="17">
        <v>0.10424</v>
      </c>
      <c r="U77" s="17">
        <v>0.11391999999999999</v>
      </c>
      <c r="V77" s="17">
        <v>0.12426</v>
      </c>
      <c r="W77" s="17">
        <v>0.13528999999999999</v>
      </c>
      <c r="X77" s="17">
        <v>0.14702000000000001</v>
      </c>
      <c r="Y77" s="17">
        <v>0.15948000000000001</v>
      </c>
      <c r="Z77" s="17">
        <v>0.17269999999999999</v>
      </c>
      <c r="AA77" s="17">
        <v>0.18668999999999999</v>
      </c>
      <c r="AB77" s="14">
        <v>0.21312999999999999</v>
      </c>
      <c r="AC77" s="15">
        <v>98</v>
      </c>
      <c r="AE77" s="17">
        <v>73</v>
      </c>
      <c r="AF77" s="17" cm="1">
        <f t="array" ref="AF77">INDEX($C$4:$AB$99,MATCH($AD$4,$B$4:$B$99)+IF(AE77&lt;26,0,MIN(AE77-25,95-$AD$4)),IF(AE77&lt;26,AE77+1,26))</f>
        <v>0.21312999999999999</v>
      </c>
      <c r="AG77" s="17">
        <f t="shared" si="6"/>
        <v>0.21312999999999999</v>
      </c>
      <c r="AH77" s="17">
        <f t="shared" si="7"/>
        <v>0.78686999999999996</v>
      </c>
      <c r="AI77" s="17">
        <f>AG77 * PRODUCT($AH$4:AH76)</f>
        <v>2.2632991521731503E-2</v>
      </c>
      <c r="AJ77" s="17">
        <f>PRODUCT($AH$4:AH77)</f>
        <v>8.3560371785787402E-2</v>
      </c>
      <c r="AL77">
        <f t="shared" si="5"/>
        <v>5.4895012952620711E-2</v>
      </c>
      <c r="AM77">
        <f>SUMPRODUCT($AI$4:AI77, $AL$4:AL77)</f>
        <v>0.10544197838125252</v>
      </c>
      <c r="AN77">
        <f t="shared" si="8"/>
        <v>23.139245322108238</v>
      </c>
      <c r="AO77">
        <f>SUMPRODUCT($AJ$4:AJ77,$AL$4:AL77)</f>
        <v>22.143832369799743</v>
      </c>
    </row>
    <row r="78" spans="2:41" x14ac:dyDescent="0.3">
      <c r="B78" s="15">
        <v>74</v>
      </c>
      <c r="C78" s="17">
        <v>6.7499999999999999E-3</v>
      </c>
      <c r="D78" s="17">
        <v>9.7000000000000003E-3</v>
      </c>
      <c r="E78" s="17">
        <v>1.187E-2</v>
      </c>
      <c r="F78" s="17">
        <v>1.47E-2</v>
      </c>
      <c r="G78" s="17">
        <v>1.7600000000000001E-2</v>
      </c>
      <c r="H78" s="17">
        <v>2.0580000000000001E-2</v>
      </c>
      <c r="I78" s="17">
        <v>2.376E-2</v>
      </c>
      <c r="J78" s="17">
        <v>2.7459999999999998E-2</v>
      </c>
      <c r="K78" s="17">
        <v>3.1859999999999999E-2</v>
      </c>
      <c r="L78" s="17">
        <v>3.6609999999999997E-2</v>
      </c>
      <c r="M78" s="17">
        <v>4.1750000000000002E-2</v>
      </c>
      <c r="N78" s="17">
        <v>5.0639999999999998E-2</v>
      </c>
      <c r="O78" s="17">
        <v>6.0130000000000003E-2</v>
      </c>
      <c r="P78" s="17">
        <v>7.0290000000000005E-2</v>
      </c>
      <c r="Q78" s="17">
        <v>8.1159999999999996E-2</v>
      </c>
      <c r="R78" s="17">
        <v>9.2749999999999999E-2</v>
      </c>
      <c r="S78" s="17">
        <v>0.10424</v>
      </c>
      <c r="T78" s="17">
        <v>0.11391999999999999</v>
      </c>
      <c r="U78" s="17">
        <v>0.12426</v>
      </c>
      <c r="V78" s="17">
        <v>0.13528999999999999</v>
      </c>
      <c r="W78" s="17">
        <v>0.14702000000000001</v>
      </c>
      <c r="X78" s="17">
        <v>0.15948000000000001</v>
      </c>
      <c r="Y78" s="17">
        <v>0.17269999999999999</v>
      </c>
      <c r="Z78" s="17">
        <v>0.18668999999999999</v>
      </c>
      <c r="AA78" s="17">
        <v>0.21312999999999999</v>
      </c>
      <c r="AB78" s="14">
        <v>0.24015</v>
      </c>
      <c r="AC78" s="15">
        <v>99</v>
      </c>
      <c r="AE78" s="17">
        <v>74</v>
      </c>
      <c r="AF78" s="17" cm="1">
        <f t="array" ref="AF78">INDEX($C$4:$AB$99,MATCH($AD$4,$B$4:$B$99)+IF(AE78&lt;26,0,MIN(AE78-25,95-$AD$4)),IF(AE78&lt;26,AE78+1,26))</f>
        <v>0.24015</v>
      </c>
      <c r="AG78" s="17">
        <f t="shared" si="6"/>
        <v>0.24015</v>
      </c>
      <c r="AH78" s="17">
        <f t="shared" si="7"/>
        <v>0.75985000000000003</v>
      </c>
      <c r="AI78" s="17">
        <f>AG78 * PRODUCT($AH$4:AH77)</f>
        <v>2.0067023284356843E-2</v>
      </c>
      <c r="AJ78" s="17">
        <f>PRODUCT($AH$4:AH78)</f>
        <v>6.3493348501430555E-2</v>
      </c>
      <c r="AL78">
        <f t="shared" si="5"/>
        <v>5.2783666300596846E-2</v>
      </c>
      <c r="AM78">
        <f>SUMPRODUCT($AI$4:AI78, $AL$4:AL78)</f>
        <v>0.10650118944194031</v>
      </c>
      <c r="AN78">
        <f t="shared" si="8"/>
        <v>23.143832369799743</v>
      </c>
      <c r="AO78">
        <f>SUMPRODUCT($AJ$4:AJ78,$AL$4:AL78)</f>
        <v>22.147183781519349</v>
      </c>
    </row>
    <row r="79" spans="2:41" x14ac:dyDescent="0.3">
      <c r="B79" s="15">
        <v>75</v>
      </c>
      <c r="C79" s="17">
        <v>7.4700000000000001E-3</v>
      </c>
      <c r="D79" s="17">
        <v>1.068E-2</v>
      </c>
      <c r="E79" s="17">
        <v>1.3010000000000001E-2</v>
      </c>
      <c r="F79" s="17">
        <v>1.6160000000000001E-2</v>
      </c>
      <c r="G79" s="17">
        <v>1.941E-2</v>
      </c>
      <c r="H79" s="17">
        <v>2.2769999999999999E-2</v>
      </c>
      <c r="I79" s="17">
        <v>2.6419999999999999E-2</v>
      </c>
      <c r="J79" s="17">
        <v>3.058E-2</v>
      </c>
      <c r="K79" s="17">
        <v>3.5430000000000003E-2</v>
      </c>
      <c r="L79" s="17">
        <v>4.0660000000000002E-2</v>
      </c>
      <c r="M79" s="17">
        <v>4.9860000000000002E-2</v>
      </c>
      <c r="N79" s="17">
        <v>5.9589999999999997E-2</v>
      </c>
      <c r="O79" s="17">
        <v>6.9940000000000002E-2</v>
      </c>
      <c r="P79" s="17">
        <v>8.097E-2</v>
      </c>
      <c r="Q79" s="17">
        <v>9.2689999999999995E-2</v>
      </c>
      <c r="R79" s="17">
        <v>0.10424</v>
      </c>
      <c r="S79" s="17">
        <v>0.11391999999999999</v>
      </c>
      <c r="T79" s="17">
        <v>0.12426</v>
      </c>
      <c r="U79" s="17">
        <v>0.13528999999999999</v>
      </c>
      <c r="V79" s="17">
        <v>0.14702000000000001</v>
      </c>
      <c r="W79" s="17">
        <v>0.15948000000000001</v>
      </c>
      <c r="X79" s="17">
        <v>0.17269999999999999</v>
      </c>
      <c r="Y79" s="17">
        <v>0.18668999999999999</v>
      </c>
      <c r="Z79" s="17">
        <v>0.21312999999999999</v>
      </c>
      <c r="AA79" s="17">
        <v>0.24015</v>
      </c>
      <c r="AB79" s="14">
        <v>0.26745000000000002</v>
      </c>
      <c r="AC79" s="15">
        <v>100</v>
      </c>
      <c r="AE79" s="14">
        <v>75</v>
      </c>
      <c r="AF79" s="17" cm="1">
        <f t="array" ref="AF79">INDEX($C$4:$AB$99,MATCH($AD$4,$B$4:$B$99)+IF(AE79&lt;26,0,MIN(AE79-25,95-$AD$4)),IF(AE79&lt;26,AE79+1,26))</f>
        <v>0.26745000000000002</v>
      </c>
      <c r="AG79" s="17">
        <f t="shared" si="6"/>
        <v>0.26745000000000002</v>
      </c>
      <c r="AH79" s="17">
        <f t="shared" si="7"/>
        <v>0.73255000000000003</v>
      </c>
      <c r="AI79" s="17">
        <f>AG79 * PRODUCT($AH$4:AH78)</f>
        <v>1.6981296056707604E-2</v>
      </c>
      <c r="AJ79" s="17">
        <f>PRODUCT($AH$4:AH79)</f>
        <v>4.6512052444722958E-2</v>
      </c>
      <c r="AL79">
        <f t="shared" si="5"/>
        <v>5.0753525289035421E-2</v>
      </c>
      <c r="AM79">
        <f>SUMPRODUCT($AI$4:AI79, $AL$4:AL79)</f>
        <v>0.10736305008079502</v>
      </c>
      <c r="AN79">
        <f t="shared" si="8"/>
        <v>23.147183781519349</v>
      </c>
      <c r="AO79">
        <f>SUMPRODUCT($AJ$4:AJ79,$AL$4:AL79)</f>
        <v>22.149544432149348</v>
      </c>
    </row>
    <row r="80" spans="2:41" x14ac:dyDescent="0.3">
      <c r="B80" s="15">
        <v>76</v>
      </c>
      <c r="C80" s="17">
        <v>8.2500000000000004E-3</v>
      </c>
      <c r="D80" s="17">
        <v>1.1730000000000001E-2</v>
      </c>
      <c r="E80" s="17">
        <v>1.422E-2</v>
      </c>
      <c r="F80" s="17">
        <v>1.7739999999999999E-2</v>
      </c>
      <c r="G80" s="17">
        <v>2.137E-2</v>
      </c>
      <c r="H80" s="17">
        <v>2.52E-2</v>
      </c>
      <c r="I80" s="17">
        <v>2.9319999999999999E-2</v>
      </c>
      <c r="J80" s="17">
        <v>3.3939999999999998E-2</v>
      </c>
      <c r="K80" s="17">
        <v>3.9280000000000002E-2</v>
      </c>
      <c r="L80" s="17">
        <v>4.888E-2</v>
      </c>
      <c r="M80" s="17">
        <v>5.8930000000000003E-2</v>
      </c>
      <c r="N80" s="17">
        <v>6.9550000000000001E-2</v>
      </c>
      <c r="O80" s="17">
        <v>8.0750000000000002E-2</v>
      </c>
      <c r="P80" s="17">
        <v>9.2600000000000002E-2</v>
      </c>
      <c r="Q80" s="17">
        <v>0.10424</v>
      </c>
      <c r="R80" s="17">
        <v>0.11391999999999999</v>
      </c>
      <c r="S80" s="17">
        <v>0.12426</v>
      </c>
      <c r="T80" s="17">
        <v>0.13528999999999999</v>
      </c>
      <c r="U80" s="17">
        <v>0.14702000000000001</v>
      </c>
      <c r="V80" s="17">
        <v>0.15948000000000001</v>
      </c>
      <c r="W80" s="17">
        <v>0.17269999999999999</v>
      </c>
      <c r="X80" s="17">
        <v>0.18668999999999999</v>
      </c>
      <c r="Y80" s="17">
        <v>0.21312999999999999</v>
      </c>
      <c r="Z80" s="17">
        <v>0.24015</v>
      </c>
      <c r="AA80" s="17">
        <v>0.26745000000000002</v>
      </c>
      <c r="AB80" s="14">
        <v>0.29465000000000002</v>
      </c>
      <c r="AC80" s="15">
        <v>101</v>
      </c>
      <c r="AE80" s="17">
        <v>76</v>
      </c>
      <c r="AF80" s="17" cm="1">
        <f t="array" ref="AF80">INDEX($C$4:$AB$99,MATCH($AD$4,$B$4:$B$99)+IF(AE80&lt;26,0,MIN(AE80-25,95-$AD$4)),IF(AE80&lt;26,AE80+1,26))</f>
        <v>0.29465000000000002</v>
      </c>
      <c r="AG80" s="17">
        <f t="shared" si="6"/>
        <v>0.29465000000000002</v>
      </c>
      <c r="AH80" s="17">
        <f t="shared" si="7"/>
        <v>0.70534999999999992</v>
      </c>
      <c r="AI80" s="17">
        <f>AG80 * PRODUCT($AH$4:AH79)</f>
        <v>1.3704776252837621E-2</v>
      </c>
      <c r="AJ80" s="17">
        <f>PRODUCT($AH$4:AH80)</f>
        <v>3.2807276191885337E-2</v>
      </c>
      <c r="AL80">
        <f t="shared" si="5"/>
        <v>4.8801466624072518E-2</v>
      </c>
      <c r="AM80">
        <f>SUMPRODUCT($AI$4:AI80, $AL$4:AL80)</f>
        <v>0.10803186326168826</v>
      </c>
      <c r="AN80">
        <f t="shared" si="8"/>
        <v>23.149544432149348</v>
      </c>
      <c r="AO80">
        <f>SUMPRODUCT($AJ$4:AJ80,$AL$4:AL80)</f>
        <v>22.151145475343451</v>
      </c>
    </row>
    <row r="81" spans="2:41" x14ac:dyDescent="0.3">
      <c r="B81" s="15">
        <v>77</v>
      </c>
      <c r="C81" s="17">
        <v>9.0500000000000008E-3</v>
      </c>
      <c r="D81" s="17">
        <v>1.2840000000000001E-2</v>
      </c>
      <c r="E81" s="17">
        <v>1.55E-2</v>
      </c>
      <c r="F81" s="17">
        <v>1.9429999999999999E-2</v>
      </c>
      <c r="G81" s="17">
        <v>2.3539999999999998E-2</v>
      </c>
      <c r="H81" s="17">
        <v>2.7830000000000001E-2</v>
      </c>
      <c r="I81" s="17">
        <v>3.2439999999999997E-2</v>
      </c>
      <c r="J81" s="17">
        <v>3.7580000000000002E-2</v>
      </c>
      <c r="K81" s="17">
        <v>4.7660000000000001E-2</v>
      </c>
      <c r="L81" s="17">
        <v>5.8119999999999998E-2</v>
      </c>
      <c r="M81" s="17">
        <v>6.9040000000000004E-2</v>
      </c>
      <c r="N81" s="17">
        <v>8.0479999999999996E-2</v>
      </c>
      <c r="O81" s="17">
        <v>9.2520000000000005E-2</v>
      </c>
      <c r="P81" s="17">
        <v>0.10424</v>
      </c>
      <c r="Q81" s="17">
        <v>0.11391999999999999</v>
      </c>
      <c r="R81" s="17">
        <v>0.12426</v>
      </c>
      <c r="S81" s="17">
        <v>0.13528999999999999</v>
      </c>
      <c r="T81" s="17">
        <v>0.14702000000000001</v>
      </c>
      <c r="U81" s="17">
        <v>0.15948000000000001</v>
      </c>
      <c r="V81" s="17">
        <v>0.17269999999999999</v>
      </c>
      <c r="W81" s="17">
        <v>0.18668999999999999</v>
      </c>
      <c r="X81" s="17">
        <v>0.21312999999999999</v>
      </c>
      <c r="Y81" s="17">
        <v>0.24015</v>
      </c>
      <c r="Z81" s="17">
        <v>0.26745000000000002</v>
      </c>
      <c r="AA81" s="17">
        <v>0.29465000000000002</v>
      </c>
      <c r="AB81" s="14">
        <v>0.32135000000000002</v>
      </c>
      <c r="AC81" s="15">
        <v>102</v>
      </c>
      <c r="AE81" s="17">
        <v>77</v>
      </c>
      <c r="AF81" s="17" cm="1">
        <f t="array" ref="AF81">INDEX($C$4:$AB$99,MATCH($AD$4,$B$4:$B$99)+IF(AE81&lt;26,0,MIN(AE81-25,95-$AD$4)),IF(AE81&lt;26,AE81+1,26))</f>
        <v>0.32135000000000002</v>
      </c>
      <c r="AG81" s="17">
        <f t="shared" si="6"/>
        <v>0.32135000000000002</v>
      </c>
      <c r="AH81" s="17">
        <f t="shared" si="7"/>
        <v>0.67864999999999998</v>
      </c>
      <c r="AI81" s="17">
        <f>AG81 * PRODUCT($AH$4:AH80)</f>
        <v>1.0542618204262354E-2</v>
      </c>
      <c r="AJ81" s="17">
        <f>PRODUCT($AH$4:AH81)</f>
        <v>2.2264657987622984E-2</v>
      </c>
      <c r="AL81">
        <f t="shared" si="5"/>
        <v>4.6924487138531264E-2</v>
      </c>
      <c r="AM81">
        <f>SUMPRODUCT($AI$4:AI81, $AL$4:AL81)</f>
        <v>0.10852657021402061</v>
      </c>
      <c r="AN81">
        <f t="shared" si="8"/>
        <v>23.151145475343451</v>
      </c>
      <c r="AO81">
        <f>SUMPRODUCT($AJ$4:AJ81,$AL$4:AL81)</f>
        <v>22.152190233000834</v>
      </c>
    </row>
    <row r="82" spans="2:41" x14ac:dyDescent="0.3">
      <c r="B82" s="15">
        <v>78</v>
      </c>
      <c r="C82" s="17">
        <v>9.8899999999999995E-3</v>
      </c>
      <c r="D82" s="17">
        <v>1.4030000000000001E-2</v>
      </c>
      <c r="E82" s="17">
        <v>1.686E-2</v>
      </c>
      <c r="F82" s="17">
        <v>2.128E-2</v>
      </c>
      <c r="G82" s="17">
        <v>2.5850000000000001E-2</v>
      </c>
      <c r="H82" s="17">
        <v>3.066E-2</v>
      </c>
      <c r="I82" s="17">
        <v>3.5790000000000002E-2</v>
      </c>
      <c r="J82" s="17">
        <v>4.6129999999999997E-2</v>
      </c>
      <c r="K82" s="17">
        <v>5.7099999999999998E-2</v>
      </c>
      <c r="L82" s="17">
        <v>6.8390000000000006E-2</v>
      </c>
      <c r="M82" s="17">
        <v>8.0140000000000003E-2</v>
      </c>
      <c r="N82" s="17">
        <v>9.239E-2</v>
      </c>
      <c r="O82" s="17">
        <v>0.10424</v>
      </c>
      <c r="P82" s="17">
        <v>0.11391999999999999</v>
      </c>
      <c r="Q82" s="17">
        <v>0.12426</v>
      </c>
      <c r="R82" s="17">
        <v>0.13528999999999999</v>
      </c>
      <c r="S82" s="17">
        <v>0.14702000000000001</v>
      </c>
      <c r="T82" s="17">
        <v>0.15948000000000001</v>
      </c>
      <c r="U82" s="17">
        <v>0.17269999999999999</v>
      </c>
      <c r="V82" s="17">
        <v>0.18668999999999999</v>
      </c>
      <c r="W82" s="17">
        <v>0.21312999999999999</v>
      </c>
      <c r="X82" s="17">
        <v>0.24015</v>
      </c>
      <c r="Y82" s="17">
        <v>0.26745000000000002</v>
      </c>
      <c r="Z82" s="17">
        <v>0.29465000000000002</v>
      </c>
      <c r="AA82" s="17">
        <v>0.32135000000000002</v>
      </c>
      <c r="AB82" s="14">
        <v>0.34708</v>
      </c>
      <c r="AC82" s="15">
        <v>103</v>
      </c>
      <c r="AE82" s="14">
        <v>78</v>
      </c>
      <c r="AF82" s="17" cm="1">
        <f t="array" ref="AF82">INDEX($C$4:$AB$99,MATCH($AD$4,$B$4:$B$99)+IF(AE82&lt;26,0,MIN(AE82-25,95-$AD$4)),IF(AE82&lt;26,AE82+1,26))</f>
        <v>0.34708</v>
      </c>
      <c r="AG82" s="17">
        <f t="shared" si="6"/>
        <v>0.34708</v>
      </c>
      <c r="AH82" s="17">
        <f t="shared" si="7"/>
        <v>0.65291999999999994</v>
      </c>
      <c r="AI82" s="17">
        <f>AG82 * PRODUCT($AH$4:AH81)</f>
        <v>7.7276174943441854E-3</v>
      </c>
      <c r="AJ82" s="17">
        <f>PRODUCT($AH$4:AH82)</f>
        <v>1.4537040493278797E-2</v>
      </c>
      <c r="AL82">
        <f t="shared" si="5"/>
        <v>4.5119699171664682E-2</v>
      </c>
      <c r="AM82">
        <f>SUMPRODUCT($AI$4:AI82, $AL$4:AL82)</f>
        <v>0.10887523799067911</v>
      </c>
      <c r="AN82">
        <f t="shared" si="8"/>
        <v>23.152190233000834</v>
      </c>
      <c r="AO82">
        <f>SUMPRODUCT($AJ$4:AJ82,$AL$4:AL82)</f>
        <v>22.152846139894738</v>
      </c>
    </row>
    <row r="83" spans="2:41" x14ac:dyDescent="0.3">
      <c r="B83" s="15">
        <v>79</v>
      </c>
      <c r="C83" s="17">
        <v>1.074E-2</v>
      </c>
      <c r="D83" s="17">
        <v>1.528E-2</v>
      </c>
      <c r="E83" s="17">
        <v>1.8329999999999999E-2</v>
      </c>
      <c r="F83" s="17">
        <v>2.3230000000000001E-2</v>
      </c>
      <c r="G83" s="17">
        <v>2.8340000000000001E-2</v>
      </c>
      <c r="H83" s="17">
        <v>3.3669999999999999E-2</v>
      </c>
      <c r="I83" s="17">
        <v>4.4600000000000001E-2</v>
      </c>
      <c r="J83" s="17">
        <v>5.5809999999999998E-2</v>
      </c>
      <c r="K83" s="17">
        <v>6.7610000000000003E-2</v>
      </c>
      <c r="L83" s="17">
        <v>7.9699999999999993E-2</v>
      </c>
      <c r="M83" s="17">
        <v>9.2189999999999994E-2</v>
      </c>
      <c r="N83" s="17">
        <v>0.10424</v>
      </c>
      <c r="O83" s="17">
        <v>0.11391999999999999</v>
      </c>
      <c r="P83" s="17">
        <v>0.12426</v>
      </c>
      <c r="Q83" s="17">
        <v>0.13528999999999999</v>
      </c>
      <c r="R83" s="17">
        <v>0.14702000000000001</v>
      </c>
      <c r="S83" s="17">
        <v>0.15948000000000001</v>
      </c>
      <c r="T83" s="17">
        <v>0.17269999999999999</v>
      </c>
      <c r="U83" s="17">
        <v>0.18668999999999999</v>
      </c>
      <c r="V83" s="17">
        <v>0.21312999999999999</v>
      </c>
      <c r="W83" s="17">
        <v>0.24015</v>
      </c>
      <c r="X83" s="17">
        <v>0.26745000000000002</v>
      </c>
      <c r="Y83" s="17">
        <v>0.29465000000000002</v>
      </c>
      <c r="Z83" s="17">
        <v>0.32135000000000002</v>
      </c>
      <c r="AA83" s="17">
        <v>0.34708</v>
      </c>
      <c r="AB83" s="14">
        <v>0.37028</v>
      </c>
      <c r="AC83" s="15">
        <v>104</v>
      </c>
      <c r="AE83" s="17">
        <v>79</v>
      </c>
      <c r="AF83" s="17" cm="1">
        <f t="array" ref="AF83">INDEX($C$4:$AB$99,MATCH($AD$4,$B$4:$B$99)+IF(AE83&lt;26,0,MIN(AE83-25,95-$AD$4)),IF(AE83&lt;26,AE83+1,26))</f>
        <v>0.37028</v>
      </c>
      <c r="AG83" s="17">
        <f t="shared" si="6"/>
        <v>0.37028</v>
      </c>
      <c r="AH83" s="17">
        <f t="shared" si="7"/>
        <v>0.62972000000000006</v>
      </c>
      <c r="AI83" s="17">
        <f>AG83 * PRODUCT($AH$4:AH82)</f>
        <v>5.3827753538512732E-3</v>
      </c>
      <c r="AJ83" s="17">
        <f>PRODUCT($AH$4:AH83)</f>
        <v>9.1542651394275251E-3</v>
      </c>
      <c r="AL83">
        <f t="shared" si="5"/>
        <v>4.3384326126600647E-2</v>
      </c>
      <c r="AM83">
        <f>SUMPRODUCT($AI$4:AI83, $AL$4:AL83)</f>
        <v>0.10910876607209682</v>
      </c>
      <c r="AN83">
        <f t="shared" si="8"/>
        <v>23.152846139894738</v>
      </c>
      <c r="AO83">
        <f>SUMPRODUCT($AJ$4:AJ83,$AL$4:AL83)</f>
        <v>22.153243291518997</v>
      </c>
    </row>
    <row r="84" spans="2:41" x14ac:dyDescent="0.3">
      <c r="B84" s="15">
        <v>80</v>
      </c>
      <c r="C84" s="17">
        <v>1.1639999999999999E-2</v>
      </c>
      <c r="D84" s="17">
        <v>1.6639999999999999E-2</v>
      </c>
      <c r="E84" s="17">
        <v>1.9910000000000001E-2</v>
      </c>
      <c r="F84" s="17">
        <v>2.5309999999999999E-2</v>
      </c>
      <c r="G84" s="17">
        <v>3.0949999999999998E-2</v>
      </c>
      <c r="H84" s="17">
        <v>4.2810000000000001E-2</v>
      </c>
      <c r="I84" s="17">
        <v>5.457E-2</v>
      </c>
      <c r="J84" s="17">
        <v>6.6610000000000003E-2</v>
      </c>
      <c r="K84" s="17">
        <v>7.9170000000000004E-2</v>
      </c>
      <c r="L84" s="17">
        <v>9.196E-2</v>
      </c>
      <c r="M84" s="17">
        <v>0.10424</v>
      </c>
      <c r="N84" s="17">
        <v>0.11391999999999999</v>
      </c>
      <c r="O84" s="17">
        <v>0.12426</v>
      </c>
      <c r="P84" s="17">
        <v>0.13528999999999999</v>
      </c>
      <c r="Q84" s="17">
        <v>0.14702000000000001</v>
      </c>
      <c r="R84" s="17">
        <v>0.15948000000000001</v>
      </c>
      <c r="S84" s="17">
        <v>0.17269999999999999</v>
      </c>
      <c r="T84" s="17">
        <v>0.18668999999999999</v>
      </c>
      <c r="U84" s="17">
        <v>0.21312999999999999</v>
      </c>
      <c r="V84" s="17">
        <v>0.24015</v>
      </c>
      <c r="W84" s="17">
        <v>0.26745000000000002</v>
      </c>
      <c r="X84" s="17">
        <v>0.29465000000000002</v>
      </c>
      <c r="Y84" s="17">
        <v>0.32135000000000002</v>
      </c>
      <c r="Z84" s="17">
        <v>0.34708</v>
      </c>
      <c r="AA84" s="17">
        <v>0.37028</v>
      </c>
      <c r="AB84" s="14">
        <v>0.39348</v>
      </c>
      <c r="AC84" s="15">
        <v>105</v>
      </c>
      <c r="AE84" s="17">
        <v>80</v>
      </c>
      <c r="AF84" s="17" cm="1">
        <f t="array" ref="AF84">INDEX($C$4:$AB$99,MATCH($AD$4,$B$4:$B$99)+IF(AE84&lt;26,0,MIN(AE84-25,95-$AD$4)),IF(AE84&lt;26,AE84+1,26))</f>
        <v>0.39348</v>
      </c>
      <c r="AG84" s="17">
        <f t="shared" si="6"/>
        <v>0.39348</v>
      </c>
      <c r="AH84" s="17">
        <f t="shared" si="7"/>
        <v>0.60651999999999995</v>
      </c>
      <c r="AI84" s="17">
        <f>AG84 * PRODUCT($AH$4:AH83)</f>
        <v>3.6020202470619426E-3</v>
      </c>
      <c r="AJ84" s="17">
        <f>PRODUCT($AH$4:AH84)</f>
        <v>5.5522448923655821E-3</v>
      </c>
      <c r="AL84">
        <f t="shared" si="5"/>
        <v>4.171569819865447E-2</v>
      </c>
      <c r="AM84">
        <f>SUMPRODUCT($AI$4:AI84, $AL$4:AL84)</f>
        <v>0.10925902686162871</v>
      </c>
      <c r="AN84">
        <f t="shared" si="8"/>
        <v>23.153243291518997</v>
      </c>
      <c r="AO84">
        <f>SUMPRODUCT($AJ$4:AJ84,$AL$4:AL84)</f>
        <v>22.153474907291251</v>
      </c>
    </row>
    <row r="85" spans="2:41" x14ac:dyDescent="0.3">
      <c r="B85" s="15">
        <v>81</v>
      </c>
      <c r="C85" s="17">
        <v>1.257E-2</v>
      </c>
      <c r="D85" s="17">
        <v>1.8069999999999999E-2</v>
      </c>
      <c r="E85" s="17">
        <v>2.155E-2</v>
      </c>
      <c r="F85" s="17">
        <v>2.751E-2</v>
      </c>
      <c r="G85" s="17">
        <v>4.0509999999999997E-2</v>
      </c>
      <c r="H85" s="17">
        <v>5.314E-2</v>
      </c>
      <c r="I85" s="17">
        <v>6.5689999999999998E-2</v>
      </c>
      <c r="J85" s="17">
        <v>7.8479999999999994E-2</v>
      </c>
      <c r="K85" s="17">
        <v>9.1660000000000005E-2</v>
      </c>
      <c r="L85" s="17">
        <v>0.10424</v>
      </c>
      <c r="M85" s="17">
        <v>0.11391999999999999</v>
      </c>
      <c r="N85" s="17">
        <v>0.12426</v>
      </c>
      <c r="O85" s="17">
        <v>0.13528999999999999</v>
      </c>
      <c r="P85" s="17">
        <v>0.14702000000000001</v>
      </c>
      <c r="Q85" s="17">
        <v>0.15948000000000001</v>
      </c>
      <c r="R85" s="17">
        <v>0.17269999999999999</v>
      </c>
      <c r="S85" s="17">
        <v>0.18668999999999999</v>
      </c>
      <c r="T85" s="17">
        <v>0.21312999999999999</v>
      </c>
      <c r="U85" s="17">
        <v>0.24015</v>
      </c>
      <c r="V85" s="17">
        <v>0.26745000000000002</v>
      </c>
      <c r="W85" s="17">
        <v>0.29465000000000002</v>
      </c>
      <c r="X85" s="17">
        <v>0.32135000000000002</v>
      </c>
      <c r="Y85" s="17">
        <v>0.34708</v>
      </c>
      <c r="Z85" s="17">
        <v>0.37028</v>
      </c>
      <c r="AA85" s="17">
        <v>0.39348</v>
      </c>
      <c r="AB85" s="14">
        <v>0.40615000000000001</v>
      </c>
      <c r="AC85" s="15">
        <v>106</v>
      </c>
      <c r="AE85" s="14">
        <v>81</v>
      </c>
      <c r="AF85" s="17" cm="1">
        <f t="array" ref="AF85">INDEX($C$4:$AB$99,MATCH($AD$4,$B$4:$B$99)+IF(AE85&lt;26,0,MIN(AE85-25,95-$AD$4)),IF(AE85&lt;26,AE85+1,26))</f>
        <v>0.40615000000000001</v>
      </c>
      <c r="AG85" s="17">
        <f t="shared" si="6"/>
        <v>0.40615000000000001</v>
      </c>
      <c r="AH85" s="17">
        <f t="shared" si="7"/>
        <v>0.59384999999999999</v>
      </c>
      <c r="AI85" s="17">
        <f>AG85 * PRODUCT($AH$4:AH84)</f>
        <v>2.2550442630342813E-3</v>
      </c>
      <c r="AJ85" s="17">
        <f>PRODUCT($AH$4:AH85)</f>
        <v>3.2972006293313007E-3</v>
      </c>
      <c r="AL85">
        <f t="shared" si="5"/>
        <v>4.0111248267936987E-2</v>
      </c>
      <c r="AM85">
        <f>SUMPRODUCT($AI$4:AI85, $AL$4:AL85)</f>
        <v>0.10934947950191846</v>
      </c>
      <c r="AN85">
        <f t="shared" si="8"/>
        <v>23.153474907291251</v>
      </c>
      <c r="AO85">
        <f>SUMPRODUCT($AJ$4:AJ85,$AL$4:AL85)</f>
        <v>22.153607162124285</v>
      </c>
    </row>
    <row r="86" spans="2:41" x14ac:dyDescent="0.3">
      <c r="B86" s="15">
        <v>82</v>
      </c>
      <c r="C86" s="17">
        <v>1.353E-2</v>
      </c>
      <c r="D86" s="17">
        <v>1.9560000000000001E-2</v>
      </c>
      <c r="E86" s="17">
        <v>2.325E-2</v>
      </c>
      <c r="F86" s="17">
        <v>3.7609999999999998E-2</v>
      </c>
      <c r="G86" s="17">
        <v>5.1369999999999999E-2</v>
      </c>
      <c r="H86" s="17">
        <v>6.4699999999999994E-2</v>
      </c>
      <c r="I86" s="17">
        <v>7.7909999999999993E-2</v>
      </c>
      <c r="J86" s="17">
        <v>9.1289999999999996E-2</v>
      </c>
      <c r="K86" s="17">
        <v>0.10424</v>
      </c>
      <c r="L86" s="17">
        <v>0.11391999999999999</v>
      </c>
      <c r="M86" s="17">
        <v>0.12426</v>
      </c>
      <c r="N86" s="17">
        <v>0.13528999999999999</v>
      </c>
      <c r="O86" s="17">
        <v>0.14702000000000001</v>
      </c>
      <c r="P86" s="17">
        <v>0.15948000000000001</v>
      </c>
      <c r="Q86" s="17">
        <v>0.17269999999999999</v>
      </c>
      <c r="R86" s="17">
        <v>0.18668999999999999</v>
      </c>
      <c r="S86" s="17">
        <v>0.21312999999999999</v>
      </c>
      <c r="T86" s="17">
        <v>0.24015</v>
      </c>
      <c r="U86" s="17">
        <v>0.26745000000000002</v>
      </c>
      <c r="V86" s="17">
        <v>0.29465000000000002</v>
      </c>
      <c r="W86" s="17">
        <v>0.32135000000000002</v>
      </c>
      <c r="X86" s="17">
        <v>0.34708</v>
      </c>
      <c r="Y86" s="17">
        <v>0.37028</v>
      </c>
      <c r="Z86" s="17">
        <v>0.39348</v>
      </c>
      <c r="AA86" s="17">
        <v>0.40615000000000001</v>
      </c>
      <c r="AB86" s="14">
        <v>0.41821000000000003</v>
      </c>
      <c r="AC86" s="15">
        <v>107</v>
      </c>
      <c r="AE86" s="17">
        <v>82</v>
      </c>
      <c r="AF86" s="17" cm="1">
        <f t="array" ref="AF86">INDEX($C$4:$AB$99,MATCH($AD$4,$B$4:$B$99)+IF(AE86&lt;26,0,MIN(AE86-25,95-$AD$4)),IF(AE86&lt;26,AE86+1,26))</f>
        <v>0.41821000000000003</v>
      </c>
      <c r="AG86" s="17">
        <f t="shared" si="6"/>
        <v>0.41821000000000003</v>
      </c>
      <c r="AH86" s="17">
        <f t="shared" si="7"/>
        <v>0.58179000000000003</v>
      </c>
      <c r="AI86" s="17">
        <f>AG86 * PRODUCT($AH$4:AH85)</f>
        <v>1.3789222751926433E-3</v>
      </c>
      <c r="AJ86" s="17">
        <f>PRODUCT($AH$4:AH86)</f>
        <v>1.9182783541386575E-3</v>
      </c>
      <c r="AL86">
        <f t="shared" si="5"/>
        <v>3.8568507949939407E-2</v>
      </c>
      <c r="AM86">
        <f>SUMPRODUCT($AI$4:AI86, $AL$4:AL86)</f>
        <v>0.10940266247665158</v>
      </c>
      <c r="AN86">
        <f t="shared" si="8"/>
        <v>23.153607162124285</v>
      </c>
      <c r="AO86">
        <f>SUMPRODUCT($AJ$4:AJ86,$AL$4:AL86)</f>
        <v>22.153681147258236</v>
      </c>
    </row>
    <row r="87" spans="2:41" x14ac:dyDescent="0.3">
      <c r="B87" s="15">
        <v>83</v>
      </c>
      <c r="C87" s="17">
        <v>1.4489999999999999E-2</v>
      </c>
      <c r="D87" s="17">
        <v>2.112E-2</v>
      </c>
      <c r="E87" s="17">
        <v>3.4040000000000001E-2</v>
      </c>
      <c r="F87" s="17">
        <v>4.9090000000000002E-2</v>
      </c>
      <c r="G87" s="17">
        <v>6.3450000000000006E-2</v>
      </c>
      <c r="H87" s="17">
        <v>7.7329999999999996E-2</v>
      </c>
      <c r="I87" s="17">
        <v>9.103E-2</v>
      </c>
      <c r="J87" s="17">
        <v>0.10424</v>
      </c>
      <c r="K87" s="17">
        <v>0.11391999999999999</v>
      </c>
      <c r="L87" s="17">
        <v>0.12426</v>
      </c>
      <c r="M87" s="17">
        <v>0.13528999999999999</v>
      </c>
      <c r="N87" s="17">
        <v>0.14702000000000001</v>
      </c>
      <c r="O87" s="17">
        <v>0.15948000000000001</v>
      </c>
      <c r="P87" s="17">
        <v>0.17269999999999999</v>
      </c>
      <c r="Q87" s="17">
        <v>0.18668999999999999</v>
      </c>
      <c r="R87" s="17">
        <v>0.21312999999999999</v>
      </c>
      <c r="S87" s="17">
        <v>0.24015</v>
      </c>
      <c r="T87" s="17">
        <v>0.26745000000000002</v>
      </c>
      <c r="U87" s="17">
        <v>0.29465000000000002</v>
      </c>
      <c r="V87" s="17">
        <v>0.32135000000000002</v>
      </c>
      <c r="W87" s="17">
        <v>0.34708</v>
      </c>
      <c r="X87" s="17">
        <v>0.37028</v>
      </c>
      <c r="Y87" s="17">
        <v>0.39348</v>
      </c>
      <c r="Z87" s="17">
        <v>0.40615000000000001</v>
      </c>
      <c r="AA87" s="17">
        <v>0.41821000000000003</v>
      </c>
      <c r="AB87" s="14">
        <v>0.42958000000000002</v>
      </c>
      <c r="AC87" s="15">
        <v>108</v>
      </c>
      <c r="AE87" s="17">
        <v>83</v>
      </c>
      <c r="AF87" s="17" cm="1">
        <f t="array" ref="AF87">INDEX($C$4:$AB$99,MATCH($AD$4,$B$4:$B$99)+IF(AE87&lt;26,0,MIN(AE87-25,95-$AD$4)),IF(AE87&lt;26,AE87+1,26))</f>
        <v>0.42958000000000002</v>
      </c>
      <c r="AG87" s="17">
        <f t="shared" si="6"/>
        <v>0.42958000000000002</v>
      </c>
      <c r="AH87" s="17">
        <f t="shared" si="7"/>
        <v>0.57041999999999993</v>
      </c>
      <c r="AI87" s="17">
        <f>AG87 * PRODUCT($AH$4:AH86)</f>
        <v>8.2405401537088453E-4</v>
      </c>
      <c r="AJ87" s="17">
        <f>PRODUCT($AH$4:AH87)</f>
        <v>1.0942243387677729E-3</v>
      </c>
      <c r="AL87">
        <f t="shared" si="5"/>
        <v>3.7085103798018659E-2</v>
      </c>
      <c r="AM87">
        <f>SUMPRODUCT($AI$4:AI87, $AL$4:AL87)</f>
        <v>0.10943322260534678</v>
      </c>
      <c r="AN87">
        <f t="shared" si="8"/>
        <v>23.153681147258236</v>
      </c>
      <c r="AO87">
        <f>SUMPRODUCT($AJ$4:AJ87,$AL$4:AL87)</f>
        <v>22.153721726681418</v>
      </c>
    </row>
    <row r="88" spans="2:41" x14ac:dyDescent="0.3">
      <c r="B88" s="15">
        <v>84</v>
      </c>
      <c r="C88" s="17">
        <v>1.5480000000000001E-2</v>
      </c>
      <c r="D88" s="17">
        <v>2.8199999999999999E-2</v>
      </c>
      <c r="E88" s="17">
        <v>4.6370000000000001E-2</v>
      </c>
      <c r="F88" s="17">
        <v>6.1899999999999997E-2</v>
      </c>
      <c r="G88" s="17">
        <v>7.664E-2</v>
      </c>
      <c r="H88" s="17">
        <v>9.078E-2</v>
      </c>
      <c r="I88" s="17">
        <v>0.10424</v>
      </c>
      <c r="J88" s="17">
        <v>0.11391999999999999</v>
      </c>
      <c r="K88" s="17">
        <v>0.12426</v>
      </c>
      <c r="L88" s="17">
        <v>0.13528999999999999</v>
      </c>
      <c r="M88" s="17">
        <v>0.14702000000000001</v>
      </c>
      <c r="N88" s="17">
        <v>0.15948000000000001</v>
      </c>
      <c r="O88" s="17">
        <v>0.17269999999999999</v>
      </c>
      <c r="P88" s="17">
        <v>0.18668999999999999</v>
      </c>
      <c r="Q88" s="17">
        <v>0.21312999999999999</v>
      </c>
      <c r="R88" s="17">
        <v>0.24015</v>
      </c>
      <c r="S88" s="17">
        <v>0.26745000000000002</v>
      </c>
      <c r="T88" s="17">
        <v>0.29465000000000002</v>
      </c>
      <c r="U88" s="17">
        <v>0.32135000000000002</v>
      </c>
      <c r="V88" s="17">
        <v>0.34708</v>
      </c>
      <c r="W88" s="17">
        <v>0.37028</v>
      </c>
      <c r="X88" s="17">
        <v>0.39348</v>
      </c>
      <c r="Y88" s="17">
        <v>0.40615000000000001</v>
      </c>
      <c r="Z88" s="17">
        <v>0.41821000000000003</v>
      </c>
      <c r="AA88" s="17">
        <v>0.42958000000000002</v>
      </c>
      <c r="AB88" s="14">
        <v>0.44020999999999999</v>
      </c>
      <c r="AC88" s="15">
        <v>109</v>
      </c>
      <c r="AE88" s="14">
        <v>84</v>
      </c>
      <c r="AF88" s="17" cm="1">
        <f t="array" ref="AF88">INDEX($C$4:$AB$99,MATCH($AD$4,$B$4:$B$99)+IF(AE88&lt;26,0,MIN(AE88-25,95-$AD$4)),IF(AE88&lt;26,AE88+1,26))</f>
        <v>0.44020999999999999</v>
      </c>
      <c r="AG88" s="17">
        <f t="shared" si="6"/>
        <v>0.44020999999999999</v>
      </c>
      <c r="AH88" s="17">
        <f t="shared" si="7"/>
        <v>0.55979000000000001</v>
      </c>
      <c r="AI88" s="17">
        <f>AG88 * PRODUCT($AH$4:AH87)</f>
        <v>4.816884961689613E-4</v>
      </c>
      <c r="AJ88" s="17">
        <f>PRODUCT($AH$4:AH88)</f>
        <v>6.1253584259881157E-4</v>
      </c>
      <c r="AL88">
        <f t="shared" si="5"/>
        <v>3.5658753651941009E-2</v>
      </c>
      <c r="AM88">
        <f>SUMPRODUCT($AI$4:AI88, $AL$4:AL88)</f>
        <v>0.10945039901676865</v>
      </c>
      <c r="AN88">
        <f t="shared" si="8"/>
        <v>23.153721726681418</v>
      </c>
      <c r="AO88">
        <f>SUMPRODUCT($AJ$4:AJ88,$AL$4:AL88)</f>
        <v>22.153743568946133</v>
      </c>
    </row>
    <row r="89" spans="2:41" x14ac:dyDescent="0.3">
      <c r="B89" s="15">
        <v>85</v>
      </c>
      <c r="C89" s="17">
        <v>1.6469999999999999E-2</v>
      </c>
      <c r="D89" s="17">
        <v>3.637E-2</v>
      </c>
      <c r="E89" s="17">
        <v>6.0159999999999998E-2</v>
      </c>
      <c r="F89" s="17">
        <v>7.5870000000000007E-2</v>
      </c>
      <c r="G89" s="17">
        <v>9.0569999999999998E-2</v>
      </c>
      <c r="H89" s="17">
        <v>0.10424</v>
      </c>
      <c r="I89" s="17">
        <v>0.11391999999999999</v>
      </c>
      <c r="J89" s="17">
        <v>0.12426</v>
      </c>
      <c r="K89" s="17">
        <v>0.13528999999999999</v>
      </c>
      <c r="L89" s="17">
        <v>0.14702000000000001</v>
      </c>
      <c r="M89" s="17">
        <v>0.15948000000000001</v>
      </c>
      <c r="N89" s="17">
        <v>0.17269999999999999</v>
      </c>
      <c r="O89" s="17">
        <v>0.18668999999999999</v>
      </c>
      <c r="P89" s="17">
        <v>0.21312999999999999</v>
      </c>
      <c r="Q89" s="17">
        <v>0.24015</v>
      </c>
      <c r="R89" s="17">
        <v>0.26745000000000002</v>
      </c>
      <c r="S89" s="17">
        <v>0.29465000000000002</v>
      </c>
      <c r="T89" s="17">
        <v>0.32135000000000002</v>
      </c>
      <c r="U89" s="17">
        <v>0.34708</v>
      </c>
      <c r="V89" s="17">
        <v>0.37028</v>
      </c>
      <c r="W89" s="17">
        <v>0.39348</v>
      </c>
      <c r="X89" s="17">
        <v>0.40615000000000001</v>
      </c>
      <c r="Y89" s="17">
        <v>0.41821000000000003</v>
      </c>
      <c r="Z89" s="17">
        <v>0.42958000000000002</v>
      </c>
      <c r="AA89" s="17">
        <v>0.44020999999999999</v>
      </c>
      <c r="AB89" s="14">
        <v>0.45</v>
      </c>
      <c r="AC89" s="15">
        <v>110</v>
      </c>
      <c r="AE89" s="17">
        <v>85</v>
      </c>
      <c r="AF89" s="17" cm="1">
        <f t="array" ref="AF89">INDEX($C$4:$AB$99,MATCH($AD$4,$B$4:$B$99)+IF(AE89&lt;26,0,MIN(AE89-25,95-$AD$4)),IF(AE89&lt;26,AE89+1,26))</f>
        <v>0.45</v>
      </c>
      <c r="AG89" s="17">
        <f t="shared" si="6"/>
        <v>0.45</v>
      </c>
      <c r="AH89" s="17">
        <f t="shared" si="7"/>
        <v>0.55000000000000004</v>
      </c>
      <c r="AI89" s="17">
        <f>AG89 * PRODUCT($AH$4:AH88)</f>
        <v>2.7564112916946519E-4</v>
      </c>
      <c r="AJ89" s="17">
        <f>PRODUCT($AH$4:AH89)</f>
        <v>3.3689471342934638E-4</v>
      </c>
      <c r="AL89">
        <f t="shared" si="5"/>
        <v>3.4287263126866356E-2</v>
      </c>
      <c r="AM89">
        <f>SUMPRODUCT($AI$4:AI89, $AL$4:AL89)</f>
        <v>0.10945984999669306</v>
      </c>
      <c r="AN89">
        <f t="shared" si="8"/>
        <v>23.153743568946133</v>
      </c>
      <c r="AO89">
        <f>SUMPRODUCT($AJ$4:AJ89,$AL$4:AL89)</f>
        <v>22.153755120143817</v>
      </c>
    </row>
    <row r="90" spans="2:41" x14ac:dyDescent="0.3">
      <c r="B90" s="15">
        <v>86</v>
      </c>
      <c r="C90" s="17">
        <v>1.7479999999999999E-2</v>
      </c>
      <c r="D90" s="17">
        <v>4.5600000000000002E-2</v>
      </c>
      <c r="E90" s="17">
        <v>7.5190000000000007E-2</v>
      </c>
      <c r="F90" s="17">
        <v>9.0459999999999999E-2</v>
      </c>
      <c r="G90" s="17">
        <v>0.10424</v>
      </c>
      <c r="H90" s="17">
        <v>0.11391999999999999</v>
      </c>
      <c r="I90" s="17">
        <v>0.12426</v>
      </c>
      <c r="J90" s="17">
        <v>0.13528999999999999</v>
      </c>
      <c r="K90" s="17">
        <v>0.14702000000000001</v>
      </c>
      <c r="L90" s="17">
        <v>0.15948000000000001</v>
      </c>
      <c r="M90" s="17">
        <v>0.17269999999999999</v>
      </c>
      <c r="N90" s="17">
        <v>0.18668999999999999</v>
      </c>
      <c r="O90" s="17">
        <v>0.21312999999999999</v>
      </c>
      <c r="P90" s="17">
        <v>0.24015</v>
      </c>
      <c r="Q90" s="17">
        <v>0.26745000000000002</v>
      </c>
      <c r="R90" s="17">
        <v>0.29465000000000002</v>
      </c>
      <c r="S90" s="17">
        <v>0.32135000000000002</v>
      </c>
      <c r="T90" s="17">
        <v>0.34708</v>
      </c>
      <c r="U90" s="17">
        <v>0.37028</v>
      </c>
      <c r="V90" s="17">
        <v>0.39348</v>
      </c>
      <c r="W90" s="17">
        <v>0.40615000000000001</v>
      </c>
      <c r="X90" s="17">
        <v>0.41821000000000003</v>
      </c>
      <c r="Y90" s="17">
        <v>0.42958000000000002</v>
      </c>
      <c r="Z90" s="17">
        <v>0.44020999999999999</v>
      </c>
      <c r="AA90" s="17">
        <v>0.45</v>
      </c>
      <c r="AB90" s="14">
        <v>0.45</v>
      </c>
      <c r="AC90" s="15">
        <v>111</v>
      </c>
      <c r="AE90" s="17">
        <v>86</v>
      </c>
      <c r="AF90" s="17" cm="1">
        <f t="array" ref="AF90">INDEX($C$4:$AB$99,MATCH($AD$4,$B$4:$B$99)+IF(AE90&lt;26,0,MIN(AE90-25,95-$AD$4)),IF(AE90&lt;26,AE90+1,26))</f>
        <v>0.45</v>
      </c>
      <c r="AG90" s="17">
        <f t="shared" si="6"/>
        <v>0.45</v>
      </c>
      <c r="AH90" s="17">
        <f t="shared" si="7"/>
        <v>0.55000000000000004</v>
      </c>
      <c r="AI90" s="17">
        <f>AG90 * PRODUCT($AH$4:AH89)</f>
        <v>1.5160262104320588E-4</v>
      </c>
      <c r="AJ90" s="17">
        <f>PRODUCT($AH$4:AH90)</f>
        <v>1.8529209238614053E-4</v>
      </c>
      <c r="AL90">
        <f t="shared" si="5"/>
        <v>3.2968522237371505E-2</v>
      </c>
      <c r="AM90">
        <f>SUMPRODUCT($AI$4:AI90, $AL$4:AL90)</f>
        <v>0.10946484811107617</v>
      </c>
      <c r="AN90">
        <f t="shared" si="8"/>
        <v>23.153755120143817</v>
      </c>
      <c r="AO90">
        <f>SUMPRODUCT($AJ$4:AJ90,$AL$4:AL90)</f>
        <v>22.153761228950284</v>
      </c>
    </row>
    <row r="91" spans="2:41" x14ac:dyDescent="0.3">
      <c r="B91" s="15">
        <v>87</v>
      </c>
      <c r="C91" s="17">
        <v>1.848E-2</v>
      </c>
      <c r="D91" s="17">
        <v>5.577E-2</v>
      </c>
      <c r="E91" s="17">
        <v>9.0709999999999999E-2</v>
      </c>
      <c r="F91" s="17">
        <v>0.10424</v>
      </c>
      <c r="G91" s="17">
        <v>0.11391999999999999</v>
      </c>
      <c r="H91" s="17">
        <v>0.12426</v>
      </c>
      <c r="I91" s="17">
        <v>0.13528999999999999</v>
      </c>
      <c r="J91" s="17">
        <v>0.14702000000000001</v>
      </c>
      <c r="K91" s="17">
        <v>0.15948000000000001</v>
      </c>
      <c r="L91" s="17">
        <v>0.17269999999999999</v>
      </c>
      <c r="M91" s="17">
        <v>0.18668999999999999</v>
      </c>
      <c r="N91" s="17">
        <v>0.21312999999999999</v>
      </c>
      <c r="O91" s="17">
        <v>0.24015</v>
      </c>
      <c r="P91" s="17">
        <v>0.26745000000000002</v>
      </c>
      <c r="Q91" s="17">
        <v>0.29465000000000002</v>
      </c>
      <c r="R91" s="17">
        <v>0.32135000000000002</v>
      </c>
      <c r="S91" s="17">
        <v>0.34708</v>
      </c>
      <c r="T91" s="17">
        <v>0.37028</v>
      </c>
      <c r="U91" s="17">
        <v>0.39348</v>
      </c>
      <c r="V91" s="17">
        <v>0.40615000000000001</v>
      </c>
      <c r="W91" s="17">
        <v>0.41821000000000003</v>
      </c>
      <c r="X91" s="17">
        <v>0.42958000000000002</v>
      </c>
      <c r="Y91" s="17">
        <v>0.44020999999999999</v>
      </c>
      <c r="Z91" s="17">
        <v>0.45</v>
      </c>
      <c r="AA91" s="17">
        <v>0.45</v>
      </c>
      <c r="AB91" s="14">
        <v>0.45</v>
      </c>
      <c r="AC91" s="15">
        <v>112</v>
      </c>
      <c r="AE91" s="14">
        <v>87</v>
      </c>
      <c r="AF91" s="17" cm="1">
        <f t="array" ref="AF91">INDEX($C$4:$AB$99,MATCH($AD$4,$B$4:$B$99)+IF(AE91&lt;26,0,MIN(AE91-25,95-$AD$4)),IF(AE91&lt;26,AE91+1,26))</f>
        <v>0.45</v>
      </c>
      <c r="AG91" s="17">
        <f t="shared" si="6"/>
        <v>0.45</v>
      </c>
      <c r="AH91" s="17">
        <f t="shared" si="7"/>
        <v>0.55000000000000004</v>
      </c>
      <c r="AI91" s="17">
        <f>AG91 * PRODUCT($AH$4:AH90)</f>
        <v>8.3381441573763239E-5</v>
      </c>
      <c r="AJ91" s="17">
        <f>PRODUCT($AH$4:AH91)</f>
        <v>1.019106508123773E-4</v>
      </c>
      <c r="AL91">
        <f t="shared" si="5"/>
        <v>3.1700502151318748E-2</v>
      </c>
      <c r="AM91">
        <f>SUMPRODUCT($AI$4:AI91, $AL$4:AL91)</f>
        <v>0.10946749134464416</v>
      </c>
      <c r="AN91">
        <f t="shared" si="8"/>
        <v>23.153761228950284</v>
      </c>
      <c r="AO91">
        <f>SUMPRODUCT($AJ$4:AJ91,$AL$4:AL91)</f>
        <v>22.153764459569089</v>
      </c>
    </row>
    <row r="92" spans="2:41" x14ac:dyDescent="0.3">
      <c r="B92" s="15">
        <v>88</v>
      </c>
      <c r="C92" s="17">
        <v>1.9460000000000002E-2</v>
      </c>
      <c r="D92" s="17">
        <v>6.6129999999999994E-2</v>
      </c>
      <c r="E92" s="17">
        <v>0.10424</v>
      </c>
      <c r="F92" s="17">
        <v>0.11391999999999999</v>
      </c>
      <c r="G92" s="17">
        <v>0.12426</v>
      </c>
      <c r="H92" s="17">
        <v>0.13528999999999999</v>
      </c>
      <c r="I92" s="17">
        <v>0.14702000000000001</v>
      </c>
      <c r="J92" s="17">
        <v>0.15948000000000001</v>
      </c>
      <c r="K92" s="17">
        <v>0.17269999999999999</v>
      </c>
      <c r="L92" s="17">
        <v>0.18668999999999999</v>
      </c>
      <c r="M92" s="17">
        <v>0.21312999999999999</v>
      </c>
      <c r="N92" s="17">
        <v>0.24015</v>
      </c>
      <c r="O92" s="17">
        <v>0.26745000000000002</v>
      </c>
      <c r="P92" s="17">
        <v>0.29465000000000002</v>
      </c>
      <c r="Q92" s="17">
        <v>0.32135000000000002</v>
      </c>
      <c r="R92" s="17">
        <v>0.34708</v>
      </c>
      <c r="S92" s="17">
        <v>0.37028</v>
      </c>
      <c r="T92" s="17">
        <v>0.39348</v>
      </c>
      <c r="U92" s="17">
        <v>0.40615000000000001</v>
      </c>
      <c r="V92" s="17">
        <v>0.41821000000000003</v>
      </c>
      <c r="W92" s="17">
        <v>0.42958000000000002</v>
      </c>
      <c r="X92" s="17">
        <v>0.44020999999999999</v>
      </c>
      <c r="Y92" s="17">
        <v>0.45</v>
      </c>
      <c r="Z92" s="17">
        <v>0.45</v>
      </c>
      <c r="AA92" s="17">
        <v>0.45</v>
      </c>
      <c r="AB92" s="14">
        <v>0.45</v>
      </c>
      <c r="AC92" s="15">
        <v>113</v>
      </c>
      <c r="AE92" s="17">
        <v>88</v>
      </c>
      <c r="AF92" s="17" cm="1">
        <f t="array" ref="AF92">INDEX($C$4:$AB$99,MATCH($AD$4,$B$4:$B$99)+IF(AE92&lt;26,0,MIN(AE92-25,95-$AD$4)),IF(AE92&lt;26,AE92+1,26))</f>
        <v>0.45</v>
      </c>
      <c r="AG92" s="17">
        <f t="shared" si="6"/>
        <v>0.45</v>
      </c>
      <c r="AH92" s="17">
        <f t="shared" si="7"/>
        <v>0.55000000000000004</v>
      </c>
      <c r="AI92" s="17">
        <f>AG92 * PRODUCT($AH$4:AH91)</f>
        <v>4.5859792865569785E-5</v>
      </c>
      <c r="AJ92" s="17">
        <f>PRODUCT($AH$4:AH92)</f>
        <v>5.6050857946807518E-5</v>
      </c>
      <c r="AL92">
        <f t="shared" si="5"/>
        <v>3.0481252068575718E-2</v>
      </c>
      <c r="AM92">
        <f>SUMPRODUCT($AI$4:AI92, $AL$4:AL92)</f>
        <v>0.1094688892085503</v>
      </c>
      <c r="AN92">
        <f t="shared" si="8"/>
        <v>23.153764459569089</v>
      </c>
      <c r="AO92">
        <f>SUMPRODUCT($AJ$4:AJ92,$AL$4:AL92)</f>
        <v>22.153766168069421</v>
      </c>
    </row>
    <row r="93" spans="2:41" x14ac:dyDescent="0.3">
      <c r="B93" s="15">
        <v>89</v>
      </c>
      <c r="C93" s="17">
        <v>2.0449999999999999E-2</v>
      </c>
      <c r="D93" s="17">
        <v>7.1849999999999997E-2</v>
      </c>
      <c r="E93" s="17">
        <v>0.11391999999999999</v>
      </c>
      <c r="F93" s="17">
        <v>0.12426</v>
      </c>
      <c r="G93" s="17">
        <v>0.13528999999999999</v>
      </c>
      <c r="H93" s="17">
        <v>0.14702000000000001</v>
      </c>
      <c r="I93" s="17">
        <v>0.15948000000000001</v>
      </c>
      <c r="J93" s="17">
        <v>0.17269999999999999</v>
      </c>
      <c r="K93" s="17">
        <v>0.18668999999999999</v>
      </c>
      <c r="L93" s="17">
        <v>0.21312999999999999</v>
      </c>
      <c r="M93" s="17">
        <v>0.24015</v>
      </c>
      <c r="N93" s="17">
        <v>0.26745000000000002</v>
      </c>
      <c r="O93" s="17">
        <v>0.29465000000000002</v>
      </c>
      <c r="P93" s="17">
        <v>0.32135000000000002</v>
      </c>
      <c r="Q93" s="17">
        <v>0.34708</v>
      </c>
      <c r="R93" s="17">
        <v>0.37028</v>
      </c>
      <c r="S93" s="17">
        <v>0.39348</v>
      </c>
      <c r="T93" s="17">
        <v>0.40615000000000001</v>
      </c>
      <c r="U93" s="17">
        <v>0.41821000000000003</v>
      </c>
      <c r="V93" s="17">
        <v>0.42958000000000002</v>
      </c>
      <c r="W93" s="17">
        <v>0.44020999999999999</v>
      </c>
      <c r="X93" s="17">
        <v>0.45</v>
      </c>
      <c r="Y93" s="17">
        <v>0.45</v>
      </c>
      <c r="Z93" s="17">
        <v>0.45</v>
      </c>
      <c r="AA93" s="17">
        <v>0.45</v>
      </c>
      <c r="AB93" s="14">
        <v>0.45</v>
      </c>
      <c r="AC93" s="15">
        <v>114</v>
      </c>
      <c r="AE93" s="17">
        <v>89</v>
      </c>
      <c r="AF93" s="17" cm="1">
        <f t="array" ref="AF93">INDEX($C$4:$AB$99,MATCH($AD$4,$B$4:$B$99)+IF(AE93&lt;26,0,MIN(AE93-25,95-$AD$4)),IF(AE93&lt;26,AE93+1,26))</f>
        <v>0.45</v>
      </c>
      <c r="AG93" s="17">
        <f t="shared" si="6"/>
        <v>0.45</v>
      </c>
      <c r="AH93" s="17">
        <f t="shared" si="7"/>
        <v>0.55000000000000004</v>
      </c>
      <c r="AI93" s="17">
        <f>AG93 * PRODUCT($AH$4:AH92)</f>
        <v>2.5222886076063383E-5</v>
      </c>
      <c r="AJ93" s="17">
        <f>PRODUCT($AH$4:AH93)</f>
        <v>3.0827971870744135E-5</v>
      </c>
      <c r="AL93">
        <f t="shared" si="5"/>
        <v>2.9308896219784344E-2</v>
      </c>
      <c r="AM93">
        <f>SUMPRODUCT($AI$4:AI93, $AL$4:AL93)</f>
        <v>0.10946962846350067</v>
      </c>
      <c r="AN93">
        <f t="shared" si="8"/>
        <v>23.153766168069421</v>
      </c>
      <c r="AO93">
        <f>SUMPRODUCT($AJ$4:AJ93,$AL$4:AL93)</f>
        <v>22.153767071603248</v>
      </c>
    </row>
    <row r="94" spans="2:41" x14ac:dyDescent="0.3">
      <c r="B94" s="15">
        <v>90</v>
      </c>
      <c r="C94" s="17">
        <v>2.147E-2</v>
      </c>
      <c r="D94" s="17">
        <v>7.7679999999999999E-2</v>
      </c>
      <c r="E94" s="17">
        <v>0.12426</v>
      </c>
      <c r="F94" s="17">
        <v>0.13528999999999999</v>
      </c>
      <c r="G94" s="17">
        <v>0.14702000000000001</v>
      </c>
      <c r="H94" s="17">
        <v>0.15948000000000001</v>
      </c>
      <c r="I94" s="17">
        <v>0.17269999999999999</v>
      </c>
      <c r="J94" s="17">
        <v>0.18668999999999999</v>
      </c>
      <c r="K94" s="17">
        <v>0.21312999999999999</v>
      </c>
      <c r="L94" s="17">
        <v>0.24015</v>
      </c>
      <c r="M94" s="17">
        <v>0.26745000000000002</v>
      </c>
      <c r="N94" s="17">
        <v>0.29465000000000002</v>
      </c>
      <c r="O94" s="17">
        <v>0.32135000000000002</v>
      </c>
      <c r="P94" s="17">
        <v>0.34708</v>
      </c>
      <c r="Q94" s="17">
        <v>0.37028</v>
      </c>
      <c r="R94" s="17">
        <v>0.39348</v>
      </c>
      <c r="S94" s="17">
        <v>0.40615000000000001</v>
      </c>
      <c r="T94" s="17">
        <v>0.41821000000000003</v>
      </c>
      <c r="U94" s="17">
        <v>0.42958000000000002</v>
      </c>
      <c r="V94" s="17">
        <v>0.44020999999999999</v>
      </c>
      <c r="W94" s="17">
        <v>0.45</v>
      </c>
      <c r="X94" s="17">
        <v>0.45</v>
      </c>
      <c r="Y94" s="17">
        <v>0.45</v>
      </c>
      <c r="Z94" s="17">
        <v>0.45</v>
      </c>
      <c r="AA94" s="17">
        <v>0.45</v>
      </c>
      <c r="AB94" s="14">
        <v>0.45</v>
      </c>
      <c r="AC94" s="15">
        <v>115</v>
      </c>
      <c r="AE94" s="14">
        <v>90</v>
      </c>
      <c r="AF94" s="17" cm="1">
        <f t="array" ref="AF94">INDEX($C$4:$AB$99,MATCH($AD$4,$B$4:$B$99)+IF(AE94&lt;26,0,MIN(AE94-25,95-$AD$4)),IF(AE94&lt;26,AE94+1,26))</f>
        <v>0.45</v>
      </c>
      <c r="AG94" s="17">
        <f t="shared" si="6"/>
        <v>0.45</v>
      </c>
      <c r="AH94" s="17">
        <f t="shared" si="7"/>
        <v>0.55000000000000004</v>
      </c>
      <c r="AI94" s="17">
        <f>AG94 * PRODUCT($AH$4:AH93)</f>
        <v>1.3872587341834862E-5</v>
      </c>
      <c r="AJ94" s="17">
        <f>PRODUCT($AH$4:AH94)</f>
        <v>1.6955384528909276E-5</v>
      </c>
      <c r="AL94">
        <f t="shared" si="5"/>
        <v>2.8181630980561867E-2</v>
      </c>
      <c r="AM94">
        <f>SUMPRODUCT($AI$4:AI94, $AL$4:AL94)</f>
        <v>0.10947001941563789</v>
      </c>
      <c r="AN94">
        <f t="shared" si="8"/>
        <v>23.153767071603248</v>
      </c>
      <c r="AO94">
        <f>SUMPRODUCT($AJ$4:AJ94,$AL$4:AL94)</f>
        <v>22.153767549433638</v>
      </c>
    </row>
    <row r="95" spans="2:41" x14ac:dyDescent="0.3">
      <c r="B95" s="15"/>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v>0.45</v>
      </c>
      <c r="AC95" s="15">
        <v>116</v>
      </c>
      <c r="AE95" s="17">
        <v>91</v>
      </c>
      <c r="AF95" s="17" cm="1">
        <f t="array" ref="AF95">INDEX($C$4:$AB$99,MATCH($AD$4,$B$4:$B$99)+IF(AE95&lt;26,0,MIN(AE95-25,95-$AD$4)),IF(AE95&lt;26,AE95+1,26))</f>
        <v>0.45</v>
      </c>
      <c r="AG95" s="17">
        <f t="shared" si="6"/>
        <v>0.45</v>
      </c>
      <c r="AH95" s="17">
        <f t="shared" si="7"/>
        <v>0.55000000000000004</v>
      </c>
      <c r="AI95" s="17">
        <f>AG95 * PRODUCT($AH$4:AH94)</f>
        <v>7.6299230380091746E-6</v>
      </c>
      <c r="AJ95" s="17">
        <f>PRODUCT($AH$4:AH95)</f>
        <v>9.3254614909001036E-6</v>
      </c>
      <c r="AL95">
        <f t="shared" si="5"/>
        <v>2.7097722096694102E-2</v>
      </c>
      <c r="AM95">
        <f>SUMPRODUCT($AI$4:AI95, $AL$4:AL95)</f>
        <v>0.10947022616917199</v>
      </c>
      <c r="AN95">
        <f t="shared" si="8"/>
        <v>23.153767549433638</v>
      </c>
      <c r="AO95">
        <f>SUMPRODUCT($AJ$4:AJ95,$AL$4:AL95)</f>
        <v>22.153767802132403</v>
      </c>
    </row>
    <row r="96" spans="2:41" x14ac:dyDescent="0.3">
      <c r="B96" s="15"/>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v>0.45</v>
      </c>
      <c r="AC96" s="15">
        <v>117</v>
      </c>
      <c r="AE96" s="17">
        <v>92</v>
      </c>
      <c r="AF96" s="17" cm="1">
        <f t="array" ref="AF96">INDEX($C$4:$AB$99,MATCH($AD$4,$B$4:$B$99)+IF(AE96&lt;26,0,MIN(AE96-25,95-$AD$4)),IF(AE96&lt;26,AE96+1,26))</f>
        <v>0.45</v>
      </c>
      <c r="AG96" s="17">
        <f t="shared" si="6"/>
        <v>0.45</v>
      </c>
      <c r="AH96" s="17">
        <f t="shared" si="7"/>
        <v>0.55000000000000004</v>
      </c>
      <c r="AI96" s="17">
        <f>AG96 * PRODUCT($AH$4:AH95)</f>
        <v>4.1964576709050466E-6</v>
      </c>
      <c r="AJ96" s="17">
        <f>PRODUCT($AH$4:AH96)</f>
        <v>5.129003819995057E-6</v>
      </c>
      <c r="AL96">
        <f t="shared" si="5"/>
        <v>2.6055502016052019E-2</v>
      </c>
      <c r="AM96">
        <f>SUMPRODUCT($AI$4:AI96, $AL$4:AL96)</f>
        <v>0.10947033550998329</v>
      </c>
      <c r="AN96">
        <f t="shared" si="8"/>
        <v>23.153767802132403</v>
      </c>
      <c r="AO96">
        <f>SUMPRODUCT($AJ$4:AJ96,$AL$4:AL96)</f>
        <v>22.153767935771171</v>
      </c>
    </row>
    <row r="97" spans="2:41" x14ac:dyDescent="0.3">
      <c r="B97" s="15"/>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v>0.45</v>
      </c>
      <c r="AC97" s="15">
        <v>118</v>
      </c>
      <c r="AE97" s="14">
        <v>93</v>
      </c>
      <c r="AF97" s="17" cm="1">
        <f t="array" ref="AF97">INDEX($C$4:$AB$99,MATCH($AD$4,$B$4:$B$99)+IF(AE97&lt;26,0,MIN(AE97-25,95-$AD$4)),IF(AE97&lt;26,AE97+1,26))</f>
        <v>0.45</v>
      </c>
      <c r="AG97" s="17">
        <f t="shared" si="6"/>
        <v>0.45</v>
      </c>
      <c r="AH97" s="17">
        <f t="shared" si="7"/>
        <v>0.55000000000000004</v>
      </c>
      <c r="AI97" s="17">
        <f>AG97 * PRODUCT($AH$4:AH96)</f>
        <v>2.3080517189977755E-6</v>
      </c>
      <c r="AJ97" s="17">
        <f>PRODUCT($AH$4:AH97)</f>
        <v>2.8209521009972814E-6</v>
      </c>
      <c r="AL97">
        <f t="shared" si="5"/>
        <v>2.5053367323126945E-2</v>
      </c>
      <c r="AM97">
        <f>SUMPRODUCT($AI$4:AI97, $AL$4:AL97)</f>
        <v>0.10947039333445081</v>
      </c>
      <c r="AN97">
        <f t="shared" si="8"/>
        <v>23.153767935771171</v>
      </c>
      <c r="AO97">
        <f>SUMPRODUCT($AJ$4:AJ97,$AL$4:AL97)</f>
        <v>22.153768006445521</v>
      </c>
    </row>
    <row r="98" spans="2:41" x14ac:dyDescent="0.3">
      <c r="B98" s="15"/>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v>0.45</v>
      </c>
      <c r="AC98" s="15">
        <v>119</v>
      </c>
      <c r="AE98" s="17">
        <v>94</v>
      </c>
      <c r="AF98" s="17" cm="1">
        <f t="array" ref="AF98">INDEX($C$4:$AB$99,MATCH($AD$4,$B$4:$B$99)+IF(AE98&lt;26,0,MIN(AE98-25,95-$AD$4)),IF(AE98&lt;26,AE98+1,26))</f>
        <v>0.45</v>
      </c>
      <c r="AG98" s="17">
        <f t="shared" si="6"/>
        <v>0.45</v>
      </c>
      <c r="AH98" s="17">
        <f t="shared" si="7"/>
        <v>0.55000000000000004</v>
      </c>
      <c r="AI98" s="17">
        <f>AG98 * PRODUCT($AH$4:AH97)</f>
        <v>1.2694284454487767E-6</v>
      </c>
      <c r="AJ98" s="17">
        <f>PRODUCT($AH$4:AH98)</f>
        <v>1.5515236555485049E-6</v>
      </c>
      <c r="AL98">
        <f t="shared" si="5"/>
        <v>2.4089776272237445E-2</v>
      </c>
      <c r="AM98">
        <f>SUMPRODUCT($AI$4:AI98, $AL$4:AL98)</f>
        <v>0.10947042391469806</v>
      </c>
      <c r="AN98">
        <f t="shared" si="8"/>
        <v>23.153768006445521</v>
      </c>
      <c r="AO98">
        <f>SUMPRODUCT($AJ$4:AJ98,$AL$4:AL98)</f>
        <v>22.15376804382138</v>
      </c>
    </row>
    <row r="99" spans="2:41" x14ac:dyDescent="0.3">
      <c r="B99" s="15"/>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v>1</v>
      </c>
      <c r="AC99" s="15">
        <v>120</v>
      </c>
      <c r="AE99" s="17">
        <v>95</v>
      </c>
      <c r="AF99" s="17" cm="1">
        <f t="array" ref="AF99">INDEX($C$4:$AB$99,MATCH($AD$4,$B$4:$B$99)+IF(AE99&lt;26,0,MIN(AE99-25,95-$AD$4)),IF(AE99&lt;26,AE99+1,26))</f>
        <v>1</v>
      </c>
      <c r="AG99" s="17">
        <f t="shared" si="6"/>
        <v>1</v>
      </c>
      <c r="AH99" s="17">
        <f t="shared" si="7"/>
        <v>0</v>
      </c>
      <c r="AI99" s="17">
        <f>AG99 * PRODUCT($AH$4:AH98)</f>
        <v>1.5515236555485049E-6</v>
      </c>
      <c r="AJ99" s="17">
        <f>PRODUCT($AH$4:AH99)</f>
        <v>0</v>
      </c>
      <c r="AL99">
        <f t="shared" si="5"/>
        <v>2.3163246415612924E-2</v>
      </c>
      <c r="AM99">
        <f>SUMPRODUCT($AI$4:AI99, $AL$4:AL99)</f>
        <v>0.10947045985302281</v>
      </c>
      <c r="AN99">
        <f t="shared" si="8"/>
        <v>23.15376804382138</v>
      </c>
      <c r="AO99">
        <f>SUMPRODUCT($AJ$4:AJ99,$AL$4:AL99)</f>
        <v>22.15376804382138</v>
      </c>
    </row>
    <row r="100" spans="2:41" x14ac:dyDescent="0.3">
      <c r="B100" s="15"/>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5"/>
      <c r="AE100" s="14">
        <v>96</v>
      </c>
      <c r="AF100" s="17" cm="1">
        <f t="array" ref="AF100">INDEX($C$4:$AB$99,MATCH($AD$4,$B$4:$B$99)+IF(AE100&lt;26,0,MIN(AE100-25,95-$AD$4)),IF(AE100&lt;26,AE100+1,26))</f>
        <v>1</v>
      </c>
      <c r="AG100" s="17">
        <f t="shared" si="6"/>
        <v>1</v>
      </c>
      <c r="AH100" s="17">
        <f t="shared" si="7"/>
        <v>0</v>
      </c>
      <c r="AI100" s="17">
        <f>AG100 * PRODUCT($AH$4:AH99)</f>
        <v>0</v>
      </c>
      <c r="AJ100" s="17">
        <f>PRODUCT($AH$4:AH100)</f>
        <v>0</v>
      </c>
      <c r="AL100">
        <f t="shared" ref="AL100:AL124" si="9">1/(1+Interest_Rate)^(AE100+1)</f>
        <v>2.2272352322704737E-2</v>
      </c>
      <c r="AM100">
        <f>SUMPRODUCT($AI$4:AI100, $AL$4:AL100)</f>
        <v>0.10947045985302281</v>
      </c>
      <c r="AN100">
        <f t="shared" si="8"/>
        <v>23.15376804382138</v>
      </c>
      <c r="AO100">
        <f>SUMPRODUCT($AJ$4:AJ100,$AL$4:AL100)</f>
        <v>22.15376804382138</v>
      </c>
    </row>
    <row r="101" spans="2:41" x14ac:dyDescent="0.3">
      <c r="B101" s="15"/>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5"/>
      <c r="AE101" s="14">
        <v>97</v>
      </c>
      <c r="AF101" s="17" cm="1">
        <f t="array" ref="AF101">INDEX($C$4:$AB$99,MATCH($AD$4,$B$4:$B$99)+IF(AE101&lt;26,0,MIN(AE101-25,95-$AD$4)),IF(AE101&lt;26,AE101+1,26))</f>
        <v>1</v>
      </c>
      <c r="AG101" s="17">
        <f t="shared" si="6"/>
        <v>1</v>
      </c>
      <c r="AH101" s="17">
        <f t="shared" si="7"/>
        <v>0</v>
      </c>
      <c r="AI101" s="17">
        <f>AG101 * PRODUCT($AH$4:AH100)</f>
        <v>0</v>
      </c>
      <c r="AJ101" s="17">
        <f>PRODUCT($AH$4:AH101)</f>
        <v>0</v>
      </c>
      <c r="AL101">
        <f t="shared" si="9"/>
        <v>2.141572338721609E-2</v>
      </c>
      <c r="AM101">
        <f>SUMPRODUCT($AI$4:AI101, $AL$4:AL101)</f>
        <v>0.10947045985302281</v>
      </c>
      <c r="AN101">
        <f t="shared" si="8"/>
        <v>23.15376804382138</v>
      </c>
      <c r="AO101">
        <f>SUMPRODUCT($AJ$4:AJ101,$AL$4:AL101)</f>
        <v>22.15376804382138</v>
      </c>
    </row>
    <row r="102" spans="2:41" x14ac:dyDescent="0.3">
      <c r="B102" s="15"/>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5"/>
      <c r="AE102" s="17">
        <v>98</v>
      </c>
      <c r="AF102" s="17" cm="1">
        <f t="array" ref="AF102">INDEX($C$4:$AB$99,MATCH($AD$4,$B$4:$B$99)+IF(AE102&lt;26,0,MIN(AE102-25,95-$AD$4)),IF(AE102&lt;26,AE102+1,26))</f>
        <v>1</v>
      </c>
      <c r="AG102" s="17">
        <f t="shared" si="6"/>
        <v>1</v>
      </c>
      <c r="AH102" s="17">
        <f t="shared" si="7"/>
        <v>0</v>
      </c>
      <c r="AI102" s="17">
        <f>AG102 * PRODUCT($AH$4:AH101)</f>
        <v>0</v>
      </c>
      <c r="AJ102" s="17">
        <f>PRODUCT($AH$4:AH102)</f>
        <v>0</v>
      </c>
      <c r="AL102">
        <f t="shared" si="9"/>
        <v>2.0592041718477009E-2</v>
      </c>
      <c r="AM102">
        <f>SUMPRODUCT($AI$4:AI102, $AL$4:AL102)</f>
        <v>0.10947045985302281</v>
      </c>
      <c r="AN102">
        <f t="shared" si="8"/>
        <v>23.15376804382138</v>
      </c>
      <c r="AO102">
        <f>SUMPRODUCT($AJ$4:AJ102,$AL$4:AL102)</f>
        <v>22.15376804382138</v>
      </c>
    </row>
    <row r="103" spans="2:41" x14ac:dyDescent="0.3">
      <c r="B103" s="15"/>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5"/>
      <c r="AE103" s="17">
        <v>99</v>
      </c>
      <c r="AF103" s="17" cm="1">
        <f t="array" ref="AF103">INDEX($C$4:$AB$99,MATCH($AD$4,$B$4:$B$99)+IF(AE103&lt;26,0,MIN(AE103-25,95-$AD$4)),IF(AE103&lt;26,AE103+1,26))</f>
        <v>1</v>
      </c>
      <c r="AG103" s="17">
        <f t="shared" si="6"/>
        <v>1</v>
      </c>
      <c r="AH103" s="17">
        <f t="shared" si="7"/>
        <v>0</v>
      </c>
      <c r="AI103" s="17">
        <f>AG103 * PRODUCT($AH$4:AH102)</f>
        <v>0</v>
      </c>
      <c r="AJ103" s="17">
        <f>PRODUCT($AH$4:AH103)</f>
        <v>0</v>
      </c>
      <c r="AL103">
        <f t="shared" si="9"/>
        <v>1.9800040113920201E-2</v>
      </c>
      <c r="AM103">
        <f>SUMPRODUCT($AI$4:AI103, $AL$4:AL103)</f>
        <v>0.10947045985302281</v>
      </c>
      <c r="AN103">
        <f t="shared" si="8"/>
        <v>23.15376804382138</v>
      </c>
      <c r="AO103">
        <f>SUMPRODUCT($AJ$4:AJ103,$AL$4:AL103)</f>
        <v>22.15376804382138</v>
      </c>
    </row>
    <row r="104" spans="2:41" x14ac:dyDescent="0.3">
      <c r="AE104" s="14">
        <v>100</v>
      </c>
      <c r="AF104" s="17" cm="1">
        <f t="array" ref="AF104">INDEX($C$4:$AB$99,MATCH($AD$4,$B$4:$B$99)+IF(AE104&lt;26,0,MIN(AE104-25,95-$AD$4)),IF(AE104&lt;26,AE104+1,26))</f>
        <v>1</v>
      </c>
      <c r="AG104" s="17">
        <f t="shared" si="6"/>
        <v>1</v>
      </c>
      <c r="AH104" s="17">
        <f t="shared" si="7"/>
        <v>0</v>
      </c>
      <c r="AI104" s="17">
        <f>AG104 * PRODUCT($AH$4:AH103)</f>
        <v>0</v>
      </c>
      <c r="AJ104" s="17">
        <f>PRODUCT($AH$4:AH104)</f>
        <v>0</v>
      </c>
      <c r="AL104">
        <f t="shared" si="9"/>
        <v>1.9038500109538652E-2</v>
      </c>
      <c r="AM104">
        <f>SUMPRODUCT($AI$4:AI104, $AL$4:AL104)</f>
        <v>0.10947045985302281</v>
      </c>
      <c r="AN104">
        <f t="shared" si="8"/>
        <v>23.15376804382138</v>
      </c>
      <c r="AO104">
        <f>SUMPRODUCT($AJ$4:AJ104,$AL$4:AL104)</f>
        <v>22.15376804382138</v>
      </c>
    </row>
    <row r="105" spans="2:41" x14ac:dyDescent="0.3">
      <c r="AE105" s="17">
        <v>101</v>
      </c>
      <c r="AF105" s="17" cm="1">
        <f t="array" ref="AF105">INDEX($C$4:$AB$99,MATCH($AD$4,$B$4:$B$99)+IF(AE105&lt;26,0,MIN(AE105-25,95-$AD$4)),IF(AE105&lt;26,AE105+1,26))</f>
        <v>1</v>
      </c>
      <c r="AG105" s="17">
        <f t="shared" si="6"/>
        <v>1</v>
      </c>
      <c r="AH105" s="17">
        <f t="shared" si="7"/>
        <v>0</v>
      </c>
      <c r="AI105" s="17">
        <f>AG105 * PRODUCT($AH$4:AH104)</f>
        <v>0</v>
      </c>
      <c r="AJ105" s="17">
        <f>PRODUCT($AH$4:AH105)</f>
        <v>0</v>
      </c>
      <c r="AL105">
        <f t="shared" si="9"/>
        <v>1.8306250105325626E-2</v>
      </c>
      <c r="AM105">
        <f>SUMPRODUCT($AI$4:AI105, $AL$4:AL105)</f>
        <v>0.10947045985302281</v>
      </c>
      <c r="AN105">
        <f t="shared" si="8"/>
        <v>23.15376804382138</v>
      </c>
      <c r="AO105">
        <f>SUMPRODUCT($AJ$4:AJ105,$AL$4:AL105)</f>
        <v>22.15376804382138</v>
      </c>
    </row>
    <row r="106" spans="2:41" x14ac:dyDescent="0.3">
      <c r="AE106" s="17">
        <v>102</v>
      </c>
      <c r="AF106" s="17" cm="1">
        <f t="array" ref="AF106">INDEX($C$4:$AB$99,MATCH($AD$4,$B$4:$B$99)+IF(AE106&lt;26,0,MIN(AE106-25,95-$AD$4)),IF(AE106&lt;26,AE106+1,26))</f>
        <v>1</v>
      </c>
      <c r="AG106" s="17">
        <f t="shared" si="6"/>
        <v>1</v>
      </c>
      <c r="AH106" s="17">
        <f t="shared" si="7"/>
        <v>0</v>
      </c>
      <c r="AI106" s="17">
        <f>AG106 * PRODUCT($AH$4:AH105)</f>
        <v>0</v>
      </c>
      <c r="AJ106" s="17">
        <f>PRODUCT($AH$4:AH106)</f>
        <v>0</v>
      </c>
      <c r="AL106">
        <f t="shared" si="9"/>
        <v>1.7602163562813106E-2</v>
      </c>
      <c r="AM106">
        <f>SUMPRODUCT($AI$4:AI106, $AL$4:AL106)</f>
        <v>0.10947045985302281</v>
      </c>
      <c r="AN106">
        <f t="shared" si="8"/>
        <v>23.15376804382138</v>
      </c>
      <c r="AO106">
        <f>SUMPRODUCT($AJ$4:AJ106,$AL$4:AL106)</f>
        <v>22.15376804382138</v>
      </c>
    </row>
    <row r="107" spans="2:41" x14ac:dyDescent="0.3">
      <c r="AE107" s="14">
        <v>103</v>
      </c>
      <c r="AF107" s="17" cm="1">
        <f t="array" ref="AF107">INDEX($C$4:$AB$99,MATCH($AD$4,$B$4:$B$99)+IF(AE107&lt;26,0,MIN(AE107-25,95-$AD$4)),IF(AE107&lt;26,AE107+1,26))</f>
        <v>1</v>
      </c>
      <c r="AG107" s="17">
        <f t="shared" si="6"/>
        <v>1</v>
      </c>
      <c r="AH107" s="17">
        <f t="shared" si="7"/>
        <v>0</v>
      </c>
      <c r="AI107" s="17">
        <f>AG107 * PRODUCT($AH$4:AH106)</f>
        <v>0</v>
      </c>
      <c r="AJ107" s="17">
        <f>PRODUCT($AH$4:AH107)</f>
        <v>0</v>
      </c>
      <c r="AL107">
        <f t="shared" si="9"/>
        <v>1.6925157271935672E-2</v>
      </c>
      <c r="AM107">
        <f>SUMPRODUCT($AI$4:AI107, $AL$4:AL107)</f>
        <v>0.10947045985302281</v>
      </c>
      <c r="AN107">
        <f t="shared" si="8"/>
        <v>23.15376804382138</v>
      </c>
      <c r="AO107">
        <f>SUMPRODUCT($AJ$4:AJ107,$AL$4:AL107)</f>
        <v>22.15376804382138</v>
      </c>
    </row>
    <row r="108" spans="2:41" x14ac:dyDescent="0.3">
      <c r="AE108" s="17">
        <v>104</v>
      </c>
      <c r="AF108" s="17" cm="1">
        <f t="array" ref="AF108">INDEX($C$4:$AB$99,MATCH($AD$4,$B$4:$B$99)+IF(AE108&lt;26,0,MIN(AE108-25,95-$AD$4)),IF(AE108&lt;26,AE108+1,26))</f>
        <v>1</v>
      </c>
      <c r="AG108" s="17">
        <f t="shared" si="6"/>
        <v>1</v>
      </c>
      <c r="AH108" s="17">
        <f t="shared" si="7"/>
        <v>0</v>
      </c>
      <c r="AI108" s="17">
        <f>AG108 * PRODUCT($AH$4:AH107)</f>
        <v>0</v>
      </c>
      <c r="AJ108" s="17">
        <f>PRODUCT($AH$4:AH108)</f>
        <v>0</v>
      </c>
      <c r="AL108">
        <f t="shared" si="9"/>
        <v>1.6274189684553533E-2</v>
      </c>
      <c r="AM108">
        <f>SUMPRODUCT($AI$4:AI108, $AL$4:AL108)</f>
        <v>0.10947045985302281</v>
      </c>
      <c r="AN108">
        <f t="shared" si="8"/>
        <v>23.15376804382138</v>
      </c>
      <c r="AO108">
        <f>SUMPRODUCT($AJ$4:AJ108,$AL$4:AL108)</f>
        <v>22.15376804382138</v>
      </c>
    </row>
    <row r="109" spans="2:41" x14ac:dyDescent="0.3">
      <c r="AE109" s="17">
        <v>105</v>
      </c>
      <c r="AF109" s="17" cm="1">
        <f t="array" ref="AF109">INDEX($C$4:$AB$99,MATCH($AD$4,$B$4:$B$99)+IF(AE109&lt;26,0,MIN(AE109-25,95-$AD$4)),IF(AE109&lt;26,AE109+1,26))</f>
        <v>1</v>
      </c>
      <c r="AG109" s="17">
        <f t="shared" si="6"/>
        <v>1</v>
      </c>
      <c r="AH109" s="17">
        <f t="shared" si="7"/>
        <v>0</v>
      </c>
      <c r="AI109" s="17">
        <f>AG109 * PRODUCT($AH$4:AH108)</f>
        <v>0</v>
      </c>
      <c r="AJ109" s="17">
        <f>PRODUCT($AH$4:AH109)</f>
        <v>0</v>
      </c>
      <c r="AL109">
        <f t="shared" si="9"/>
        <v>1.5648259312070704E-2</v>
      </c>
      <c r="AM109">
        <f>SUMPRODUCT($AI$4:AI109, $AL$4:AL109)</f>
        <v>0.10947045985302281</v>
      </c>
      <c r="AN109">
        <f t="shared" si="8"/>
        <v>23.15376804382138</v>
      </c>
      <c r="AO109">
        <f>SUMPRODUCT($AJ$4:AJ109,$AL$4:AL109)</f>
        <v>22.15376804382138</v>
      </c>
    </row>
    <row r="110" spans="2:41" x14ac:dyDescent="0.3">
      <c r="AE110" s="14">
        <v>106</v>
      </c>
      <c r="AF110" s="17" cm="1">
        <f t="array" ref="AF110">INDEX($C$4:$AB$99,MATCH($AD$4,$B$4:$B$99)+IF(AE110&lt;26,0,MIN(AE110-25,95-$AD$4)),IF(AE110&lt;26,AE110+1,26))</f>
        <v>1</v>
      </c>
      <c r="AG110" s="17">
        <f t="shared" si="6"/>
        <v>1</v>
      </c>
      <c r="AH110" s="17">
        <f t="shared" si="7"/>
        <v>0</v>
      </c>
      <c r="AI110" s="17">
        <f>AG110 * PRODUCT($AH$4:AH109)</f>
        <v>0</v>
      </c>
      <c r="AJ110" s="17">
        <f>PRODUCT($AH$4:AH110)</f>
        <v>0</v>
      </c>
      <c r="AL110">
        <f t="shared" si="9"/>
        <v>1.5046403184683369E-2</v>
      </c>
      <c r="AM110">
        <f>SUMPRODUCT($AI$4:AI110, $AL$4:AL110)</f>
        <v>0.10947045985302281</v>
      </c>
      <c r="AN110">
        <f t="shared" si="8"/>
        <v>23.15376804382138</v>
      </c>
      <c r="AO110">
        <f>SUMPRODUCT($AJ$4:AJ110,$AL$4:AL110)</f>
        <v>22.15376804382138</v>
      </c>
    </row>
    <row r="111" spans="2:41" x14ac:dyDescent="0.3">
      <c r="AE111" s="14">
        <v>107</v>
      </c>
      <c r="AF111" s="17" cm="1">
        <f t="array" ref="AF111">INDEX($C$4:$AB$99,MATCH($AD$4,$B$4:$B$99)+IF(AE111&lt;26,0,MIN(AE111-25,95-$AD$4)),IF(AE111&lt;26,AE111+1,26))</f>
        <v>1</v>
      </c>
      <c r="AG111" s="17">
        <f t="shared" si="6"/>
        <v>1</v>
      </c>
      <c r="AH111" s="17">
        <f t="shared" si="7"/>
        <v>0</v>
      </c>
      <c r="AI111" s="17">
        <f>AG111 * PRODUCT($AH$4:AH110)</f>
        <v>0</v>
      </c>
      <c r="AJ111" s="17">
        <f>PRODUCT($AH$4:AH111)</f>
        <v>0</v>
      </c>
      <c r="AL111">
        <f t="shared" si="9"/>
        <v>1.4467695369887852E-2</v>
      </c>
      <c r="AM111">
        <f>SUMPRODUCT($AI$4:AI111, $AL$4:AL111)</f>
        <v>0.10947045985302281</v>
      </c>
      <c r="AN111">
        <f t="shared" si="8"/>
        <v>23.15376804382138</v>
      </c>
      <c r="AO111">
        <f>SUMPRODUCT($AJ$4:AJ111,$AL$4:AL111)</f>
        <v>22.15376804382138</v>
      </c>
    </row>
    <row r="112" spans="2:41" x14ac:dyDescent="0.3">
      <c r="AE112" s="17">
        <v>108</v>
      </c>
      <c r="AF112" s="17" cm="1">
        <f t="array" ref="AF112">INDEX($C$4:$AB$99,MATCH($AD$4,$B$4:$B$99)+IF(AE112&lt;26,0,MIN(AE112-25,95-$AD$4)),IF(AE112&lt;26,AE112+1,26))</f>
        <v>1</v>
      </c>
      <c r="AG112" s="17">
        <f t="shared" si="6"/>
        <v>1</v>
      </c>
      <c r="AH112" s="17">
        <f t="shared" si="7"/>
        <v>0</v>
      </c>
      <c r="AI112" s="17">
        <f>AG112 * PRODUCT($AH$4:AH111)</f>
        <v>0</v>
      </c>
      <c r="AJ112" s="17">
        <f>PRODUCT($AH$4:AH112)</f>
        <v>0</v>
      </c>
      <c r="AL112">
        <f t="shared" si="9"/>
        <v>1.3911245547969089E-2</v>
      </c>
      <c r="AM112">
        <f>SUMPRODUCT($AI$4:AI112, $AL$4:AL112)</f>
        <v>0.10947045985302281</v>
      </c>
      <c r="AN112">
        <f t="shared" si="8"/>
        <v>23.15376804382138</v>
      </c>
      <c r="AO112">
        <f>SUMPRODUCT($AJ$4:AJ112,$AL$4:AL112)</f>
        <v>22.15376804382138</v>
      </c>
    </row>
    <row r="113" spans="31:41" x14ac:dyDescent="0.3">
      <c r="AE113" s="17">
        <v>109</v>
      </c>
      <c r="AF113" s="17" cm="1">
        <f t="array" ref="AF113">INDEX($C$4:$AB$99,MATCH($AD$4,$B$4:$B$99)+IF(AE113&lt;26,0,MIN(AE113-25,95-$AD$4)),IF(AE113&lt;26,AE113+1,26))</f>
        <v>1</v>
      </c>
      <c r="AG113" s="17">
        <f t="shared" si="6"/>
        <v>1</v>
      </c>
      <c r="AH113" s="17">
        <f t="shared" si="7"/>
        <v>0</v>
      </c>
      <c r="AI113" s="17">
        <f>AG113 * PRODUCT($AH$4:AH112)</f>
        <v>0</v>
      </c>
      <c r="AJ113" s="17">
        <f>PRODUCT($AH$4:AH113)</f>
        <v>0</v>
      </c>
      <c r="AL113">
        <f t="shared" si="9"/>
        <v>1.3376197642277968E-2</v>
      </c>
      <c r="AM113">
        <f>SUMPRODUCT($AI$4:AI113, $AL$4:AL113)</f>
        <v>0.10947045985302281</v>
      </c>
      <c r="AN113">
        <f t="shared" si="8"/>
        <v>23.15376804382138</v>
      </c>
      <c r="AO113">
        <f>SUMPRODUCT($AJ$4:AJ113,$AL$4:AL113)</f>
        <v>22.15376804382138</v>
      </c>
    </row>
    <row r="114" spans="31:41" x14ac:dyDescent="0.3">
      <c r="AE114" s="14">
        <v>110</v>
      </c>
      <c r="AF114" s="17" cm="1">
        <f t="array" ref="AF114">INDEX($C$4:$AB$99,MATCH($AD$4,$B$4:$B$99)+IF(AE114&lt;26,0,MIN(AE114-25,95-$AD$4)),IF(AE114&lt;26,AE114+1,26))</f>
        <v>1</v>
      </c>
      <c r="AG114" s="17">
        <f t="shared" si="6"/>
        <v>1</v>
      </c>
      <c r="AH114" s="17">
        <f t="shared" si="7"/>
        <v>0</v>
      </c>
      <c r="AI114" s="17">
        <f>AG114 * PRODUCT($AH$4:AH113)</f>
        <v>0</v>
      </c>
      <c r="AJ114" s="17">
        <f>PRODUCT($AH$4:AH114)</f>
        <v>0</v>
      </c>
      <c r="AL114">
        <f t="shared" si="9"/>
        <v>1.2861728502190355E-2</v>
      </c>
      <c r="AM114">
        <f>SUMPRODUCT($AI$4:AI114, $AL$4:AL114)</f>
        <v>0.10947045985302281</v>
      </c>
      <c r="AN114">
        <f t="shared" si="8"/>
        <v>23.15376804382138</v>
      </c>
      <c r="AO114">
        <f>SUMPRODUCT($AJ$4:AJ114,$AL$4:AL114)</f>
        <v>22.15376804382138</v>
      </c>
    </row>
    <row r="115" spans="31:41" x14ac:dyDescent="0.3">
      <c r="AE115" s="17">
        <v>111</v>
      </c>
      <c r="AF115" s="17" cm="1">
        <f t="array" ref="AF115">INDEX($C$4:$AB$99,MATCH($AD$4,$B$4:$B$99)+IF(AE115&lt;26,0,MIN(AE115-25,95-$AD$4)),IF(AE115&lt;26,AE115+1,26))</f>
        <v>1</v>
      </c>
      <c r="AG115" s="17">
        <f t="shared" si="6"/>
        <v>1</v>
      </c>
      <c r="AH115" s="17">
        <f t="shared" si="7"/>
        <v>0</v>
      </c>
      <c r="AI115" s="17">
        <f>AG115 * PRODUCT($AH$4:AH114)</f>
        <v>0</v>
      </c>
      <c r="AJ115" s="17">
        <f>PRODUCT($AH$4:AH115)</f>
        <v>0</v>
      </c>
      <c r="AL115">
        <f t="shared" si="9"/>
        <v>1.2367046636721493E-2</v>
      </c>
      <c r="AM115">
        <f>SUMPRODUCT($AI$4:AI115, $AL$4:AL115)</f>
        <v>0.10947045985302281</v>
      </c>
      <c r="AN115">
        <f t="shared" si="8"/>
        <v>23.15376804382138</v>
      </c>
      <c r="AO115">
        <f>SUMPRODUCT($AJ$4:AJ115,$AL$4:AL115)</f>
        <v>22.15376804382138</v>
      </c>
    </row>
    <row r="116" spans="31:41" x14ac:dyDescent="0.3">
      <c r="AE116" s="17">
        <v>112</v>
      </c>
      <c r="AF116" s="17" cm="1">
        <f t="array" ref="AF116">INDEX($C$4:$AB$99,MATCH($AD$4,$B$4:$B$99)+IF(AE116&lt;26,0,MIN(AE116-25,95-$AD$4)),IF(AE116&lt;26,AE116+1,26))</f>
        <v>1</v>
      </c>
      <c r="AG116" s="17">
        <f t="shared" si="6"/>
        <v>1</v>
      </c>
      <c r="AH116" s="17">
        <f t="shared" si="7"/>
        <v>0</v>
      </c>
      <c r="AI116" s="17">
        <f>AG116 * PRODUCT($AH$4:AH115)</f>
        <v>0</v>
      </c>
      <c r="AJ116" s="17">
        <f>PRODUCT($AH$4:AH116)</f>
        <v>0</v>
      </c>
      <c r="AL116">
        <f t="shared" si="9"/>
        <v>1.1891390996847591E-2</v>
      </c>
      <c r="AM116">
        <f>SUMPRODUCT($AI$4:AI116, $AL$4:AL116)</f>
        <v>0.10947045985302281</v>
      </c>
      <c r="AN116">
        <f t="shared" si="8"/>
        <v>23.15376804382138</v>
      </c>
      <c r="AO116">
        <f>SUMPRODUCT($AJ$4:AJ116,$AL$4:AL116)</f>
        <v>22.15376804382138</v>
      </c>
    </row>
    <row r="117" spans="31:41" x14ac:dyDescent="0.3">
      <c r="AE117" s="14">
        <v>113</v>
      </c>
      <c r="AF117" s="17" cm="1">
        <f t="array" ref="AF117">INDEX($C$4:$AB$99,MATCH($AD$4,$B$4:$B$99)+IF(AE117&lt;26,0,MIN(AE117-25,95-$AD$4)),IF(AE117&lt;26,AE117+1,26))</f>
        <v>1</v>
      </c>
      <c r="AG117" s="17">
        <f t="shared" si="6"/>
        <v>1</v>
      </c>
      <c r="AH117" s="17">
        <f t="shared" si="7"/>
        <v>0</v>
      </c>
      <c r="AI117" s="17">
        <f>AG117 * PRODUCT($AH$4:AH116)</f>
        <v>0</v>
      </c>
      <c r="AJ117" s="17">
        <f>PRODUCT($AH$4:AH117)</f>
        <v>0</v>
      </c>
      <c r="AL117">
        <f t="shared" si="9"/>
        <v>1.1434029804661142E-2</v>
      </c>
      <c r="AM117">
        <f>SUMPRODUCT($AI$4:AI117, $AL$4:AL117)</f>
        <v>0.10947045985302281</v>
      </c>
      <c r="AN117">
        <f t="shared" si="8"/>
        <v>23.15376804382138</v>
      </c>
      <c r="AO117">
        <f>SUMPRODUCT($AJ$4:AJ117,$AL$4:AL117)</f>
        <v>22.15376804382138</v>
      </c>
    </row>
    <row r="118" spans="31:41" x14ac:dyDescent="0.3">
      <c r="AE118" s="14">
        <v>114</v>
      </c>
      <c r="AF118" s="17" cm="1">
        <f t="array" ref="AF118">INDEX($C$4:$AB$99,MATCH($AD$4,$B$4:$B$99)+IF(AE118&lt;26,0,MIN(AE118-25,95-$AD$4)),IF(AE118&lt;26,AE118+1,26))</f>
        <v>1</v>
      </c>
      <c r="AG118" s="17">
        <f t="shared" si="6"/>
        <v>1</v>
      </c>
      <c r="AH118" s="17">
        <f t="shared" si="7"/>
        <v>0</v>
      </c>
      <c r="AI118" s="17">
        <f>AG118 * PRODUCT($AH$4:AH117)</f>
        <v>0</v>
      </c>
      <c r="AJ118" s="17">
        <f>PRODUCT($AH$4:AH118)</f>
        <v>0</v>
      </c>
      <c r="AL118">
        <f t="shared" si="9"/>
        <v>1.0994259427558791E-2</v>
      </c>
      <c r="AM118">
        <f>SUMPRODUCT($AI$4:AI118, $AL$4:AL118)</f>
        <v>0.10947045985302281</v>
      </c>
      <c r="AN118">
        <f t="shared" si="8"/>
        <v>23.15376804382138</v>
      </c>
      <c r="AO118">
        <f>SUMPRODUCT($AJ$4:AJ118,$AL$4:AL118)</f>
        <v>22.15376804382138</v>
      </c>
    </row>
    <row r="119" spans="31:41" x14ac:dyDescent="0.3">
      <c r="AE119" s="17">
        <v>115</v>
      </c>
      <c r="AF119" s="17" cm="1">
        <f t="array" ref="AF119">INDEX($C$4:$AB$99,MATCH($AD$4,$B$4:$B$99)+IF(AE119&lt;26,0,MIN(AE119-25,95-$AD$4)),IF(AE119&lt;26,AE119+1,26))</f>
        <v>1</v>
      </c>
      <c r="AG119" s="17">
        <f t="shared" si="6"/>
        <v>1</v>
      </c>
      <c r="AH119" s="17">
        <f t="shared" si="7"/>
        <v>0</v>
      </c>
      <c r="AI119" s="17">
        <f>AG119 * PRODUCT($AH$4:AH118)</f>
        <v>0</v>
      </c>
      <c r="AJ119" s="17">
        <f>PRODUCT($AH$4:AH119)</f>
        <v>0</v>
      </c>
      <c r="AL119">
        <f t="shared" si="9"/>
        <v>1.0571403295729608E-2</v>
      </c>
      <c r="AM119">
        <f>SUMPRODUCT($AI$4:AI119, $AL$4:AL119)</f>
        <v>0.10947045985302281</v>
      </c>
      <c r="AN119">
        <f t="shared" si="8"/>
        <v>23.15376804382138</v>
      </c>
      <c r="AO119">
        <f>SUMPRODUCT($AJ$4:AJ119,$AL$4:AL119)</f>
        <v>22.15376804382138</v>
      </c>
    </row>
    <row r="120" spans="31:41" x14ac:dyDescent="0.3">
      <c r="AE120" s="17">
        <v>116</v>
      </c>
      <c r="AF120" s="17" cm="1">
        <f t="array" ref="AF120">INDEX($C$4:$AB$99,MATCH($AD$4,$B$4:$B$99)+IF(AE120&lt;26,0,MIN(AE120-25,95-$AD$4)),IF(AE120&lt;26,AE120+1,26))</f>
        <v>1</v>
      </c>
      <c r="AG120" s="17">
        <f t="shared" si="6"/>
        <v>1</v>
      </c>
      <c r="AH120" s="17">
        <f t="shared" si="7"/>
        <v>0</v>
      </c>
      <c r="AI120" s="17">
        <f>AG120 * PRODUCT($AH$4:AH119)</f>
        <v>0</v>
      </c>
      <c r="AJ120" s="17">
        <f>PRODUCT($AH$4:AH120)</f>
        <v>0</v>
      </c>
      <c r="AL120">
        <f t="shared" si="9"/>
        <v>1.0164810861278465E-2</v>
      </c>
      <c r="AM120">
        <f>SUMPRODUCT($AI$4:AI120, $AL$4:AL120)</f>
        <v>0.10947045985302281</v>
      </c>
      <c r="AN120">
        <f t="shared" si="8"/>
        <v>23.15376804382138</v>
      </c>
      <c r="AO120">
        <f>SUMPRODUCT($AJ$4:AJ120,$AL$4:AL120)</f>
        <v>22.15376804382138</v>
      </c>
    </row>
    <row r="121" spans="31:41" x14ac:dyDescent="0.3">
      <c r="AE121" s="14">
        <v>117</v>
      </c>
      <c r="AF121" s="17" cm="1">
        <f t="array" ref="AF121">INDEX($C$4:$AB$99,MATCH($AD$4,$B$4:$B$99)+IF(AE121&lt;26,0,MIN(AE121-25,95-$AD$4)),IF(AE121&lt;26,AE121+1,26))</f>
        <v>1</v>
      </c>
      <c r="AG121" s="17">
        <f t="shared" si="6"/>
        <v>1</v>
      </c>
      <c r="AH121" s="17">
        <f t="shared" si="7"/>
        <v>0</v>
      </c>
      <c r="AI121" s="17">
        <f>AG121 * PRODUCT($AH$4:AH120)</f>
        <v>0</v>
      </c>
      <c r="AJ121" s="17">
        <f>PRODUCT($AH$4:AH121)</f>
        <v>0</v>
      </c>
      <c r="AL121">
        <f t="shared" si="9"/>
        <v>9.7738565973831404E-3</v>
      </c>
      <c r="AM121">
        <f>SUMPRODUCT($AI$4:AI121, $AL$4:AL121)</f>
        <v>0.10947045985302281</v>
      </c>
      <c r="AN121">
        <f t="shared" si="8"/>
        <v>23.15376804382138</v>
      </c>
      <c r="AO121">
        <f>SUMPRODUCT($AJ$4:AJ121,$AL$4:AL121)</f>
        <v>22.15376804382138</v>
      </c>
    </row>
    <row r="122" spans="31:41" x14ac:dyDescent="0.3">
      <c r="AE122" s="17">
        <v>118</v>
      </c>
      <c r="AF122" s="17" cm="1">
        <f t="array" ref="AF122">INDEX($C$4:$AB$99,MATCH($AD$4,$B$4:$B$99)+IF(AE122&lt;26,0,MIN(AE122-25,95-$AD$4)),IF(AE122&lt;26,AE122+1,26))</f>
        <v>1</v>
      </c>
      <c r="AG122" s="17">
        <f t="shared" si="6"/>
        <v>1</v>
      </c>
      <c r="AH122" s="17">
        <f t="shared" si="7"/>
        <v>0</v>
      </c>
      <c r="AI122" s="17">
        <f>AG122 * PRODUCT($AH$4:AH121)</f>
        <v>0</v>
      </c>
      <c r="AJ122" s="17">
        <f>PRODUCT($AH$4:AH122)</f>
        <v>0</v>
      </c>
      <c r="AL122">
        <f t="shared" si="9"/>
        <v>9.3979390359453293E-3</v>
      </c>
      <c r="AM122">
        <f>SUMPRODUCT($AI$4:AI122, $AL$4:AL122)</f>
        <v>0.10947045985302281</v>
      </c>
      <c r="AN122">
        <f t="shared" si="8"/>
        <v>23.15376804382138</v>
      </c>
      <c r="AO122">
        <f>SUMPRODUCT($AJ$4:AJ122,$AL$4:AL122)</f>
        <v>22.15376804382138</v>
      </c>
    </row>
    <row r="123" spans="31:41" x14ac:dyDescent="0.3">
      <c r="AE123" s="17">
        <v>119</v>
      </c>
      <c r="AF123" s="17" cm="1">
        <f t="array" ref="AF123">INDEX($C$4:$AB$99,MATCH($AD$4,$B$4:$B$99)+IF(AE123&lt;26,0,MIN(AE123-25,95-$AD$4)),IF(AE123&lt;26,AE123+1,26))</f>
        <v>1</v>
      </c>
      <c r="AG123" s="17">
        <f t="shared" si="6"/>
        <v>1</v>
      </c>
      <c r="AH123" s="17">
        <f t="shared" si="7"/>
        <v>0</v>
      </c>
      <c r="AI123" s="17">
        <f>AG123 * PRODUCT($AH$4:AH122)</f>
        <v>0</v>
      </c>
      <c r="AJ123" s="17">
        <f>PRODUCT($AH$4:AH123)</f>
        <v>0</v>
      </c>
      <c r="AL123">
        <f t="shared" si="9"/>
        <v>9.0364798422551233E-3</v>
      </c>
      <c r="AM123">
        <f>SUMPRODUCT($AI$4:AI123, $AL$4:AL123)</f>
        <v>0.10947045985302281</v>
      </c>
      <c r="AN123">
        <f t="shared" si="8"/>
        <v>23.15376804382138</v>
      </c>
      <c r="AO123">
        <f>SUMPRODUCT($AJ$4:AJ123,$AL$4:AL123)</f>
        <v>22.15376804382138</v>
      </c>
    </row>
    <row r="124" spans="31:41" x14ac:dyDescent="0.3">
      <c r="AE124" s="14">
        <v>120</v>
      </c>
      <c r="AF124" s="17" cm="1">
        <f t="array" ref="AF124">INDEX($C$4:$AB$99,MATCH($AD$4,$B$4:$B$99)+IF(AE124&lt;26,0,MIN(AE124-25,95-$AD$4)),IF(AE124&lt;26,AE124+1,26))</f>
        <v>1</v>
      </c>
      <c r="AG124" s="17">
        <f t="shared" si="6"/>
        <v>1</v>
      </c>
      <c r="AH124" s="17">
        <f t="shared" si="7"/>
        <v>0</v>
      </c>
      <c r="AI124" s="17">
        <f>AG124 * PRODUCT($AH$4:AH123)</f>
        <v>0</v>
      </c>
      <c r="AJ124" s="17">
        <f>PRODUCT($AH$4:AH124)</f>
        <v>0</v>
      </c>
      <c r="AL124">
        <f t="shared" si="9"/>
        <v>8.6889229252453074E-3</v>
      </c>
      <c r="AM124">
        <f>SUMPRODUCT($AI$4:AI124, $AL$4:AL124)</f>
        <v>0.10947045985302281</v>
      </c>
      <c r="AN124">
        <f t="shared" si="8"/>
        <v>23.15376804382138</v>
      </c>
      <c r="AO124">
        <f>SUMPRODUCT($AJ$4:AJ124,$AL$4:AL124)</f>
        <v>22.15376804382138</v>
      </c>
    </row>
  </sheetData>
  <dataValidations count="1">
    <dataValidation allowBlank="1" showInputMessage="1" showErrorMessage="1" error="Enter an age from 0 to 70." sqref="AD4" xr:uid="{00000000-0002-0000-0500-000000000000}"/>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B3"/>
  <sheetViews>
    <sheetView workbookViewId="0">
      <selection activeCell="B3" sqref="B3"/>
    </sheetView>
  </sheetViews>
  <sheetFormatPr defaultRowHeight="14.4" x14ac:dyDescent="0.3"/>
  <cols>
    <col min="1" max="1" width="13.88671875" customWidth="1"/>
    <col min="2" max="2" width="93" customWidth="1"/>
  </cols>
  <sheetData>
    <row r="1" spans="1:2" x14ac:dyDescent="0.3">
      <c r="A1" s="3" t="s">
        <v>274</v>
      </c>
      <c r="B1" s="3" t="s">
        <v>275</v>
      </c>
    </row>
    <row r="2" spans="1:2" ht="15" thickBot="1" x14ac:dyDescent="0.35"/>
    <row r="3" spans="1:2" ht="310.5" customHeight="1" thickBot="1" x14ac:dyDescent="0.35">
      <c r="A3" s="48" t="s">
        <v>276</v>
      </c>
      <c r="B3" s="47" t="s">
        <v>323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C667-F65B-4B47-BA62-EBDCE6BE990D}">
  <dimension ref="A1:O17"/>
  <sheetViews>
    <sheetView workbookViewId="0">
      <selection activeCell="C3" sqref="C3"/>
    </sheetView>
  </sheetViews>
  <sheetFormatPr defaultRowHeight="14.4" x14ac:dyDescent="0.3"/>
  <cols>
    <col min="1" max="1" width="4.44140625" customWidth="1"/>
    <col min="5" max="5" width="13.44140625" bestFit="1" customWidth="1"/>
    <col min="6" max="6" width="12.109375" style="6" bestFit="1" customWidth="1"/>
    <col min="7" max="7" width="11.5546875" style="6" bestFit="1" customWidth="1"/>
    <col min="8" max="8" width="11.109375" style="6" customWidth="1"/>
    <col min="9" max="9" width="10.88671875" style="6" customWidth="1"/>
    <col min="10" max="10" width="15.6640625" customWidth="1"/>
    <col min="11" max="11" width="13.33203125" style="6" bestFit="1" customWidth="1"/>
    <col min="12" max="12" width="10.88671875" style="6" customWidth="1"/>
    <col min="13" max="13" width="15.6640625" customWidth="1"/>
    <col min="14" max="14" width="13.33203125" style="6" bestFit="1" customWidth="1"/>
    <col min="15" max="15" width="11.5546875" bestFit="1" customWidth="1"/>
  </cols>
  <sheetData>
    <row r="1" spans="1:15" x14ac:dyDescent="0.3">
      <c r="A1" s="3" t="s">
        <v>280</v>
      </c>
      <c r="E1" s="3"/>
      <c r="F1" s="20"/>
      <c r="J1" s="3"/>
      <c r="M1" s="3"/>
    </row>
    <row r="2" spans="1:15" x14ac:dyDescent="0.3">
      <c r="E2" s="3"/>
      <c r="F2" s="20"/>
      <c r="J2" s="3"/>
      <c r="M2" s="3"/>
    </row>
    <row r="3" spans="1:15" x14ac:dyDescent="0.3">
      <c r="B3" s="3" t="s">
        <v>35</v>
      </c>
      <c r="C3" s="21">
        <v>20</v>
      </c>
      <c r="E3" s="3" t="s">
        <v>37</v>
      </c>
      <c r="F3" s="23">
        <v>2.75E-2</v>
      </c>
    </row>
    <row r="4" spans="1:15" x14ac:dyDescent="0.3">
      <c r="B4" s="3" t="s">
        <v>36</v>
      </c>
      <c r="C4" s="21" t="s">
        <v>59</v>
      </c>
      <c r="J4" s="3"/>
      <c r="M4" s="3"/>
    </row>
    <row r="5" spans="1:15" x14ac:dyDescent="0.3">
      <c r="B5" s="3"/>
      <c r="C5" s="6"/>
      <c r="E5" s="3"/>
      <c r="F5" s="20"/>
      <c r="J5" s="3"/>
      <c r="M5" s="3"/>
    </row>
    <row r="6" spans="1:15" x14ac:dyDescent="0.3">
      <c r="B6" s="24" t="s">
        <v>41</v>
      </c>
      <c r="C6" s="25"/>
      <c r="E6" s="24" t="s">
        <v>52</v>
      </c>
      <c r="F6" s="26"/>
      <c r="G6" s="26"/>
      <c r="H6" s="26"/>
      <c r="I6" s="4"/>
      <c r="J6" s="24" t="s">
        <v>53</v>
      </c>
      <c r="K6" s="25"/>
      <c r="L6" s="4"/>
      <c r="M6" s="24" t="s">
        <v>53</v>
      </c>
      <c r="N6" s="25"/>
      <c r="O6" s="27"/>
    </row>
    <row r="7" spans="1:15" x14ac:dyDescent="0.3">
      <c r="B7" s="3"/>
      <c r="C7" s="22">
        <v>63.960917614635441</v>
      </c>
      <c r="E7" s="3"/>
      <c r="F7" s="4"/>
      <c r="G7" s="4"/>
      <c r="H7" s="4"/>
      <c r="I7" s="4"/>
      <c r="J7" s="3"/>
      <c r="K7" s="4"/>
      <c r="L7" s="4"/>
      <c r="M7" s="3"/>
      <c r="N7" s="4"/>
    </row>
    <row r="8" spans="1:15" x14ac:dyDescent="0.3">
      <c r="B8" s="3"/>
      <c r="C8" s="22"/>
      <c r="E8" s="3" t="s">
        <v>54</v>
      </c>
      <c r="F8" s="28">
        <v>800000</v>
      </c>
      <c r="G8" s="4"/>
      <c r="H8" s="4"/>
      <c r="I8" s="4"/>
      <c r="J8" s="29" t="s">
        <v>55</v>
      </c>
      <c r="K8" s="28">
        <v>200000</v>
      </c>
      <c r="L8" s="4"/>
      <c r="M8" s="3" t="s">
        <v>56</v>
      </c>
      <c r="N8" s="30">
        <v>40000</v>
      </c>
    </row>
    <row r="9" spans="1:15" x14ac:dyDescent="0.3">
      <c r="K9" s="4"/>
      <c r="N9" s="4"/>
    </row>
    <row r="10" spans="1:15" ht="43.2" x14ac:dyDescent="0.3">
      <c r="B10" s="3"/>
      <c r="C10" s="22"/>
      <c r="E10" s="4" t="s">
        <v>43</v>
      </c>
      <c r="F10" s="31" t="s">
        <v>55</v>
      </c>
      <c r="G10" s="31" t="s">
        <v>273</v>
      </c>
      <c r="J10" s="4" t="s">
        <v>43</v>
      </c>
      <c r="K10" s="31" t="s">
        <v>57</v>
      </c>
      <c r="M10" s="4" t="s">
        <v>43</v>
      </c>
      <c r="N10" s="31" t="s">
        <v>55</v>
      </c>
    </row>
    <row r="11" spans="1:15" x14ac:dyDescent="0.3">
      <c r="B11" s="3"/>
      <c r="C11" s="22"/>
      <c r="F11" s="32">
        <v>147315.50304062178</v>
      </c>
      <c r="G11" s="32">
        <v>4832.6573810403515</v>
      </c>
      <c r="K11" s="32">
        <v>6783.4936320495553</v>
      </c>
      <c r="N11" s="32">
        <v>1179333.3102286544</v>
      </c>
      <c r="O11" s="33"/>
    </row>
    <row r="12" spans="1:15" x14ac:dyDescent="0.3">
      <c r="B12" s="3"/>
      <c r="C12" s="22"/>
      <c r="E12" s="3"/>
      <c r="F12" s="4"/>
      <c r="G12" s="4"/>
      <c r="H12" s="4"/>
      <c r="I12" s="4"/>
      <c r="J12" s="3"/>
      <c r="K12" s="4"/>
      <c r="L12" s="4"/>
      <c r="M12" s="3"/>
      <c r="N12" s="4"/>
    </row>
    <row r="13" spans="1:15" ht="43.2" x14ac:dyDescent="0.3">
      <c r="B13" s="3"/>
      <c r="C13" s="22"/>
      <c r="E13" s="4" t="s">
        <v>286</v>
      </c>
      <c r="F13" s="31" t="s">
        <v>55</v>
      </c>
      <c r="G13" s="31" t="s">
        <v>58</v>
      </c>
      <c r="H13" s="31"/>
      <c r="I13" s="31"/>
      <c r="J13" s="31" t="s">
        <v>45</v>
      </c>
      <c r="K13" s="31" t="s">
        <v>57</v>
      </c>
      <c r="L13" s="31"/>
      <c r="M13" s="31" t="s">
        <v>45</v>
      </c>
      <c r="N13" s="31" t="s">
        <v>55</v>
      </c>
    </row>
    <row r="14" spans="1:15" x14ac:dyDescent="0.3">
      <c r="E14" s="6">
        <v>5</v>
      </c>
      <c r="F14" s="36">
        <v>1087.1558449791969</v>
      </c>
      <c r="G14" s="36">
        <v>229.51222081943047</v>
      </c>
      <c r="H14" s="34"/>
      <c r="J14" s="6">
        <v>5</v>
      </c>
      <c r="K14" s="36">
        <v>43396.417278026413</v>
      </c>
      <c r="M14" s="6">
        <v>5</v>
      </c>
      <c r="N14" s="36">
        <v>184347.01530190062</v>
      </c>
      <c r="O14" s="33"/>
    </row>
    <row r="15" spans="1:15" x14ac:dyDescent="0.3">
      <c r="E15" s="6">
        <v>10</v>
      </c>
      <c r="F15" s="36">
        <v>2155.8870148179699</v>
      </c>
      <c r="G15" s="36">
        <v>243.15264353394303</v>
      </c>
      <c r="H15" s="34"/>
      <c r="J15" s="6">
        <v>10</v>
      </c>
      <c r="K15" s="36">
        <v>23184.64636676689</v>
      </c>
      <c r="M15" s="6">
        <v>10</v>
      </c>
      <c r="N15" s="36">
        <v>345055.94234412315</v>
      </c>
    </row>
    <row r="16" spans="1:15" x14ac:dyDescent="0.3">
      <c r="E16" s="6">
        <v>15</v>
      </c>
      <c r="F16" s="36">
        <v>3375.0684391925829</v>
      </c>
      <c r="G16" s="36">
        <v>270.75176318205877</v>
      </c>
      <c r="H16" s="34"/>
      <c r="J16" s="6">
        <v>15</v>
      </c>
      <c r="K16" s="36">
        <v>16491.174481597762</v>
      </c>
      <c r="M16" s="6">
        <v>15</v>
      </c>
      <c r="N16" s="36">
        <v>485107.95934680529</v>
      </c>
    </row>
    <row r="17" spans="5:14" x14ac:dyDescent="0.3">
      <c r="E17" s="6">
        <v>20</v>
      </c>
      <c r="F17" s="36">
        <v>5074.3152582338007</v>
      </c>
      <c r="G17" s="36">
        <v>325.2784141683772</v>
      </c>
      <c r="H17" s="34"/>
      <c r="J17" s="6">
        <v>20</v>
      </c>
      <c r="K17" s="36">
        <v>13178.655390754744</v>
      </c>
      <c r="M17" s="6">
        <v>20</v>
      </c>
      <c r="N17" s="36">
        <v>607042.20292551699</v>
      </c>
    </row>
  </sheetData>
  <dataValidations count="3">
    <dataValidation type="list" showInputMessage="1" showErrorMessage="1" error="Select Male or Female" sqref="C4" xr:uid="{3E4B6BD1-E668-4B95-8D5B-600AAFD9470B}">
      <formula1>"Male,Female"</formula1>
    </dataValidation>
    <dataValidation type="custom" showInputMessage="1" showErrorMessage="1" error="Enter an interest rate between 0% and 20%" sqref="F3" xr:uid="{3B12BEC4-1194-4B3B-B200-1A585107A9E6}">
      <formula1>AND(ISNUMBER(F3),F3&gt;0,F3&lt;=20%)</formula1>
    </dataValidation>
    <dataValidation type="custom" showInputMessage="1" showErrorMessage="1" error="Input Death Benefit from 1 to 5,000,000." sqref="F8 N8 K8" xr:uid="{7A5DA735-CC20-40D3-B2D8-7A3C23F7B704}">
      <formula1>AND(ISNUMBER(F8),F8&gt;=1,F8&lt;=5000000)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Input Integer Age from 0 to 70" xr:uid="{276560BC-7ECE-4A09-9C77-99C5AA1462D5}">
          <x14:formula1>
            <xm:f>'2008 VBT Ltd MNS ANB'!$B$4:$B$74</xm:f>
          </x14:formula1>
          <xm:sqref>C3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9B2E7-B164-422F-AC00-CD6362FA1768}">
  <dimension ref="A1:O17"/>
  <sheetViews>
    <sheetView workbookViewId="0">
      <selection activeCell="F11" sqref="F11"/>
    </sheetView>
  </sheetViews>
  <sheetFormatPr defaultRowHeight="14.4" x14ac:dyDescent="0.3"/>
  <cols>
    <col min="1" max="1" width="4.44140625" customWidth="1"/>
    <col min="5" max="5" width="13.44140625" bestFit="1" customWidth="1"/>
    <col min="6" max="6" width="12.109375" style="6" bestFit="1" customWidth="1"/>
    <col min="7" max="7" width="11.5546875" style="6" bestFit="1" customWidth="1"/>
    <col min="8" max="8" width="11.109375" style="6" customWidth="1"/>
    <col min="9" max="9" width="10.88671875" style="6" customWidth="1"/>
    <col min="10" max="10" width="15.6640625" customWidth="1"/>
    <col min="11" max="11" width="13.33203125" style="6" bestFit="1" customWidth="1"/>
    <col min="12" max="12" width="10.88671875" style="6" customWidth="1"/>
    <col min="13" max="13" width="15.6640625" customWidth="1"/>
    <col min="14" max="14" width="13.33203125" style="6" bestFit="1" customWidth="1"/>
    <col min="15" max="15" width="11.5546875" bestFit="1" customWidth="1"/>
  </cols>
  <sheetData>
    <row r="1" spans="1:15" x14ac:dyDescent="0.3">
      <c r="A1" s="3" t="s">
        <v>280</v>
      </c>
      <c r="E1" s="3"/>
      <c r="F1" s="20"/>
      <c r="J1" s="3"/>
      <c r="M1" s="3"/>
    </row>
    <row r="2" spans="1:15" x14ac:dyDescent="0.3">
      <c r="E2" s="3"/>
      <c r="F2" s="20"/>
      <c r="J2" s="3"/>
      <c r="M2" s="3"/>
    </row>
    <row r="3" spans="1:15" x14ac:dyDescent="0.3">
      <c r="B3" s="3" t="s">
        <v>35</v>
      </c>
      <c r="C3" s="21">
        <v>22</v>
      </c>
      <c r="E3" s="3" t="s">
        <v>37</v>
      </c>
      <c r="F3" s="23">
        <v>3.1E-2</v>
      </c>
    </row>
    <row r="4" spans="1:15" x14ac:dyDescent="0.3">
      <c r="B4" s="3" t="s">
        <v>36</v>
      </c>
      <c r="C4" s="21" t="s">
        <v>266</v>
      </c>
      <c r="J4" s="3"/>
      <c r="M4" s="3"/>
    </row>
    <row r="5" spans="1:15" x14ac:dyDescent="0.3">
      <c r="B5" s="3"/>
      <c r="C5" s="6"/>
      <c r="E5" s="3"/>
      <c r="F5" s="20"/>
      <c r="J5" s="3"/>
      <c r="M5" s="3"/>
    </row>
    <row r="6" spans="1:15" x14ac:dyDescent="0.3">
      <c r="B6" s="24" t="s">
        <v>41</v>
      </c>
      <c r="C6" s="25"/>
      <c r="E6" s="24" t="s">
        <v>52</v>
      </c>
      <c r="F6" s="26"/>
      <c r="G6" s="26"/>
      <c r="H6" s="26"/>
      <c r="I6" s="4"/>
      <c r="J6" s="24" t="s">
        <v>53</v>
      </c>
      <c r="K6" s="25"/>
      <c r="L6" s="4"/>
      <c r="M6" s="24" t="s">
        <v>53</v>
      </c>
      <c r="N6" s="25"/>
      <c r="O6" s="27"/>
    </row>
    <row r="7" spans="1:15" x14ac:dyDescent="0.3">
      <c r="B7" s="3"/>
      <c r="C7" s="22">
        <v>37.667336183513157</v>
      </c>
      <c r="E7" s="3"/>
      <c r="F7" s="4"/>
      <c r="G7" s="4"/>
      <c r="H7" s="4"/>
      <c r="I7" s="4"/>
      <c r="J7" s="3"/>
      <c r="K7" s="4"/>
      <c r="L7" s="4"/>
      <c r="M7" s="3"/>
      <c r="N7" s="4"/>
    </row>
    <row r="8" spans="1:15" x14ac:dyDescent="0.3">
      <c r="B8" s="3"/>
      <c r="C8" s="22"/>
      <c r="E8" s="3" t="s">
        <v>54</v>
      </c>
      <c r="F8" s="28">
        <v>750000</v>
      </c>
      <c r="G8" s="4"/>
      <c r="H8" s="4"/>
      <c r="I8" s="4"/>
      <c r="J8" s="29" t="s">
        <v>55</v>
      </c>
      <c r="K8" s="28">
        <v>400000</v>
      </c>
      <c r="L8" s="4"/>
      <c r="M8" s="3" t="s">
        <v>56</v>
      </c>
      <c r="N8" s="30">
        <v>50000</v>
      </c>
    </row>
    <row r="9" spans="1:15" x14ac:dyDescent="0.3">
      <c r="K9" s="4"/>
      <c r="N9" s="4"/>
    </row>
    <row r="10" spans="1:15" ht="43.2" x14ac:dyDescent="0.3">
      <c r="B10" s="3"/>
      <c r="C10" s="22"/>
      <c r="E10" s="4" t="s">
        <v>43</v>
      </c>
      <c r="F10" s="31" t="s">
        <v>55</v>
      </c>
      <c r="G10" s="31" t="s">
        <v>273</v>
      </c>
      <c r="J10" s="4" t="s">
        <v>43</v>
      </c>
      <c r="K10" s="31" t="s">
        <v>57</v>
      </c>
      <c r="M10" s="4" t="s">
        <v>43</v>
      </c>
      <c r="N10" s="31" t="s">
        <v>55</v>
      </c>
    </row>
    <row r="11" spans="1:15" x14ac:dyDescent="0.3">
      <c r="B11" s="3"/>
      <c r="C11" s="22"/>
      <c r="F11" s="32">
        <v>243787.48545411581</v>
      </c>
      <c r="G11" s="32">
        <v>10860.325008688469</v>
      </c>
      <c r="K11" s="32">
        <v>18650.165121010767</v>
      </c>
      <c r="N11" s="32">
        <v>1072376.5645092626</v>
      </c>
      <c r="O11" s="33"/>
    </row>
    <row r="12" spans="1:15" x14ac:dyDescent="0.3">
      <c r="B12" s="3"/>
      <c r="C12" s="22"/>
      <c r="E12" s="3"/>
      <c r="F12" s="4"/>
      <c r="G12" s="4"/>
      <c r="H12" s="4"/>
      <c r="I12" s="4"/>
      <c r="J12" s="3"/>
      <c r="K12" s="4"/>
      <c r="L12" s="4"/>
      <c r="M12" s="3"/>
      <c r="N12" s="4"/>
    </row>
    <row r="13" spans="1:15" ht="43.2" x14ac:dyDescent="0.3">
      <c r="B13" s="3"/>
      <c r="C13" s="22"/>
      <c r="E13" s="4" t="s">
        <v>286</v>
      </c>
      <c r="F13" s="31" t="s">
        <v>55</v>
      </c>
      <c r="G13" s="31" t="s">
        <v>58</v>
      </c>
      <c r="H13" s="31"/>
      <c r="I13" s="31"/>
      <c r="J13" s="31" t="s">
        <v>45</v>
      </c>
      <c r="K13" s="31" t="s">
        <v>57</v>
      </c>
      <c r="L13" s="31"/>
      <c r="M13" s="31" t="s">
        <v>45</v>
      </c>
      <c r="N13" s="31" t="s">
        <v>55</v>
      </c>
    </row>
    <row r="14" spans="1:15" x14ac:dyDescent="0.3">
      <c r="E14" s="6">
        <v>5</v>
      </c>
      <c r="F14" s="36">
        <v>3662.9701437632966</v>
      </c>
      <c r="G14" s="36">
        <v>779.2380142755103</v>
      </c>
      <c r="H14" s="34"/>
      <c r="J14" s="6">
        <v>5</v>
      </c>
      <c r="K14" s="36">
        <v>87825.54856480044</v>
      </c>
      <c r="M14" s="6">
        <v>5</v>
      </c>
      <c r="N14" s="36">
        <v>227724.16827255423</v>
      </c>
      <c r="O14" s="33"/>
    </row>
    <row r="15" spans="1:15" x14ac:dyDescent="0.3">
      <c r="E15" s="6">
        <v>10</v>
      </c>
      <c r="F15" s="36">
        <v>10213.556632818538</v>
      </c>
      <c r="G15" s="36">
        <v>1173.2992750189369</v>
      </c>
      <c r="H15" s="34"/>
      <c r="J15" s="6">
        <v>10</v>
      </c>
      <c r="K15" s="36">
        <v>47451.66925689987</v>
      </c>
      <c r="M15" s="6">
        <v>10</v>
      </c>
      <c r="N15" s="36">
        <v>421481.48449154571</v>
      </c>
    </row>
    <row r="16" spans="1:15" x14ac:dyDescent="0.3">
      <c r="E16" s="6">
        <v>15</v>
      </c>
      <c r="F16" s="36">
        <v>20084.57298265801</v>
      </c>
      <c r="G16" s="36">
        <v>1660.85102067448</v>
      </c>
      <c r="H16" s="34"/>
      <c r="J16" s="6">
        <v>15</v>
      </c>
      <c r="K16" s="36">
        <v>34180.578612803918</v>
      </c>
      <c r="M16" s="6">
        <v>15</v>
      </c>
      <c r="N16" s="36">
        <v>585127.60203854693</v>
      </c>
    </row>
    <row r="17" spans="5:14" x14ac:dyDescent="0.3">
      <c r="E17" s="6">
        <v>20</v>
      </c>
      <c r="F17" s="36">
        <v>32807.927676836975</v>
      </c>
      <c r="G17" s="36">
        <v>2197.2247064138537</v>
      </c>
      <c r="H17" s="34"/>
      <c r="J17" s="6">
        <v>20</v>
      </c>
      <c r="K17" s="36">
        <v>27703.081645564343</v>
      </c>
      <c r="M17" s="6">
        <v>20</v>
      </c>
      <c r="N17" s="36">
        <v>721941.34413931833</v>
      </c>
    </row>
  </sheetData>
  <dataValidations count="3">
    <dataValidation type="list" showInputMessage="1" showErrorMessage="1" error="Select Male or Female" sqref="C4" xr:uid="{14C52C00-13F6-4E8E-BB7F-81C82FA0E603}">
      <formula1>"Male,Female"</formula1>
    </dataValidation>
    <dataValidation type="custom" showInputMessage="1" showErrorMessage="1" error="Enter an interest rate between 0% and 20%" sqref="F3" xr:uid="{FC7209F7-050C-48B0-98C5-8D5187ECBA9E}">
      <formula1>AND(ISNUMBER(F3),F3&gt;0,F3&lt;=20%)</formula1>
    </dataValidation>
    <dataValidation type="custom" showInputMessage="1" showErrorMessage="1" error="Input Death Benefit from 1 to 5,000,000." sqref="F8 N8 K8" xr:uid="{DDDD4668-DC96-4F02-969A-BD7085C692E6}">
      <formula1>AND(ISNUMBER(F8),F8&gt;=1,F8&lt;=5000000)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Input Integer Age from 0 to 70" xr:uid="{CE2C0BCD-E876-4E34-B8B6-428E1BFE6874}">
          <x14:formula1>
            <xm:f>'2008 VBT Ltd MNS ANB'!$B$4:$B$74</xm:f>
          </x14:formula1>
          <xm:sqref>C3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2998D-DF01-4278-AF59-51885CB421BF}">
  <dimension ref="A1"/>
  <sheetViews>
    <sheetView workbookViewId="0"/>
  </sheetViews>
  <sheetFormatPr defaultRowHeight="14.4" x14ac:dyDescent="0.3"/>
  <cols>
    <col min="1" max="1" width="5.21875" bestFit="1" customWidth="1"/>
  </cols>
  <sheetData>
    <row r="1" spans="1:1" x14ac:dyDescent="0.3">
      <c r="A1" t="e" cm="1">
        <f t="array" ref="A1">INDEX($C$4:$AB$94,MATCH($AD$4,$B$4:$B$94),IF(AE4&lt;26,AE4+1,INDEX($C$4:$AB$94,MATCH($AD$4,$B$4:$B$94),25)))</f>
        <v>#N/A</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L42"/>
  <sheetViews>
    <sheetView workbookViewId="0">
      <pane xSplit="1" ySplit="4" topLeftCell="B5" activePane="bottomRight" state="frozen"/>
      <selection pane="topRight" activeCell="B1" sqref="B1"/>
      <selection pane="bottomLeft" activeCell="A5" sqref="A5"/>
      <selection pane="bottomRight"/>
    </sheetView>
  </sheetViews>
  <sheetFormatPr defaultRowHeight="14.4" x14ac:dyDescent="0.3"/>
  <cols>
    <col min="1" max="1" width="40.44140625" bestFit="1" customWidth="1"/>
  </cols>
  <sheetData>
    <row r="1" spans="1:12" x14ac:dyDescent="0.3">
      <c r="H1" s="6" t="s">
        <v>122</v>
      </c>
      <c r="I1" t="s">
        <v>123</v>
      </c>
      <c r="J1" s="6" t="s">
        <v>120</v>
      </c>
      <c r="K1" s="6" t="s">
        <v>121</v>
      </c>
    </row>
    <row r="2" spans="1:12" x14ac:dyDescent="0.3">
      <c r="H2" s="6">
        <v>3</v>
      </c>
      <c r="I2" t="s">
        <v>118</v>
      </c>
      <c r="J2" s="6">
        <f>CODE(J1)</f>
        <v>66</v>
      </c>
      <c r="K2" s="6">
        <f>CODE(K1)</f>
        <v>81</v>
      </c>
    </row>
    <row r="3" spans="1:12" x14ac:dyDescent="0.3">
      <c r="B3" t="s">
        <v>76</v>
      </c>
      <c r="F3">
        <f>SUM(F5:F42)</f>
        <v>0</v>
      </c>
      <c r="H3" s="6">
        <v>93</v>
      </c>
      <c r="I3" t="s">
        <v>119</v>
      </c>
      <c r="J3" s="6" t="str">
        <f>CHAR(J2)</f>
        <v>B</v>
      </c>
      <c r="K3" s="6" t="str">
        <f>CHAR(K2)</f>
        <v>Q</v>
      </c>
      <c r="L3">
        <f ca="1">SUM(L5:L42)</f>
        <v>0</v>
      </c>
    </row>
    <row r="4" spans="1:12" ht="15" thickBot="1" x14ac:dyDescent="0.35">
      <c r="A4" s="38" t="s">
        <v>75</v>
      </c>
      <c r="B4" s="6" t="s">
        <v>77</v>
      </c>
      <c r="C4" s="6" t="s">
        <v>78</v>
      </c>
      <c r="D4" s="6" t="s">
        <v>79</v>
      </c>
      <c r="E4" s="6" t="s">
        <v>80</v>
      </c>
      <c r="F4" t="s">
        <v>124</v>
      </c>
      <c r="L4" t="s">
        <v>124</v>
      </c>
    </row>
    <row r="5" spans="1:12" ht="15" thickTop="1" x14ac:dyDescent="0.3">
      <c r="A5" s="39" t="s">
        <v>265</v>
      </c>
      <c r="B5" s="6" t="s">
        <v>125</v>
      </c>
      <c r="C5" s="6" t="s">
        <v>126</v>
      </c>
      <c r="D5" s="6" t="s">
        <v>127</v>
      </c>
      <c r="E5" s="6" t="s">
        <v>128</v>
      </c>
      <c r="F5">
        <f>IF(OR(B5=C5,B5=D5,B5,E5,C5=D5,C5=E5,D5=E5),1,0)</f>
        <v>0</v>
      </c>
      <c r="H5" t="str">
        <f t="shared" ref="H5:K20" ca="1" si="0">CHAR(RANDBETWEEN($J$2,$K$2))&amp;RANDBETWEEN($H$2,$H$3)</f>
        <v>Q16</v>
      </c>
      <c r="I5" t="str">
        <f t="shared" ca="1" si="0"/>
        <v>N70</v>
      </c>
      <c r="J5" t="str">
        <f t="shared" ca="1" si="0"/>
        <v>Q80</v>
      </c>
      <c r="K5" t="str">
        <f t="shared" ca="1" si="0"/>
        <v>N28</v>
      </c>
      <c r="L5">
        <f ca="1">IF(OR(H5=I5,H5=J5,H5,K5,I5=J5,I5=K5,J5=K5),1,0)</f>
        <v>0</v>
      </c>
    </row>
    <row r="6" spans="1:12" x14ac:dyDescent="0.3">
      <c r="A6" s="40" t="s">
        <v>81</v>
      </c>
      <c r="B6" s="6" t="s">
        <v>129</v>
      </c>
      <c r="C6" s="6" t="s">
        <v>130</v>
      </c>
      <c r="D6" s="6" t="s">
        <v>131</v>
      </c>
      <c r="E6" s="6" t="s">
        <v>132</v>
      </c>
      <c r="F6">
        <f t="shared" ref="F6:F42" si="1">IF(OR(B6=C6,B6=D6,B6,E6,C6=D6,C6=E6,D6=E6),1,0)</f>
        <v>0</v>
      </c>
      <c r="H6" t="str">
        <f t="shared" ca="1" si="0"/>
        <v>J74</v>
      </c>
      <c r="I6" t="str">
        <f t="shared" ca="1" si="0"/>
        <v>D25</v>
      </c>
      <c r="J6" t="str">
        <f t="shared" ca="1" si="0"/>
        <v>B15</v>
      </c>
      <c r="K6" t="str">
        <f t="shared" ca="1" si="0"/>
        <v>G21</v>
      </c>
      <c r="L6">
        <f t="shared" ref="L6:L42" ca="1" si="2">IF(OR(H6=I6,H6=J6,H6,K6,I6=J6,I6=K6,J6=K6),1,0)</f>
        <v>0</v>
      </c>
    </row>
    <row r="7" spans="1:12" x14ac:dyDescent="0.3">
      <c r="A7" s="41" t="s">
        <v>82</v>
      </c>
      <c r="B7" s="6" t="s">
        <v>133</v>
      </c>
      <c r="C7" s="6" t="s">
        <v>134</v>
      </c>
      <c r="D7" s="6" t="s">
        <v>135</v>
      </c>
      <c r="E7" s="6" t="s">
        <v>136</v>
      </c>
      <c r="F7">
        <f t="shared" si="1"/>
        <v>0</v>
      </c>
      <c r="H7" t="str">
        <f t="shared" ca="1" si="0"/>
        <v>E23</v>
      </c>
      <c r="I7" t="str">
        <f t="shared" ca="1" si="0"/>
        <v>L44</v>
      </c>
      <c r="J7" t="str">
        <f t="shared" ca="1" si="0"/>
        <v>M26</v>
      </c>
      <c r="K7" t="str">
        <f t="shared" ca="1" si="0"/>
        <v>C36</v>
      </c>
      <c r="L7">
        <f t="shared" ca="1" si="2"/>
        <v>0</v>
      </c>
    </row>
    <row r="8" spans="1:12" x14ac:dyDescent="0.3">
      <c r="A8" s="40" t="s">
        <v>83</v>
      </c>
      <c r="B8" s="6" t="s">
        <v>137</v>
      </c>
      <c r="C8" s="6" t="s">
        <v>138</v>
      </c>
      <c r="D8" s="6" t="s">
        <v>139</v>
      </c>
      <c r="E8" s="6" t="s">
        <v>140</v>
      </c>
      <c r="F8">
        <f t="shared" si="1"/>
        <v>0</v>
      </c>
      <c r="H8" t="str">
        <f t="shared" ca="1" si="0"/>
        <v>C24</v>
      </c>
      <c r="I8" t="str">
        <f t="shared" ca="1" si="0"/>
        <v>H46</v>
      </c>
      <c r="J8" t="str">
        <f t="shared" ca="1" si="0"/>
        <v>Q18</v>
      </c>
      <c r="K8" t="str">
        <f t="shared" ca="1" si="0"/>
        <v>C6</v>
      </c>
      <c r="L8">
        <f t="shared" ca="1" si="2"/>
        <v>0</v>
      </c>
    </row>
    <row r="9" spans="1:12" x14ac:dyDescent="0.3">
      <c r="A9" s="41" t="s">
        <v>84</v>
      </c>
      <c r="B9" s="6" t="s">
        <v>141</v>
      </c>
      <c r="C9" s="6" t="s">
        <v>142</v>
      </c>
      <c r="D9" s="6" t="s">
        <v>143</v>
      </c>
      <c r="E9" s="6" t="s">
        <v>144</v>
      </c>
      <c r="F9">
        <f t="shared" si="1"/>
        <v>0</v>
      </c>
      <c r="H9" t="str">
        <f t="shared" ca="1" si="0"/>
        <v>K87</v>
      </c>
      <c r="I9" t="str">
        <f t="shared" ca="1" si="0"/>
        <v>E81</v>
      </c>
      <c r="J9" t="str">
        <f t="shared" ca="1" si="0"/>
        <v>G51</v>
      </c>
      <c r="K9" t="str">
        <f t="shared" ca="1" si="0"/>
        <v>Q29</v>
      </c>
      <c r="L9">
        <f t="shared" ca="1" si="2"/>
        <v>0</v>
      </c>
    </row>
    <row r="10" spans="1:12" x14ac:dyDescent="0.3">
      <c r="A10" s="40" t="s">
        <v>85</v>
      </c>
      <c r="B10" s="6" t="s">
        <v>145</v>
      </c>
      <c r="C10" s="6" t="s">
        <v>146</v>
      </c>
      <c r="D10" s="6" t="s">
        <v>147</v>
      </c>
      <c r="E10" s="6" t="s">
        <v>148</v>
      </c>
      <c r="F10">
        <f t="shared" si="1"/>
        <v>0</v>
      </c>
      <c r="H10" t="str">
        <f t="shared" ca="1" si="0"/>
        <v>P53</v>
      </c>
      <c r="I10" t="str">
        <f t="shared" ca="1" si="0"/>
        <v>F8</v>
      </c>
      <c r="J10" t="str">
        <f t="shared" ca="1" si="0"/>
        <v>F57</v>
      </c>
      <c r="K10" t="str">
        <f t="shared" ca="1" si="0"/>
        <v>F28</v>
      </c>
      <c r="L10">
        <f t="shared" ca="1" si="2"/>
        <v>0</v>
      </c>
    </row>
    <row r="11" spans="1:12" x14ac:dyDescent="0.3">
      <c r="A11" s="41" t="s">
        <v>86</v>
      </c>
      <c r="B11" s="6" t="s">
        <v>149</v>
      </c>
      <c r="C11" s="6" t="s">
        <v>150</v>
      </c>
      <c r="D11" s="6" t="s">
        <v>151</v>
      </c>
      <c r="E11" s="6" t="s">
        <v>152</v>
      </c>
      <c r="F11">
        <f t="shared" si="1"/>
        <v>0</v>
      </c>
      <c r="H11" t="str">
        <f t="shared" ca="1" si="0"/>
        <v>P19</v>
      </c>
      <c r="I11" t="str">
        <f t="shared" ca="1" si="0"/>
        <v>P54</v>
      </c>
      <c r="J11" t="str">
        <f t="shared" ca="1" si="0"/>
        <v>L40</v>
      </c>
      <c r="K11" t="str">
        <f t="shared" ca="1" si="0"/>
        <v>M45</v>
      </c>
      <c r="L11">
        <f t="shared" ca="1" si="2"/>
        <v>0</v>
      </c>
    </row>
    <row r="12" spans="1:12" x14ac:dyDescent="0.3">
      <c r="A12" s="40" t="s">
        <v>87</v>
      </c>
      <c r="B12" s="6" t="s">
        <v>153</v>
      </c>
      <c r="C12" s="6" t="s">
        <v>154</v>
      </c>
      <c r="D12" s="6" t="s">
        <v>67</v>
      </c>
      <c r="E12" s="6" t="s">
        <v>155</v>
      </c>
      <c r="F12">
        <f t="shared" si="1"/>
        <v>0</v>
      </c>
      <c r="H12" t="str">
        <f t="shared" ca="1" si="0"/>
        <v>K30</v>
      </c>
      <c r="I12" t="str">
        <f t="shared" ca="1" si="0"/>
        <v>L23</v>
      </c>
      <c r="J12" t="str">
        <f t="shared" ca="1" si="0"/>
        <v>K48</v>
      </c>
      <c r="K12" t="str">
        <f t="shared" ca="1" si="0"/>
        <v>F15</v>
      </c>
      <c r="L12">
        <f t="shared" ca="1" si="2"/>
        <v>0</v>
      </c>
    </row>
    <row r="13" spans="1:12" x14ac:dyDescent="0.3">
      <c r="A13" s="41" t="s">
        <v>88</v>
      </c>
      <c r="B13" s="6" t="s">
        <v>156</v>
      </c>
      <c r="C13" s="6" t="s">
        <v>157</v>
      </c>
      <c r="D13" s="6" t="s">
        <v>158</v>
      </c>
      <c r="E13" s="6" t="s">
        <v>159</v>
      </c>
      <c r="F13">
        <f t="shared" si="1"/>
        <v>0</v>
      </c>
      <c r="H13" t="str">
        <f t="shared" ca="1" si="0"/>
        <v>F72</v>
      </c>
      <c r="I13" t="str">
        <f t="shared" ca="1" si="0"/>
        <v>E39</v>
      </c>
      <c r="J13" t="str">
        <f t="shared" ca="1" si="0"/>
        <v>J65</v>
      </c>
      <c r="K13" t="str">
        <f t="shared" ca="1" si="0"/>
        <v>B26</v>
      </c>
      <c r="L13">
        <f t="shared" ca="1" si="2"/>
        <v>0</v>
      </c>
    </row>
    <row r="14" spans="1:12" x14ac:dyDescent="0.3">
      <c r="A14" s="40" t="s">
        <v>89</v>
      </c>
      <c r="B14" s="6" t="s">
        <v>160</v>
      </c>
      <c r="C14" s="6" t="s">
        <v>161</v>
      </c>
      <c r="D14" s="6" t="s">
        <v>162</v>
      </c>
      <c r="E14" s="6" t="s">
        <v>163</v>
      </c>
      <c r="F14">
        <f t="shared" si="1"/>
        <v>0</v>
      </c>
      <c r="H14" t="str">
        <f t="shared" ca="1" si="0"/>
        <v>F24</v>
      </c>
      <c r="I14" t="str">
        <f t="shared" ca="1" si="0"/>
        <v>H32</v>
      </c>
      <c r="J14" t="str">
        <f t="shared" ca="1" si="0"/>
        <v>I55</v>
      </c>
      <c r="K14" t="str">
        <f t="shared" ca="1" si="0"/>
        <v>Q31</v>
      </c>
      <c r="L14">
        <f t="shared" ca="1" si="2"/>
        <v>0</v>
      </c>
    </row>
    <row r="15" spans="1:12" x14ac:dyDescent="0.3">
      <c r="A15" s="41" t="s">
        <v>90</v>
      </c>
      <c r="B15" s="6" t="s">
        <v>164</v>
      </c>
      <c r="C15" s="6" t="s">
        <v>165</v>
      </c>
      <c r="D15" s="6" t="s">
        <v>166</v>
      </c>
      <c r="E15" s="6" t="s">
        <v>167</v>
      </c>
      <c r="F15">
        <f t="shared" si="1"/>
        <v>0</v>
      </c>
      <c r="H15" t="str">
        <f t="shared" ca="1" si="0"/>
        <v>F90</v>
      </c>
      <c r="I15" t="str">
        <f t="shared" ca="1" si="0"/>
        <v>J56</v>
      </c>
      <c r="J15" t="str">
        <f t="shared" ca="1" si="0"/>
        <v>G69</v>
      </c>
      <c r="K15" t="str">
        <f t="shared" ca="1" si="0"/>
        <v>H93</v>
      </c>
      <c r="L15">
        <f t="shared" ca="1" si="2"/>
        <v>0</v>
      </c>
    </row>
    <row r="16" spans="1:12" x14ac:dyDescent="0.3">
      <c r="A16" s="40" t="s">
        <v>117</v>
      </c>
      <c r="B16" s="6" t="s">
        <v>168</v>
      </c>
      <c r="C16" s="6" t="s">
        <v>169</v>
      </c>
      <c r="D16" s="6" t="s">
        <v>130</v>
      </c>
      <c r="E16" s="6" t="s">
        <v>170</v>
      </c>
      <c r="F16">
        <f t="shared" si="1"/>
        <v>0</v>
      </c>
      <c r="H16" t="str">
        <f t="shared" ca="1" si="0"/>
        <v>I47</v>
      </c>
      <c r="I16" t="str">
        <f t="shared" ca="1" si="0"/>
        <v>I69</v>
      </c>
      <c r="J16" t="str">
        <f t="shared" ca="1" si="0"/>
        <v>P84</v>
      </c>
      <c r="K16" t="str">
        <f t="shared" ca="1" si="0"/>
        <v>N68</v>
      </c>
      <c r="L16">
        <f t="shared" ca="1" si="2"/>
        <v>0</v>
      </c>
    </row>
    <row r="17" spans="1:12" x14ac:dyDescent="0.3">
      <c r="A17" s="41" t="s">
        <v>91</v>
      </c>
      <c r="B17" s="6" t="s">
        <v>171</v>
      </c>
      <c r="C17" s="6" t="s">
        <v>172</v>
      </c>
      <c r="D17" s="6" t="s">
        <v>173</v>
      </c>
      <c r="E17" s="6" t="s">
        <v>174</v>
      </c>
      <c r="F17">
        <f t="shared" si="1"/>
        <v>0</v>
      </c>
      <c r="H17" t="str">
        <f t="shared" ca="1" si="0"/>
        <v>K73</v>
      </c>
      <c r="I17" t="str">
        <f t="shared" ca="1" si="0"/>
        <v>E71</v>
      </c>
      <c r="J17" t="str">
        <f t="shared" ca="1" si="0"/>
        <v>Q54</v>
      </c>
      <c r="K17" t="str">
        <f t="shared" ca="1" si="0"/>
        <v>K27</v>
      </c>
      <c r="L17">
        <f t="shared" ca="1" si="2"/>
        <v>0</v>
      </c>
    </row>
    <row r="18" spans="1:12" x14ac:dyDescent="0.3">
      <c r="A18" s="40" t="s">
        <v>92</v>
      </c>
      <c r="B18" s="6" t="s">
        <v>143</v>
      </c>
      <c r="C18" s="6" t="s">
        <v>175</v>
      </c>
      <c r="D18" s="6" t="s">
        <v>176</v>
      </c>
      <c r="E18" s="6" t="s">
        <v>177</v>
      </c>
      <c r="F18">
        <f t="shared" si="1"/>
        <v>0</v>
      </c>
      <c r="H18" t="str">
        <f t="shared" ca="1" si="0"/>
        <v>J15</v>
      </c>
      <c r="I18" t="str">
        <f t="shared" ca="1" si="0"/>
        <v>H20</v>
      </c>
      <c r="J18" t="str">
        <f t="shared" ca="1" si="0"/>
        <v>K21</v>
      </c>
      <c r="K18" t="str">
        <f t="shared" ca="1" si="0"/>
        <v>I16</v>
      </c>
      <c r="L18">
        <f t="shared" ca="1" si="2"/>
        <v>0</v>
      </c>
    </row>
    <row r="19" spans="1:12" x14ac:dyDescent="0.3">
      <c r="A19" s="41" t="s">
        <v>93</v>
      </c>
      <c r="B19" s="6" t="s">
        <v>178</v>
      </c>
      <c r="C19" s="6" t="s">
        <v>179</v>
      </c>
      <c r="D19" s="6" t="s">
        <v>180</v>
      </c>
      <c r="E19" s="6" t="s">
        <v>181</v>
      </c>
      <c r="F19">
        <f t="shared" si="1"/>
        <v>0</v>
      </c>
      <c r="H19" t="str">
        <f t="shared" ca="1" si="0"/>
        <v>D63</v>
      </c>
      <c r="I19" t="str">
        <f t="shared" ca="1" si="0"/>
        <v>K84</v>
      </c>
      <c r="J19" t="str">
        <f t="shared" ca="1" si="0"/>
        <v>M44</v>
      </c>
      <c r="K19" t="str">
        <f t="shared" ca="1" si="0"/>
        <v>G67</v>
      </c>
      <c r="L19">
        <f t="shared" ca="1" si="2"/>
        <v>0</v>
      </c>
    </row>
    <row r="20" spans="1:12" x14ac:dyDescent="0.3">
      <c r="A20" s="40" t="s">
        <v>94</v>
      </c>
      <c r="B20" s="6" t="s">
        <v>182</v>
      </c>
      <c r="C20" s="6" t="s">
        <v>183</v>
      </c>
      <c r="D20" s="6" t="s">
        <v>184</v>
      </c>
      <c r="E20" s="6" t="s">
        <v>185</v>
      </c>
      <c r="F20">
        <f t="shared" si="1"/>
        <v>0</v>
      </c>
      <c r="H20" t="str">
        <f t="shared" ca="1" si="0"/>
        <v>O70</v>
      </c>
      <c r="I20" t="str">
        <f t="shared" ca="1" si="0"/>
        <v>H43</v>
      </c>
      <c r="J20" t="str">
        <f t="shared" ca="1" si="0"/>
        <v>O55</v>
      </c>
      <c r="K20" t="str">
        <f t="shared" ca="1" si="0"/>
        <v>N50</v>
      </c>
      <c r="L20">
        <f t="shared" ca="1" si="2"/>
        <v>0</v>
      </c>
    </row>
    <row r="21" spans="1:12" x14ac:dyDescent="0.3">
      <c r="A21" s="41" t="s">
        <v>95</v>
      </c>
      <c r="B21" s="6" t="s">
        <v>186</v>
      </c>
      <c r="C21" s="6" t="s">
        <v>187</v>
      </c>
      <c r="D21" s="6" t="s">
        <v>188</v>
      </c>
      <c r="E21" s="6" t="s">
        <v>189</v>
      </c>
      <c r="F21">
        <f t="shared" si="1"/>
        <v>0</v>
      </c>
      <c r="H21" t="str">
        <f t="shared" ref="H21:K42" ca="1" si="3">CHAR(RANDBETWEEN($J$2,$K$2))&amp;RANDBETWEEN($H$2,$H$3)</f>
        <v>K30</v>
      </c>
      <c r="I21" t="str">
        <f t="shared" ca="1" si="3"/>
        <v>M41</v>
      </c>
      <c r="J21" t="str">
        <f t="shared" ca="1" si="3"/>
        <v>I18</v>
      </c>
      <c r="K21" t="str">
        <f t="shared" ca="1" si="3"/>
        <v>Q62</v>
      </c>
      <c r="L21">
        <f t="shared" ca="1" si="2"/>
        <v>0</v>
      </c>
    </row>
    <row r="22" spans="1:12" x14ac:dyDescent="0.3">
      <c r="A22" s="40" t="s">
        <v>96</v>
      </c>
      <c r="B22" s="6" t="s">
        <v>190</v>
      </c>
      <c r="C22" s="6" t="s">
        <v>191</v>
      </c>
      <c r="D22" s="6" t="s">
        <v>192</v>
      </c>
      <c r="E22" s="6" t="s">
        <v>193</v>
      </c>
      <c r="F22">
        <f t="shared" si="1"/>
        <v>0</v>
      </c>
      <c r="H22" t="str">
        <f t="shared" ca="1" si="3"/>
        <v>B27</v>
      </c>
      <c r="I22" t="str">
        <f t="shared" ca="1" si="3"/>
        <v>F4</v>
      </c>
      <c r="J22" t="str">
        <f t="shared" ca="1" si="3"/>
        <v>M63</v>
      </c>
      <c r="K22" t="str">
        <f t="shared" ca="1" si="3"/>
        <v>I18</v>
      </c>
      <c r="L22">
        <f t="shared" ca="1" si="2"/>
        <v>0</v>
      </c>
    </row>
    <row r="23" spans="1:12" x14ac:dyDescent="0.3">
      <c r="A23" s="41" t="s">
        <v>97</v>
      </c>
      <c r="B23" s="6" t="s">
        <v>194</v>
      </c>
      <c r="C23" s="6" t="s">
        <v>195</v>
      </c>
      <c r="D23" s="6" t="s">
        <v>196</v>
      </c>
      <c r="E23" s="6" t="s">
        <v>197</v>
      </c>
      <c r="F23">
        <f t="shared" si="1"/>
        <v>0</v>
      </c>
      <c r="H23" t="str">
        <f t="shared" ca="1" si="3"/>
        <v>O49</v>
      </c>
      <c r="I23" t="str">
        <f t="shared" ca="1" si="3"/>
        <v>C88</v>
      </c>
      <c r="J23" t="str">
        <f t="shared" ca="1" si="3"/>
        <v>G32</v>
      </c>
      <c r="K23" t="str">
        <f t="shared" ca="1" si="3"/>
        <v>P67</v>
      </c>
      <c r="L23">
        <f t="shared" ca="1" si="2"/>
        <v>0</v>
      </c>
    </row>
    <row r="24" spans="1:12" x14ac:dyDescent="0.3">
      <c r="A24" s="40" t="s">
        <v>98</v>
      </c>
      <c r="B24" s="6" t="s">
        <v>198</v>
      </c>
      <c r="C24" s="6" t="s">
        <v>199</v>
      </c>
      <c r="D24" s="6" t="s">
        <v>200</v>
      </c>
      <c r="E24" s="6" t="s">
        <v>201</v>
      </c>
      <c r="F24">
        <f t="shared" si="1"/>
        <v>0</v>
      </c>
      <c r="H24" t="str">
        <f t="shared" ca="1" si="3"/>
        <v>N55</v>
      </c>
      <c r="I24" t="str">
        <f t="shared" ca="1" si="3"/>
        <v>J23</v>
      </c>
      <c r="J24" t="str">
        <f t="shared" ca="1" si="3"/>
        <v>H84</v>
      </c>
      <c r="K24" t="str">
        <f t="shared" ca="1" si="3"/>
        <v>M79</v>
      </c>
      <c r="L24">
        <f t="shared" ca="1" si="2"/>
        <v>0</v>
      </c>
    </row>
    <row r="25" spans="1:12" x14ac:dyDescent="0.3">
      <c r="A25" s="41" t="s">
        <v>99</v>
      </c>
      <c r="B25" s="6" t="s">
        <v>202</v>
      </c>
      <c r="C25" s="6" t="s">
        <v>203</v>
      </c>
      <c r="D25" s="6" t="s">
        <v>204</v>
      </c>
      <c r="E25" s="6" t="s">
        <v>205</v>
      </c>
      <c r="F25">
        <f t="shared" si="1"/>
        <v>0</v>
      </c>
      <c r="H25" t="str">
        <f t="shared" ca="1" si="3"/>
        <v>B34</v>
      </c>
      <c r="I25" t="str">
        <f t="shared" ca="1" si="3"/>
        <v>I51</v>
      </c>
      <c r="J25" t="str">
        <f t="shared" ca="1" si="3"/>
        <v>B15</v>
      </c>
      <c r="K25" t="str">
        <f t="shared" ca="1" si="3"/>
        <v>I47</v>
      </c>
      <c r="L25">
        <f t="shared" ca="1" si="2"/>
        <v>0</v>
      </c>
    </row>
    <row r="26" spans="1:12" x14ac:dyDescent="0.3">
      <c r="A26" s="40" t="s">
        <v>100</v>
      </c>
      <c r="B26" s="6" t="s">
        <v>206</v>
      </c>
      <c r="C26" s="6" t="s">
        <v>207</v>
      </c>
      <c r="D26" s="6" t="s">
        <v>208</v>
      </c>
      <c r="E26" s="6" t="s">
        <v>209</v>
      </c>
      <c r="F26">
        <f t="shared" si="1"/>
        <v>0</v>
      </c>
      <c r="H26" t="str">
        <f t="shared" ca="1" si="3"/>
        <v>O30</v>
      </c>
      <c r="I26" t="str">
        <f t="shared" ca="1" si="3"/>
        <v>Q61</v>
      </c>
      <c r="J26" t="str">
        <f t="shared" ca="1" si="3"/>
        <v>G47</v>
      </c>
      <c r="K26" t="str">
        <f t="shared" ca="1" si="3"/>
        <v>F88</v>
      </c>
      <c r="L26">
        <f t="shared" ca="1" si="2"/>
        <v>0</v>
      </c>
    </row>
    <row r="27" spans="1:12" x14ac:dyDescent="0.3">
      <c r="A27" s="41" t="s">
        <v>101</v>
      </c>
      <c r="B27" s="6" t="s">
        <v>210</v>
      </c>
      <c r="C27" s="6" t="s">
        <v>211</v>
      </c>
      <c r="D27" s="6" t="s">
        <v>212</v>
      </c>
      <c r="E27" s="6" t="s">
        <v>213</v>
      </c>
      <c r="F27">
        <f t="shared" si="1"/>
        <v>0</v>
      </c>
      <c r="H27" t="str">
        <f t="shared" ca="1" si="3"/>
        <v>L27</v>
      </c>
      <c r="I27" t="str">
        <f t="shared" ca="1" si="3"/>
        <v>M33</v>
      </c>
      <c r="J27" t="str">
        <f t="shared" ca="1" si="3"/>
        <v>J9</v>
      </c>
      <c r="K27" t="str">
        <f t="shared" ca="1" si="3"/>
        <v>E38</v>
      </c>
      <c r="L27">
        <f t="shared" ca="1" si="2"/>
        <v>0</v>
      </c>
    </row>
    <row r="28" spans="1:12" x14ac:dyDescent="0.3">
      <c r="A28" s="40" t="s">
        <v>102</v>
      </c>
      <c r="B28" s="6" t="s">
        <v>214</v>
      </c>
      <c r="C28" s="6" t="s">
        <v>215</v>
      </c>
      <c r="D28" s="6" t="s">
        <v>216</v>
      </c>
      <c r="E28" s="6" t="s">
        <v>217</v>
      </c>
      <c r="F28">
        <f t="shared" si="1"/>
        <v>0</v>
      </c>
      <c r="H28" t="str">
        <f t="shared" ca="1" si="3"/>
        <v>H16</v>
      </c>
      <c r="I28" t="str">
        <f t="shared" ca="1" si="3"/>
        <v>N15</v>
      </c>
      <c r="J28" t="str">
        <f t="shared" ca="1" si="3"/>
        <v>J30</v>
      </c>
      <c r="K28" t="str">
        <f t="shared" ca="1" si="3"/>
        <v>O8</v>
      </c>
      <c r="L28">
        <f t="shared" ca="1" si="2"/>
        <v>0</v>
      </c>
    </row>
    <row r="29" spans="1:12" x14ac:dyDescent="0.3">
      <c r="A29" s="41" t="s">
        <v>103</v>
      </c>
      <c r="B29" s="6" t="s">
        <v>218</v>
      </c>
      <c r="C29" s="6" t="s">
        <v>219</v>
      </c>
      <c r="D29" s="6" t="s">
        <v>220</v>
      </c>
      <c r="E29" s="6" t="s">
        <v>221</v>
      </c>
      <c r="F29">
        <f t="shared" si="1"/>
        <v>0</v>
      </c>
      <c r="H29" t="str">
        <f t="shared" ca="1" si="3"/>
        <v>C52</v>
      </c>
      <c r="I29" t="str">
        <f t="shared" ca="1" si="3"/>
        <v>C41</v>
      </c>
      <c r="J29" t="str">
        <f t="shared" ca="1" si="3"/>
        <v>E22</v>
      </c>
      <c r="K29" t="str">
        <f t="shared" ca="1" si="3"/>
        <v>Q36</v>
      </c>
      <c r="L29">
        <f t="shared" ca="1" si="2"/>
        <v>0</v>
      </c>
    </row>
    <row r="30" spans="1:12" x14ac:dyDescent="0.3">
      <c r="A30" s="40" t="s">
        <v>104</v>
      </c>
      <c r="B30" s="6" t="s">
        <v>180</v>
      </c>
      <c r="C30" s="6" t="s">
        <v>222</v>
      </c>
      <c r="D30" s="6" t="s">
        <v>223</v>
      </c>
      <c r="E30" s="6" t="s">
        <v>224</v>
      </c>
      <c r="F30">
        <f t="shared" si="1"/>
        <v>0</v>
      </c>
      <c r="H30" t="str">
        <f t="shared" ca="1" si="3"/>
        <v>K16</v>
      </c>
      <c r="I30" t="str">
        <f t="shared" ca="1" si="3"/>
        <v>Q58</v>
      </c>
      <c r="J30" t="str">
        <f t="shared" ca="1" si="3"/>
        <v>K64</v>
      </c>
      <c r="K30" t="str">
        <f t="shared" ca="1" si="3"/>
        <v>M60</v>
      </c>
      <c r="L30">
        <f t="shared" ca="1" si="2"/>
        <v>0</v>
      </c>
    </row>
    <row r="31" spans="1:12" x14ac:dyDescent="0.3">
      <c r="A31" s="41" t="s">
        <v>105</v>
      </c>
      <c r="B31" s="6" t="s">
        <v>225</v>
      </c>
      <c r="C31" s="6" t="s">
        <v>226</v>
      </c>
      <c r="D31" s="6" t="s">
        <v>227</v>
      </c>
      <c r="E31" s="6" t="s">
        <v>228</v>
      </c>
      <c r="F31">
        <f t="shared" si="1"/>
        <v>0</v>
      </c>
      <c r="H31" t="str">
        <f t="shared" ca="1" si="3"/>
        <v>G86</v>
      </c>
      <c r="I31" t="str">
        <f t="shared" ca="1" si="3"/>
        <v>M91</v>
      </c>
      <c r="J31" t="str">
        <f t="shared" ca="1" si="3"/>
        <v>J63</v>
      </c>
      <c r="K31" t="str">
        <f t="shared" ca="1" si="3"/>
        <v>O90</v>
      </c>
      <c r="L31">
        <f t="shared" ca="1" si="2"/>
        <v>0</v>
      </c>
    </row>
    <row r="32" spans="1:12" x14ac:dyDescent="0.3">
      <c r="A32" s="40" t="s">
        <v>106</v>
      </c>
      <c r="B32" s="6" t="s">
        <v>183</v>
      </c>
      <c r="C32" s="6" t="s">
        <v>229</v>
      </c>
      <c r="D32" s="6" t="s">
        <v>230</v>
      </c>
      <c r="E32" s="6" t="s">
        <v>231</v>
      </c>
      <c r="F32">
        <f t="shared" si="1"/>
        <v>0</v>
      </c>
      <c r="H32" t="str">
        <f t="shared" ca="1" si="3"/>
        <v>I74</v>
      </c>
      <c r="I32" t="str">
        <f t="shared" ca="1" si="3"/>
        <v>H31</v>
      </c>
      <c r="J32" t="str">
        <f t="shared" ca="1" si="3"/>
        <v>K54</v>
      </c>
      <c r="K32" t="str">
        <f t="shared" ca="1" si="3"/>
        <v>J20</v>
      </c>
      <c r="L32">
        <f t="shared" ca="1" si="2"/>
        <v>0</v>
      </c>
    </row>
    <row r="33" spans="1:12" x14ac:dyDescent="0.3">
      <c r="A33" s="41" t="s">
        <v>107</v>
      </c>
      <c r="B33" s="6" t="s">
        <v>232</v>
      </c>
      <c r="C33" s="6" t="s">
        <v>233</v>
      </c>
      <c r="D33" s="6" t="s">
        <v>234</v>
      </c>
      <c r="E33" s="6" t="s">
        <v>235</v>
      </c>
      <c r="F33">
        <f t="shared" si="1"/>
        <v>0</v>
      </c>
      <c r="H33" t="str">
        <f t="shared" ca="1" si="3"/>
        <v>M28</v>
      </c>
      <c r="I33" t="str">
        <f t="shared" ca="1" si="3"/>
        <v>D55</v>
      </c>
      <c r="J33" t="str">
        <f t="shared" ca="1" si="3"/>
        <v>F47</v>
      </c>
      <c r="K33" t="str">
        <f t="shared" ca="1" si="3"/>
        <v>G85</v>
      </c>
      <c r="L33">
        <f t="shared" ca="1" si="2"/>
        <v>0</v>
      </c>
    </row>
    <row r="34" spans="1:12" x14ac:dyDescent="0.3">
      <c r="A34" s="40" t="s">
        <v>108</v>
      </c>
      <c r="B34" s="6" t="s">
        <v>236</v>
      </c>
      <c r="C34" s="6" t="s">
        <v>237</v>
      </c>
      <c r="D34" s="6" t="s">
        <v>238</v>
      </c>
      <c r="E34" s="6" t="s">
        <v>239</v>
      </c>
      <c r="F34">
        <f t="shared" si="1"/>
        <v>0</v>
      </c>
      <c r="H34" t="str">
        <f t="shared" ca="1" si="3"/>
        <v>J61</v>
      </c>
      <c r="I34" t="str">
        <f t="shared" ca="1" si="3"/>
        <v>B14</v>
      </c>
      <c r="J34" t="str">
        <f t="shared" ca="1" si="3"/>
        <v>B37</v>
      </c>
      <c r="K34" t="str">
        <f t="shared" ca="1" si="3"/>
        <v>F34</v>
      </c>
      <c r="L34">
        <f t="shared" ca="1" si="2"/>
        <v>0</v>
      </c>
    </row>
    <row r="35" spans="1:12" x14ac:dyDescent="0.3">
      <c r="A35" s="41" t="s">
        <v>109</v>
      </c>
      <c r="B35" s="6" t="s">
        <v>240</v>
      </c>
      <c r="C35" s="6" t="s">
        <v>241</v>
      </c>
      <c r="D35" s="6" t="s">
        <v>149</v>
      </c>
      <c r="E35" s="6" t="s">
        <v>242</v>
      </c>
      <c r="F35">
        <f t="shared" si="1"/>
        <v>0</v>
      </c>
      <c r="H35" t="str">
        <f t="shared" ca="1" si="3"/>
        <v>L72</v>
      </c>
      <c r="I35" t="str">
        <f t="shared" ca="1" si="3"/>
        <v>B38</v>
      </c>
      <c r="J35" t="str">
        <f t="shared" ca="1" si="3"/>
        <v>P34</v>
      </c>
      <c r="K35" t="str">
        <f t="shared" ca="1" si="3"/>
        <v>L50</v>
      </c>
      <c r="L35">
        <f t="shared" ca="1" si="2"/>
        <v>0</v>
      </c>
    </row>
    <row r="36" spans="1:12" x14ac:dyDescent="0.3">
      <c r="A36" s="40" t="s">
        <v>110</v>
      </c>
      <c r="B36" s="6" t="s">
        <v>243</v>
      </c>
      <c r="C36" s="6" t="s">
        <v>244</v>
      </c>
      <c r="D36" s="6" t="s">
        <v>245</v>
      </c>
      <c r="E36" s="6" t="s">
        <v>246</v>
      </c>
      <c r="F36">
        <f t="shared" si="1"/>
        <v>0</v>
      </c>
      <c r="H36" t="str">
        <f t="shared" ca="1" si="3"/>
        <v>P44</v>
      </c>
      <c r="I36" t="str">
        <f t="shared" ca="1" si="3"/>
        <v>O87</v>
      </c>
      <c r="J36" t="str">
        <f t="shared" ca="1" si="3"/>
        <v>C43</v>
      </c>
      <c r="K36" t="str">
        <f t="shared" ca="1" si="3"/>
        <v>E37</v>
      </c>
      <c r="L36">
        <f t="shared" ca="1" si="2"/>
        <v>0</v>
      </c>
    </row>
    <row r="37" spans="1:12" x14ac:dyDescent="0.3">
      <c r="A37" s="41" t="s">
        <v>111</v>
      </c>
      <c r="B37" s="6" t="s">
        <v>222</v>
      </c>
      <c r="C37" s="6" t="s">
        <v>188</v>
      </c>
      <c r="D37" s="6" t="s">
        <v>247</v>
      </c>
      <c r="E37" s="6" t="s">
        <v>248</v>
      </c>
      <c r="F37">
        <f t="shared" si="1"/>
        <v>0</v>
      </c>
      <c r="H37" t="str">
        <f t="shared" ca="1" si="3"/>
        <v>F77</v>
      </c>
      <c r="I37" t="str">
        <f t="shared" ca="1" si="3"/>
        <v>D69</v>
      </c>
      <c r="J37" t="str">
        <f t="shared" ca="1" si="3"/>
        <v>G53</v>
      </c>
      <c r="K37" t="str">
        <f t="shared" ca="1" si="3"/>
        <v>N83</v>
      </c>
      <c r="L37">
        <f t="shared" ca="1" si="2"/>
        <v>0</v>
      </c>
    </row>
    <row r="38" spans="1:12" x14ac:dyDescent="0.3">
      <c r="A38" s="40" t="s">
        <v>112</v>
      </c>
      <c r="B38" s="6" t="s">
        <v>249</v>
      </c>
      <c r="C38" s="6" t="s">
        <v>143</v>
      </c>
      <c r="D38" s="6" t="s">
        <v>250</v>
      </c>
      <c r="E38" s="6" t="s">
        <v>251</v>
      </c>
      <c r="F38">
        <f t="shared" si="1"/>
        <v>0</v>
      </c>
      <c r="H38" t="str">
        <f t="shared" ca="1" si="3"/>
        <v>Q6</v>
      </c>
      <c r="I38" t="str">
        <f t="shared" ca="1" si="3"/>
        <v>C32</v>
      </c>
      <c r="J38" t="str">
        <f t="shared" ca="1" si="3"/>
        <v>L53</v>
      </c>
      <c r="K38" t="str">
        <f t="shared" ca="1" si="3"/>
        <v>O61</v>
      </c>
      <c r="L38">
        <f t="shared" ca="1" si="2"/>
        <v>0</v>
      </c>
    </row>
    <row r="39" spans="1:12" x14ac:dyDescent="0.3">
      <c r="A39" s="41" t="s">
        <v>113</v>
      </c>
      <c r="B39" s="6" t="s">
        <v>155</v>
      </c>
      <c r="C39" s="6" t="s">
        <v>252</v>
      </c>
      <c r="D39" s="6" t="s">
        <v>253</v>
      </c>
      <c r="E39" s="6" t="s">
        <v>254</v>
      </c>
      <c r="F39">
        <f t="shared" si="1"/>
        <v>0</v>
      </c>
      <c r="H39" t="str">
        <f t="shared" ca="1" si="3"/>
        <v>Q59</v>
      </c>
      <c r="I39" t="str">
        <f t="shared" ca="1" si="3"/>
        <v>F69</v>
      </c>
      <c r="J39" t="str">
        <f t="shared" ca="1" si="3"/>
        <v>K59</v>
      </c>
      <c r="K39" t="str">
        <f t="shared" ca="1" si="3"/>
        <v>I12</v>
      </c>
      <c r="L39">
        <f t="shared" ca="1" si="2"/>
        <v>0</v>
      </c>
    </row>
    <row r="40" spans="1:12" x14ac:dyDescent="0.3">
      <c r="A40" s="40" t="s">
        <v>114</v>
      </c>
      <c r="B40" s="6" t="s">
        <v>255</v>
      </c>
      <c r="C40" s="6" t="s">
        <v>147</v>
      </c>
      <c r="D40" s="6" t="s">
        <v>256</v>
      </c>
      <c r="E40" s="6" t="s">
        <v>257</v>
      </c>
      <c r="F40">
        <f t="shared" si="1"/>
        <v>0</v>
      </c>
      <c r="H40" t="str">
        <f t="shared" ca="1" si="3"/>
        <v>I40</v>
      </c>
      <c r="I40" t="str">
        <f t="shared" ca="1" si="3"/>
        <v>G73</v>
      </c>
      <c r="J40" t="str">
        <f t="shared" ca="1" si="3"/>
        <v>N11</v>
      </c>
      <c r="K40" t="str">
        <f t="shared" ca="1" si="3"/>
        <v>I51</v>
      </c>
      <c r="L40">
        <f t="shared" ca="1" si="2"/>
        <v>0</v>
      </c>
    </row>
    <row r="41" spans="1:12" x14ac:dyDescent="0.3">
      <c r="A41" s="41" t="s">
        <v>115</v>
      </c>
      <c r="B41" s="6" t="s">
        <v>258</v>
      </c>
      <c r="C41" s="6" t="s">
        <v>217</v>
      </c>
      <c r="D41" s="6" t="s">
        <v>259</v>
      </c>
      <c r="E41" s="6" t="s">
        <v>260</v>
      </c>
      <c r="F41">
        <f t="shared" si="1"/>
        <v>0</v>
      </c>
      <c r="H41" t="str">
        <f t="shared" ca="1" si="3"/>
        <v>E91</v>
      </c>
      <c r="I41" t="str">
        <f t="shared" ca="1" si="3"/>
        <v>G6</v>
      </c>
      <c r="J41" t="str">
        <f t="shared" ca="1" si="3"/>
        <v>K35</v>
      </c>
      <c r="K41" t="str">
        <f t="shared" ca="1" si="3"/>
        <v>M77</v>
      </c>
      <c r="L41">
        <f t="shared" ca="1" si="2"/>
        <v>0</v>
      </c>
    </row>
    <row r="42" spans="1:12" x14ac:dyDescent="0.3">
      <c r="A42" s="40" t="s">
        <v>116</v>
      </c>
      <c r="B42" s="6" t="s">
        <v>261</v>
      </c>
      <c r="C42" s="6" t="s">
        <v>262</v>
      </c>
      <c r="D42" s="6" t="s">
        <v>263</v>
      </c>
      <c r="E42" s="6" t="s">
        <v>264</v>
      </c>
      <c r="F42">
        <f t="shared" si="1"/>
        <v>0</v>
      </c>
      <c r="H42" t="str">
        <f t="shared" ca="1" si="3"/>
        <v>O72</v>
      </c>
      <c r="I42" t="str">
        <f t="shared" ca="1" si="3"/>
        <v>F83</v>
      </c>
      <c r="J42" t="str">
        <f t="shared" ca="1" si="3"/>
        <v>B71</v>
      </c>
      <c r="K42" t="str">
        <f t="shared" ca="1" si="3"/>
        <v>D56</v>
      </c>
      <c r="L42">
        <f t="shared" ca="1" si="2"/>
        <v>0</v>
      </c>
    </row>
  </sheetData>
  <conditionalFormatting sqref="A4:A42">
    <cfRule type="cellIs" dxfId="0" priority="1" stopIfTrue="1" operator="equal">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Objectives</vt:lpstr>
      <vt:lpstr>1793_UK</vt:lpstr>
      <vt:lpstr>Sample 65</vt:lpstr>
      <vt:lpstr>Interface</vt:lpstr>
      <vt:lpstr>2008 VBT Ltd MNS ANB</vt:lpstr>
      <vt:lpstr>2008 VBT Ltd FNS ANB</vt:lpstr>
      <vt:lpstr>Tell me what you know ...</vt:lpstr>
      <vt:lpstr>20 F 2.75 800 200 40</vt:lpstr>
      <vt:lpstr>45 M 3.10 750 400 50</vt:lpstr>
      <vt:lpstr>Sheet1</vt:lpstr>
      <vt:lpstr>Marking</vt:lpstr>
      <vt:lpstr>Age</vt:lpstr>
      <vt:lpstr>Annuity_BenPmt</vt:lpstr>
      <vt:lpstr>Annuity_SBP</vt:lpstr>
      <vt:lpstr>Interest_Rate</vt:lpstr>
      <vt:lpstr>Life_DB</vt:lpstr>
      <vt:lpstr>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clientsvcs</dc:creator>
  <cp:lastModifiedBy>Austin Strahan</cp:lastModifiedBy>
  <dcterms:created xsi:type="dcterms:W3CDTF">2013-03-01T13:05:16Z</dcterms:created>
  <dcterms:modified xsi:type="dcterms:W3CDTF">2022-11-28T00:17:05Z</dcterms:modified>
</cp:coreProperties>
</file>