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Manufacturing_Country" sheetId="2" r:id="rId5"/>
    <sheet state="visible" name="Solution" sheetId="3" r:id="rId6"/>
  </sheets>
  <definedNames/>
  <calcPr/>
</workbook>
</file>

<file path=xl/sharedStrings.xml><?xml version="1.0" encoding="utf-8"?>
<sst xmlns="http://schemas.openxmlformats.org/spreadsheetml/2006/main" count="899" uniqueCount="158">
  <si>
    <t>You are the data analyst of a luxury car dealership. You were assigned with the following tasks:</t>
  </si>
  <si>
    <t xml:space="preserve">All rights reserved (c) </t>
  </si>
  <si>
    <t>What's the most popular car manufacturer?</t>
  </si>
  <si>
    <r>
      <rPr>
        <rFont val="Calibri"/>
        <color theme="1"/>
      </rPr>
      <t xml:space="preserve">Ans. </t>
    </r>
    <r>
      <rPr>
        <rFont val="Calibri"/>
        <b/>
        <color theme="1"/>
      </rPr>
      <t>BMW with 7 out of 18</t>
    </r>
  </si>
  <si>
    <t>Excel-Practice-Online</t>
  </si>
  <si>
    <t>What's the most popular manufacturing country (Refer to "Manufacturing country" sheet)?</t>
  </si>
  <si>
    <r>
      <rPr>
        <rFont val="Calibri"/>
        <color theme="1"/>
      </rPr>
      <t xml:space="preserve">Ans. </t>
    </r>
    <r>
      <rPr>
        <rFont val="Calibri"/>
        <b/>
        <color theme="1"/>
      </rPr>
      <t>Germany with 11 out of 18</t>
    </r>
  </si>
  <si>
    <t>What's the least popular color for cars?</t>
  </si>
  <si>
    <r>
      <rPr>
        <rFont val="Calibri"/>
        <color theme="1"/>
      </rPr>
      <t xml:space="preserve">Ans. </t>
    </r>
    <r>
      <rPr>
        <rFont val="Calibri"/>
        <b/>
        <color theme="1"/>
      </rPr>
      <t>Yellow with 1 out of 18</t>
    </r>
  </si>
  <si>
    <t>What's the average price per owner?</t>
  </si>
  <si>
    <r>
      <rPr>
        <rFont val="Calibri"/>
        <color theme="1"/>
      </rPr>
      <t xml:space="preserve">Ans. </t>
    </r>
    <r>
      <rPr>
        <rFont val="Calibri"/>
        <b/>
        <color theme="1"/>
      </rPr>
      <t>See T7:11</t>
    </r>
  </si>
  <si>
    <t>Total # of Cars</t>
  </si>
  <si>
    <t>Car</t>
  </si>
  <si>
    <t>Year</t>
  </si>
  <si>
    <t>KM Driven</t>
  </si>
  <si>
    <t>Color</t>
  </si>
  <si>
    <t>Transimission</t>
  </si>
  <si>
    <t>Owner</t>
  </si>
  <si>
    <t>Price (USD)</t>
  </si>
  <si>
    <t>Car Manufacturer</t>
  </si>
  <si>
    <t>Model</t>
  </si>
  <si>
    <t>Manufac. Country</t>
  </si>
  <si>
    <t>Unique Manufact.</t>
  </si>
  <si>
    <t>Number of vecs.</t>
  </si>
  <si>
    <t>Unique Countries</t>
  </si>
  <si>
    <t>Number of Cars from Country</t>
  </si>
  <si>
    <t>Color (Trimed)</t>
  </si>
  <si>
    <t>Unique Colors</t>
  </si>
  <si>
    <t>Number of Cars with Color</t>
  </si>
  <si>
    <t>Avg. Cost</t>
  </si>
  <si>
    <t>BMW X5</t>
  </si>
  <si>
    <t>White</t>
  </si>
  <si>
    <t>Automatic</t>
  </si>
  <si>
    <t>1st owner</t>
  </si>
  <si>
    <t>1st</t>
  </si>
  <si>
    <t>Audi A3</t>
  </si>
  <si>
    <t>Red</t>
  </si>
  <si>
    <t>Manual</t>
  </si>
  <si>
    <t>2nd owner</t>
  </si>
  <si>
    <t>2nd</t>
  </si>
  <si>
    <t>Mercedes S-Class</t>
  </si>
  <si>
    <t>Black</t>
  </si>
  <si>
    <t>3rd owner</t>
  </si>
  <si>
    <t>3rd</t>
  </si>
  <si>
    <t>4th</t>
  </si>
  <si>
    <t>BMW X3</t>
  </si>
  <si>
    <t>Lexus RX350</t>
  </si>
  <si>
    <t>Blue</t>
  </si>
  <si>
    <t xml:space="preserve">Blue </t>
  </si>
  <si>
    <t>BMW 3 Series</t>
  </si>
  <si>
    <t>Tesla Model 3</t>
  </si>
  <si>
    <t>Yellow</t>
  </si>
  <si>
    <t>Volvo XC90</t>
  </si>
  <si>
    <t xml:space="preserve"> Black</t>
  </si>
  <si>
    <t>Audi Q7</t>
  </si>
  <si>
    <t>Cadillac XT5</t>
  </si>
  <si>
    <t>Jaguar XF</t>
  </si>
  <si>
    <t>BMW 428i</t>
  </si>
  <si>
    <t>4th owner</t>
  </si>
  <si>
    <t>Company</t>
  </si>
  <si>
    <t>Country</t>
  </si>
  <si>
    <t>Number of Companies in Country</t>
  </si>
  <si>
    <t>BMW</t>
  </si>
  <si>
    <t>Germany</t>
  </si>
  <si>
    <t>Audi</t>
  </si>
  <si>
    <t>Tesla</t>
  </si>
  <si>
    <t>USA</t>
  </si>
  <si>
    <t>Jaguar</t>
  </si>
  <si>
    <t>UK</t>
  </si>
  <si>
    <t>Mercedes</t>
  </si>
  <si>
    <t>Volvo</t>
  </si>
  <si>
    <t>Sweden</t>
  </si>
  <si>
    <t>Cadillac</t>
  </si>
  <si>
    <t>Lexus</t>
  </si>
  <si>
    <t>Japan</t>
  </si>
  <si>
    <t>$15400</t>
  </si>
  <si>
    <t>$24321</t>
  </si>
  <si>
    <t>$102342</t>
  </si>
  <si>
    <t>$55272</t>
  </si>
  <si>
    <t>$42000</t>
  </si>
  <si>
    <t>$51292</t>
  </si>
  <si>
    <t>$37605</t>
  </si>
  <si>
    <t>$45000</t>
  </si>
  <si>
    <t>$13241</t>
  </si>
  <si>
    <t>$49344</t>
  </si>
  <si>
    <t>$52432</t>
  </si>
  <si>
    <t>$17452</t>
  </si>
  <si>
    <t>$23250</t>
  </si>
  <si>
    <t>$32420</t>
  </si>
  <si>
    <t>$18454</t>
  </si>
  <si>
    <t>$41000</t>
  </si>
  <si>
    <t>$35240</t>
  </si>
  <si>
    <t>$22520</t>
  </si>
  <si>
    <t>Answer:</t>
  </si>
  <si>
    <t>To answer this, we must first extract the manufacturer's name from the "Car" column, as there are manufacturers that have more than one model listed.</t>
  </si>
  <si>
    <t>To do this, we can add a new column, and apply the LEFT function, combined with a FIND function, to extract only the first word from "Car":</t>
  </si>
  <si>
    <t>Manufacturer</t>
  </si>
  <si>
    <t xml:space="preserve">The LEFT function extracts characters from the left side of the cell. How many characters? This is determined in the 2nd argument here - And instead of writing a specific character position, </t>
  </si>
  <si>
    <t>we are using the FIND function to find the first space character position, and then subtract 1 (as we are not interested in extracting the space itself, only what's before.</t>
  </si>
  <si>
    <t>Click here to learn and practice the LEFT function</t>
  </si>
  <si>
    <t>Click here to learn and practice the FIND function</t>
  </si>
  <si>
    <t>Now that we have extracted the Manufacturer's name, we can check who's the most popular one:</t>
  </si>
  <si>
    <t>Let's use a UNIQUE &amp; COUNTIF for this example:</t>
  </si>
  <si>
    <t>Count</t>
  </si>
  <si>
    <t>The UNIQUE Function allows us to keep only 1 unique value for each of the values in the table above.</t>
  </si>
  <si>
    <t xml:space="preserve">All we have to do is write UNIQUE only once, select the range from which we wish to find our unique values, and that's it! </t>
  </si>
  <si>
    <t xml:space="preserve">If you are surprised by to looks of this function, that's because it's a dynamic array function - It works on an array, and if the array changes (let's say - We add a new manufacturer) - the unique list will change accordingly, showing the new manufacturer as well! </t>
  </si>
  <si>
    <t>Click here to learn and practice the UNIQUE function</t>
  </si>
  <si>
    <t>Please note that the UNIQUE function is supported in Excel 365/Online. If you are using older versions of Excel, you can use Remove Duplicates tool (in Data tab) instead.</t>
  </si>
  <si>
    <t>Click here to learn and practice the Remove Duplicates tool!</t>
  </si>
  <si>
    <t>Now, the only thing left is to count the occurences of each manufacturer in the table above. We can do this with the COUNTIF function which counts the amount of times each values appears in a table:</t>
  </si>
  <si>
    <t xml:space="preserve">Notice that we use absolute references (the dollar signs) to indicate that we want to always keep the same range we count, even if we go down to another row and apply the formula there. </t>
  </si>
  <si>
    <t>Click here to learn and practice the COUNTIF function</t>
  </si>
  <si>
    <t>Click here to learn and practice Absolute References as part of our must-read Excel Basics tutorial!</t>
  </si>
  <si>
    <t>First, we need to get the manufacturing country for each car maker.</t>
  </si>
  <si>
    <t xml:space="preserve">We can get this information from "Manufacturing country" sheet. But how? Well, by using a lookup function! </t>
  </si>
  <si>
    <t xml:space="preserve">Let's do this with XLOOKUP function, that will search for each manufacturer in the "Manufacturing country" sheet, and return the corresponding country. </t>
  </si>
  <si>
    <t>Click here to learn and practice the XLOOKUP function</t>
  </si>
  <si>
    <t>Please note that the UNIQUE function is supported in Excel 365/Online. If you are using older versions of Excel, you can use VLOOKUP or INDEX MATCH instead!</t>
  </si>
  <si>
    <t>This will be the solution using VLOOKUP instead of XLOOKUP:</t>
  </si>
  <si>
    <t>Click here to learn and practice the VLOOKUP function</t>
  </si>
  <si>
    <t>Click here to learn and practice the INDEX+MATCH functions</t>
  </si>
  <si>
    <t>Now that we have the Country for each Manufacturer, we can find the most popular country. We can use UNIQUE + COUNTIF functions, as we did in the previos question:</t>
  </si>
  <si>
    <t>That's easy! Let's do the UNIQUE + Countif Trick again:</t>
  </si>
  <si>
    <t xml:space="preserve">Wait! This is weird! The Blue &amp; Black color appear twice in our UNIQUE table? How come? </t>
  </si>
  <si>
    <t>Let's look closely at the original data - Can you see that there's a leading whitespace before the word Black?</t>
  </si>
  <si>
    <t>It seems that somebody left us an unpleasant surprise, and left whitespaces in some of the entries, which trick Excel to think that these are different values! (Whitespace is considered a character, thus a word with whitespace isn't the same as a word without one)</t>
  </si>
  <si>
    <t>But what about the Blue appearing twice? Let's look closely at our data, again:</t>
  </si>
  <si>
    <t xml:space="preserve">Notice the extra whitespace in the end? </t>
  </si>
  <si>
    <t>To get rid of these whitespaces, we can either:</t>
  </si>
  <si>
    <t>-</t>
  </si>
  <si>
    <t>Select the Color column, click CTRL+H (This will open Find&amp;Replace dialog), and replace all whitespaces (just hit space in the keyboard) with nothing (just keep it empty)</t>
  </si>
  <si>
    <t xml:space="preserve">Use the TRIM function to get rid of excess whitespaces - </t>
  </si>
  <si>
    <t>Color - Trimmed</t>
  </si>
  <si>
    <t>And then, let's apply the UNIQUE + COUNTIF again:</t>
  </si>
  <si>
    <t>Now, it's easy to see that yellow is the least popular color :-)</t>
  </si>
  <si>
    <t>Click here to learn and practice the TRIM function</t>
  </si>
  <si>
    <t>Let's use UNIQUE again, and this time combine it with AVERAGEIF, which calculates AVERAGE based on criteria:</t>
  </si>
  <si>
    <t>Average Price</t>
  </si>
  <si>
    <t>Click here to learn and practice the AVERAGEIF function</t>
  </si>
  <si>
    <t>Hey! Why is this not working?!</t>
  </si>
  <si>
    <t>#DIV/0 error indicates that the average can't be calculated as we divide by zero. That means that... we don't have any values at all? How is this even possible?!</t>
  </si>
  <si>
    <t>Let's look at the prices closely:</t>
  </si>
  <si>
    <t xml:space="preserve">Can you notice that the $ sign is actually a character? Excel can't handle with this, and thinks that this is not a number, but rather a text string! </t>
  </si>
  <si>
    <t xml:space="preserve">To be able to calculate this correctly, we must get rid of the $ sign. You can do this by either selecting the price column, clicking CTRL+H (Find&amp;Replace), and replacing $ with nothing (keep it empty). </t>
  </si>
  <si>
    <t>Alternatively, you can use the SUBSTITUTE function to get rid of the $ sign systematically:</t>
  </si>
  <si>
    <t>Price - Without $ sign</t>
  </si>
  <si>
    <t>Click here to learn more about SUBSTITUTE function!</t>
  </si>
  <si>
    <t>And now, we can finally get our work done:</t>
  </si>
  <si>
    <t xml:space="preserve">Wait! Still not? Why? </t>
  </si>
  <si>
    <t>Well, this is a tricky one... While it looked like we solved our problem, our output is still considered a text, and not a number. If Excel think something is text, it can't do any calculations on it (Even if it looks like a number!)</t>
  </si>
  <si>
    <t>To force it to become a number, we can use the VALUE function, after applying the SUBSTITUTE function first:</t>
  </si>
  <si>
    <t>Price - Without $ sign and stored as NUMBER!</t>
  </si>
  <si>
    <t>Click here to learn about the VALUE function!</t>
  </si>
  <si>
    <t>And finally, our result is.... :</t>
  </si>
  <si>
    <r>
      <rPr>
        <rFont val="Calibri"/>
        <b/>
        <color rgb="FF000000"/>
        <sz val="11.0"/>
      </rPr>
      <t xml:space="preserve">Tip - </t>
    </r>
    <r>
      <rPr>
        <rFont val="Calibri"/>
        <color rgb="FF000000"/>
        <sz val="11.0"/>
      </rPr>
      <t>If you still wish to keep the $ sign, but without having to actually type it - Use Cell Formatting instead:</t>
    </r>
  </si>
  <si>
    <t>That's it! Hope you enjoyed folks! Don't forget to share us with your friends if you love the content!</t>
  </si>
  <si>
    <t xml:space="preserve">Visit Excel Practice Online for more exercises and tutorials!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</si>
</sst>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2">
    <font>
      <sz val="11.0"/>
      <color theme="1"/>
      <name val="Calibri"/>
      <scheme val="minor"/>
    </font>
    <font>
      <b/>
      <sz val="11.0"/>
      <color theme="1"/>
      <name val="Calibri"/>
    </font>
    <font>
      <color theme="1"/>
      <name val="Calibri"/>
      <scheme val="minor"/>
    </font>
    <font>
      <u/>
      <sz val="11.0"/>
      <color theme="10"/>
      <name val="Calibri"/>
    </font>
    <font>
      <b/>
      <color theme="1"/>
      <name val="Calibri"/>
      <scheme val="minor"/>
    </font>
    <font>
      <sz val="12.0"/>
      <color rgb="FF000000"/>
      <name val="Calibri"/>
      <scheme val="minor"/>
    </font>
    <font>
      <sz val="12.0"/>
      <color theme="1"/>
      <name val="Calibri"/>
      <scheme val="minor"/>
    </font>
    <font>
      <sz val="9.0"/>
      <color rgb="FF000000"/>
      <name val="&quot;Google Sans Mono&quot;"/>
    </font>
    <font>
      <sz val="11.0"/>
      <color theme="1"/>
      <name val="Calibri"/>
    </font>
    <font>
      <sz val="11.0"/>
      <color rgb="FF000000"/>
      <name val="Calibri"/>
    </font>
    <font>
      <sz val="11.0"/>
      <color rgb="FF444444"/>
      <name val="Calibri"/>
    </font>
    <font>
      <b/>
      <u/>
      <sz val="11.0"/>
      <color theme="10"/>
      <name val="Calibri"/>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2" numFmtId="0" xfId="0" applyFont="1"/>
    <xf borderId="0" fillId="0" fontId="2" numFmtId="0" xfId="0" applyAlignment="1" applyFont="1">
      <alignment readingOrder="0"/>
    </xf>
    <xf borderId="0" fillId="0" fontId="3" numFmtId="0" xfId="0" applyFont="1"/>
    <xf borderId="0" fillId="2" fontId="4" numFmtId="0" xfId="0" applyAlignment="1" applyFill="1" applyFont="1">
      <alignment readingOrder="0"/>
    </xf>
    <xf borderId="0" fillId="2" fontId="2" numFmtId="0" xfId="0" applyFont="1"/>
    <xf borderId="0" fillId="0" fontId="1" numFmtId="164" xfId="0" applyFont="1" applyNumberFormat="1"/>
    <xf borderId="0" fillId="2" fontId="4" numFmtId="2" xfId="0" applyAlignment="1" applyFont="1" applyNumberFormat="1">
      <alignment readingOrder="0"/>
    </xf>
    <xf borderId="0" fillId="2" fontId="4" numFmtId="164" xfId="0" applyAlignment="1" applyFont="1" applyNumberFormat="1">
      <alignment readingOrder="0"/>
    </xf>
    <xf borderId="0" fillId="2" fontId="5" numFmtId="0" xfId="0" applyFont="1"/>
    <xf borderId="0" fillId="2" fontId="6" numFmtId="0" xfId="0" applyFont="1"/>
    <xf borderId="0" fillId="2" fontId="7" numFmtId="0" xfId="0" applyFont="1"/>
    <xf borderId="0" fillId="2" fontId="2" numFmtId="2" xfId="0" applyAlignment="1" applyFont="1" applyNumberFormat="1">
      <alignment readingOrder="0"/>
    </xf>
    <xf borderId="0" fillId="2" fontId="2" numFmtId="164" xfId="0" applyFont="1" applyNumberFormat="1"/>
    <xf borderId="1" fillId="2" fontId="8" numFmtId="0" xfId="0" applyBorder="1" applyFont="1"/>
    <xf borderId="0" fillId="0" fontId="9" numFmtId="0" xfId="0" applyFont="1"/>
    <xf borderId="0" fillId="0" fontId="10" numFmtId="0" xfId="0" applyFont="1"/>
    <xf borderId="1" fillId="2" fontId="10" numFmtId="0" xfId="0" applyBorder="1" applyFont="1"/>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194</xdr:row>
      <xdr:rowOff>9525</xdr:rowOff>
    </xdr:from>
    <xdr:ext cx="2400300" cy="5619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133350</xdr:colOff>
      <xdr:row>184</xdr:row>
      <xdr:rowOff>161925</xdr:rowOff>
    </xdr:from>
    <xdr:ext cx="1495425" cy="7715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253</xdr:row>
      <xdr:rowOff>9525</xdr:rowOff>
    </xdr:from>
    <xdr:ext cx="1647825" cy="12096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228600</xdr:colOff>
      <xdr:row>331</xdr:row>
      <xdr:rowOff>161925</xdr:rowOff>
    </xdr:from>
    <xdr:ext cx="2981325" cy="11334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xcel-practice-onlin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xcel-practice-online.com/functions/averageif/" TargetMode="External"/><Relationship Id="rId10" Type="http://schemas.openxmlformats.org/officeDocument/2006/relationships/hyperlink" Target="https://excel-practice-online.com/functions/trim/" TargetMode="External"/><Relationship Id="rId13" Type="http://schemas.openxmlformats.org/officeDocument/2006/relationships/hyperlink" Target="https://support.microsoft.com/en-us/office/value-function-257d0108-07dc-437d-ae1c-bc2d3953d8c2" TargetMode="External"/><Relationship Id="rId12" Type="http://schemas.openxmlformats.org/officeDocument/2006/relationships/hyperlink" Target="https://support.microsoft.com/en-us/office/substitute-function-6434944e-a904-4336-a9b0-1e58df3bc332" TargetMode="External"/><Relationship Id="rId1" Type="http://schemas.openxmlformats.org/officeDocument/2006/relationships/hyperlink" Target="https://excel-practice-online.com/functions/left-mid-right-text-functions/" TargetMode="External"/><Relationship Id="rId2" Type="http://schemas.openxmlformats.org/officeDocument/2006/relationships/hyperlink" Target="https://excel-practice-online.com/functions/find/" TargetMode="External"/><Relationship Id="rId3" Type="http://schemas.openxmlformats.org/officeDocument/2006/relationships/hyperlink" Target="https://excel-practice-online.com/functions/unique/" TargetMode="External"/><Relationship Id="rId4" Type="http://schemas.openxmlformats.org/officeDocument/2006/relationships/hyperlink" Target="https://excel-practice-online.com/tools/remove-duplicates/" TargetMode="External"/><Relationship Id="rId9" Type="http://schemas.openxmlformats.org/officeDocument/2006/relationships/hyperlink" Target="https://excel-practice-online.com/functions/index-match/" TargetMode="External"/><Relationship Id="rId15" Type="http://schemas.openxmlformats.org/officeDocument/2006/relationships/drawing" Target="../drawings/drawing3.xml"/><Relationship Id="rId14" Type="http://schemas.openxmlformats.org/officeDocument/2006/relationships/hyperlink" Target="https://excel-practice-online.com/" TargetMode="External"/><Relationship Id="rId5" Type="http://schemas.openxmlformats.org/officeDocument/2006/relationships/hyperlink" Target="https://excel-practice-online.com/functions/countif-function/" TargetMode="External"/><Relationship Id="rId6" Type="http://schemas.openxmlformats.org/officeDocument/2006/relationships/hyperlink" Target="https://excel-practice-online.com/functions/excel_basics/" TargetMode="External"/><Relationship Id="rId7" Type="http://schemas.openxmlformats.org/officeDocument/2006/relationships/hyperlink" Target="https://excel-practice-online.com/functions/xlookup/" TargetMode="External"/><Relationship Id="rId8" Type="http://schemas.openxmlformats.org/officeDocument/2006/relationships/hyperlink" Target="https://excel-practice-online.com/functions/vlookup-fun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16.43"/>
    <col customWidth="1" min="3" max="3" width="8.71"/>
    <col customWidth="1" min="4" max="4" width="12.57"/>
    <col customWidth="1" min="5" max="5" width="25.14"/>
    <col customWidth="1" min="6" max="6" width="13.0"/>
    <col customWidth="1" min="7" max="7" width="10.57"/>
    <col customWidth="1" min="8" max="8" width="15.0"/>
    <col customWidth="1" min="9" max="9" width="16.29"/>
    <col customWidth="1" min="10" max="11" width="8.71"/>
    <col customWidth="1" min="12" max="12" width="16.43"/>
    <col customWidth="1" min="13" max="13" width="16.86"/>
    <col customWidth="1" min="14" max="14" width="15.29"/>
    <col customWidth="1" min="15" max="15" width="16.0"/>
    <col customWidth="1" min="16" max="16" width="26.29"/>
    <col customWidth="1" min="17" max="17" width="23.71"/>
    <col customWidth="1" min="18" max="18" width="13.29"/>
    <col customWidth="1" min="19" max="19" width="24.14"/>
    <col customWidth="1" min="20" max="20" width="8.71"/>
    <col customWidth="1" min="21" max="21" width="12.29"/>
    <col customWidth="1" min="22" max="25" width="8.71"/>
  </cols>
  <sheetData>
    <row r="1">
      <c r="B1" s="1" t="s">
        <v>0</v>
      </c>
      <c r="H1" s="2"/>
      <c r="K1" s="3" t="s">
        <v>1</v>
      </c>
      <c r="U1" s="2"/>
    </row>
    <row r="2">
      <c r="A2" s="3">
        <v>1.0</v>
      </c>
      <c r="B2" s="3" t="s">
        <v>2</v>
      </c>
      <c r="E2" s="4" t="s">
        <v>3</v>
      </c>
      <c r="H2" s="2"/>
      <c r="K2" s="5" t="s">
        <v>4</v>
      </c>
      <c r="U2" s="2"/>
    </row>
    <row r="3">
      <c r="A3" s="3">
        <v>2.0</v>
      </c>
      <c r="B3" s="3" t="s">
        <v>5</v>
      </c>
      <c r="H3" s="4" t="s">
        <v>6</v>
      </c>
      <c r="U3" s="2"/>
    </row>
    <row r="4">
      <c r="A4" s="3">
        <v>3.0</v>
      </c>
      <c r="B4" s="3" t="s">
        <v>7</v>
      </c>
      <c r="E4" s="4" t="s">
        <v>8</v>
      </c>
      <c r="H4" s="2"/>
      <c r="U4" s="2"/>
    </row>
    <row r="5">
      <c r="A5" s="3">
        <v>4.0</v>
      </c>
      <c r="B5" s="3" t="s">
        <v>9</v>
      </c>
      <c r="E5" s="4" t="s">
        <v>10</v>
      </c>
      <c r="H5" s="2"/>
      <c r="I5" s="6" t="s">
        <v>11</v>
      </c>
      <c r="U5" s="2"/>
    </row>
    <row r="6">
      <c r="H6" s="2"/>
      <c r="I6" s="7">
        <f>COUNTA(B8:B25)</f>
        <v>18</v>
      </c>
      <c r="U6" s="2"/>
    </row>
    <row r="7">
      <c r="B7" s="1" t="s">
        <v>12</v>
      </c>
      <c r="C7" s="1" t="s">
        <v>13</v>
      </c>
      <c r="D7" s="1" t="s">
        <v>14</v>
      </c>
      <c r="E7" s="1" t="s">
        <v>15</v>
      </c>
      <c r="F7" s="1" t="s">
        <v>16</v>
      </c>
      <c r="G7" s="1" t="s">
        <v>17</v>
      </c>
      <c r="H7" s="8" t="s">
        <v>18</v>
      </c>
      <c r="I7" s="6" t="s">
        <v>19</v>
      </c>
      <c r="J7" s="6" t="s">
        <v>20</v>
      </c>
      <c r="K7" s="7"/>
      <c r="L7" s="6" t="s">
        <v>21</v>
      </c>
      <c r="M7" s="6" t="s">
        <v>22</v>
      </c>
      <c r="N7" s="6" t="s">
        <v>23</v>
      </c>
      <c r="O7" s="6" t="s">
        <v>24</v>
      </c>
      <c r="P7" s="6" t="s">
        <v>25</v>
      </c>
      <c r="Q7" s="6" t="s">
        <v>26</v>
      </c>
      <c r="R7" s="6" t="s">
        <v>27</v>
      </c>
      <c r="S7" s="6" t="s">
        <v>28</v>
      </c>
      <c r="T7" s="9" t="s">
        <v>17</v>
      </c>
      <c r="U7" s="10" t="s">
        <v>29</v>
      </c>
    </row>
    <row r="8">
      <c r="B8" s="3" t="s">
        <v>30</v>
      </c>
      <c r="C8" s="3">
        <v>2012.0</v>
      </c>
      <c r="D8" s="3">
        <v>342358.0</v>
      </c>
      <c r="E8" s="3" t="s">
        <v>31</v>
      </c>
      <c r="F8" s="3" t="s">
        <v>32</v>
      </c>
      <c r="G8" s="3" t="s">
        <v>33</v>
      </c>
      <c r="H8" s="2">
        <v>15400.0</v>
      </c>
      <c r="I8" s="11" t="str">
        <f>IFERROR(__xludf.DUMMYFUNCTION("SPLIT(B8, "" "")"),"BMW")</f>
        <v>BMW</v>
      </c>
      <c r="J8" s="12" t="str">
        <f>IFERROR(__xludf.DUMMYFUNCTION("""COMPUTED_VALUE"""),"X5")</f>
        <v>X5</v>
      </c>
      <c r="K8" s="7"/>
      <c r="L8" s="7" t="str">
        <f>VLOOKUP(I8,Manufacturing_Country!$A$2:$B$9,2,FALSE)</f>
        <v>Germany</v>
      </c>
      <c r="M8" s="7" t="str">
        <f>IFERROR(__xludf.DUMMYFUNCTION("UNIQUE(I8:I25)"),"BMW")</f>
        <v>BMW</v>
      </c>
      <c r="N8" s="13">
        <f>COUNTIF($I$8:$I$25,"BMW")</f>
        <v>7</v>
      </c>
      <c r="O8" s="7" t="str">
        <f>IFERROR(__xludf.DUMMYFUNCTION("UNIQUE(L8:L25)"),"Germany")</f>
        <v>Germany</v>
      </c>
      <c r="P8" s="7">
        <f>COUNTIF($L$8:$L$25,"Germany")</f>
        <v>11</v>
      </c>
      <c r="Q8" s="7" t="str">
        <f t="shared" ref="Q8:Q25" si="1">TRIM(E8)</f>
        <v>White</v>
      </c>
      <c r="R8" s="7" t="str">
        <f>IFERROR(__xludf.DUMMYFUNCTION("UNIQUE(Q8:Q25)"),"White")</f>
        <v>White</v>
      </c>
      <c r="S8" s="7">
        <f>COUNTIF($Q$8:$Q$25,"White")</f>
        <v>6</v>
      </c>
      <c r="T8" s="14" t="s">
        <v>34</v>
      </c>
      <c r="U8" s="15">
        <f>AVERAGEIF($G$8:$G$25,"1st owner",$H$8:$H$25)</f>
        <v>36513.66667</v>
      </c>
    </row>
    <row r="9">
      <c r="B9" s="3" t="s">
        <v>35</v>
      </c>
      <c r="C9" s="3">
        <v>2017.0</v>
      </c>
      <c r="D9" s="3">
        <v>130000.0</v>
      </c>
      <c r="E9" s="3" t="s">
        <v>36</v>
      </c>
      <c r="F9" s="3" t="s">
        <v>37</v>
      </c>
      <c r="G9" s="3" t="s">
        <v>38</v>
      </c>
      <c r="H9" s="2">
        <v>24321.0</v>
      </c>
      <c r="I9" s="11" t="str">
        <f>IFERROR(__xludf.DUMMYFUNCTION("SPLIT(B9, "" "")"),"Audi")</f>
        <v>Audi</v>
      </c>
      <c r="J9" s="12" t="str">
        <f>IFERROR(__xludf.DUMMYFUNCTION("""COMPUTED_VALUE"""),"A3")</f>
        <v>A3</v>
      </c>
      <c r="K9" s="7"/>
      <c r="L9" s="7" t="str">
        <f>VLOOKUP(I9,Manufacturing_Country!$A$2:$B$9,2,FALSE)</f>
        <v>Germany</v>
      </c>
      <c r="M9" s="7" t="str">
        <f>IFERROR(__xludf.DUMMYFUNCTION("""COMPUTED_VALUE"""),"Audi")</f>
        <v>Audi</v>
      </c>
      <c r="N9" s="13">
        <f>COUNTIF($I$8:$I$25,"Audi")</f>
        <v>2</v>
      </c>
      <c r="O9" s="7" t="str">
        <f>IFERROR(__xludf.DUMMYFUNCTION("""COMPUTED_VALUE"""),"Japan")</f>
        <v>Japan</v>
      </c>
      <c r="P9" s="7">
        <f>COUNTIF($L$8:$L$25,"Japan")</f>
        <v>3</v>
      </c>
      <c r="Q9" s="7" t="str">
        <f t="shared" si="1"/>
        <v>Red</v>
      </c>
      <c r="R9" s="7" t="str">
        <f>IFERROR(__xludf.DUMMYFUNCTION("""COMPUTED_VALUE"""),"Red")</f>
        <v>Red</v>
      </c>
      <c r="S9" s="7">
        <f>COUNTIF($Q$8:$Q$25,"Red")</f>
        <v>4</v>
      </c>
      <c r="T9" s="14" t="s">
        <v>39</v>
      </c>
      <c r="U9" s="15">
        <f>AVERAGEIF($G$8:$G$25,"2nd owner",$H$8:$H$25)</f>
        <v>30718</v>
      </c>
    </row>
    <row r="10">
      <c r="B10" s="3" t="s">
        <v>40</v>
      </c>
      <c r="C10" s="3">
        <v>2020.0</v>
      </c>
      <c r="D10" s="3">
        <v>92450.0</v>
      </c>
      <c r="E10" s="3" t="s">
        <v>41</v>
      </c>
      <c r="F10" s="3" t="s">
        <v>32</v>
      </c>
      <c r="G10" s="3" t="s">
        <v>42</v>
      </c>
      <c r="H10" s="2">
        <v>102342.0</v>
      </c>
      <c r="I10" s="11" t="str">
        <f>IFERROR(__xludf.DUMMYFUNCTION("SPLIT(B10, "" "")"),"Mercedes")</f>
        <v>Mercedes</v>
      </c>
      <c r="J10" s="12" t="str">
        <f>IFERROR(__xludf.DUMMYFUNCTION("""COMPUTED_VALUE"""),"S-Class")</f>
        <v>S-Class</v>
      </c>
      <c r="K10" s="7"/>
      <c r="L10" s="7" t="str">
        <f>VLOOKUP(I10,Manufacturing_Country!$A$2:$B$9,2,FALSE)</f>
        <v>Germany</v>
      </c>
      <c r="M10" s="7" t="str">
        <f>IFERROR(__xludf.DUMMYFUNCTION("""COMPUTED_VALUE"""),"Mercedes")</f>
        <v>Mercedes</v>
      </c>
      <c r="N10" s="13">
        <f>COUNTIF($I$8:$I$25,"Mercedes")</f>
        <v>2</v>
      </c>
      <c r="O10" s="7" t="str">
        <f>IFERROR(__xludf.DUMMYFUNCTION("""COMPUTED_VALUE"""),"USA")</f>
        <v>USA</v>
      </c>
      <c r="P10" s="7">
        <f>COUNTIF($L$8:$L$25,"USA")</f>
        <v>2</v>
      </c>
      <c r="Q10" s="7" t="str">
        <f t="shared" si="1"/>
        <v>Black</v>
      </c>
      <c r="R10" s="7" t="str">
        <f>IFERROR(__xludf.DUMMYFUNCTION("""COMPUTED_VALUE"""),"Black")</f>
        <v>Black</v>
      </c>
      <c r="S10" s="7">
        <f>COUNTIF($Q$8:$Q$25,"Black")</f>
        <v>4</v>
      </c>
      <c r="T10" s="14" t="s">
        <v>43</v>
      </c>
      <c r="U10" s="15">
        <f>AVERAGEIF($G$8:$G$25,"3rd owner",$H$8:$H$25)</f>
        <v>63746.33333</v>
      </c>
    </row>
    <row r="11">
      <c r="B11" s="3" t="s">
        <v>30</v>
      </c>
      <c r="C11" s="3">
        <v>2020.0</v>
      </c>
      <c r="D11" s="3">
        <v>76240.0</v>
      </c>
      <c r="E11" s="3" t="s">
        <v>31</v>
      </c>
      <c r="F11" s="3" t="s">
        <v>32</v>
      </c>
      <c r="G11" s="3" t="s">
        <v>38</v>
      </c>
      <c r="H11" s="2">
        <v>55272.0</v>
      </c>
      <c r="I11" s="11" t="str">
        <f>IFERROR(__xludf.DUMMYFUNCTION("SPLIT(B11, "" "")"),"BMW")</f>
        <v>BMW</v>
      </c>
      <c r="J11" s="12" t="str">
        <f>IFERROR(__xludf.DUMMYFUNCTION("""COMPUTED_VALUE"""),"X5")</f>
        <v>X5</v>
      </c>
      <c r="K11" s="7"/>
      <c r="L11" s="7" t="str">
        <f>VLOOKUP(I11,Manufacturing_Country!$A$2:$B$9,2,FALSE)</f>
        <v>Germany</v>
      </c>
      <c r="M11" s="7" t="str">
        <f>IFERROR(__xludf.DUMMYFUNCTION("""COMPUTED_VALUE"""),"Lexus")</f>
        <v>Lexus</v>
      </c>
      <c r="N11" s="13">
        <f>COUNTIF($I$8:$I$25,"Lexus")</f>
        <v>3</v>
      </c>
      <c r="O11" s="7" t="str">
        <f>IFERROR(__xludf.DUMMYFUNCTION("""COMPUTED_VALUE"""),"Sweden")</f>
        <v>Sweden</v>
      </c>
      <c r="P11" s="7">
        <f>COUNTIF($L$8:$L$25,"Sweden")</f>
        <v>1</v>
      </c>
      <c r="Q11" s="7" t="str">
        <f t="shared" si="1"/>
        <v>White</v>
      </c>
      <c r="R11" s="7" t="str">
        <f>IFERROR(__xludf.DUMMYFUNCTION("""COMPUTED_VALUE"""),"Blue")</f>
        <v>Blue</v>
      </c>
      <c r="S11" s="7">
        <f>COUNTIF($Q$8:$Q$25,"Blue")</f>
        <v>3</v>
      </c>
      <c r="T11" s="14" t="s">
        <v>44</v>
      </c>
      <c r="U11" s="15">
        <f>AVERAGEIF($G$8:$G$25,"4th owner",$H$8:$H$25)</f>
        <v>22520</v>
      </c>
    </row>
    <row r="12">
      <c r="B12" s="3" t="s">
        <v>45</v>
      </c>
      <c r="C12" s="3">
        <v>2021.0</v>
      </c>
      <c r="D12" s="3">
        <v>17283.0</v>
      </c>
      <c r="E12" s="3" t="s">
        <v>31</v>
      </c>
      <c r="F12" s="3" t="s">
        <v>37</v>
      </c>
      <c r="G12" s="3" t="s">
        <v>33</v>
      </c>
      <c r="H12" s="2">
        <v>42000.0</v>
      </c>
      <c r="I12" s="11" t="str">
        <f>IFERROR(__xludf.DUMMYFUNCTION("SPLIT(B12, "" "")"),"BMW")</f>
        <v>BMW</v>
      </c>
      <c r="J12" s="12" t="str">
        <f>IFERROR(__xludf.DUMMYFUNCTION("""COMPUTED_VALUE"""),"X3")</f>
        <v>X3</v>
      </c>
      <c r="K12" s="7"/>
      <c r="L12" s="7" t="str">
        <f>VLOOKUP(I12,Manufacturing_Country!$A$2:$B$9,2,FALSE)</f>
        <v>Germany</v>
      </c>
      <c r="M12" s="7" t="str">
        <f>IFERROR(__xludf.DUMMYFUNCTION("""COMPUTED_VALUE"""),"Tesla")</f>
        <v>Tesla</v>
      </c>
      <c r="N12" s="13">
        <f>COUNTIF($I$8:$I$25,"Tesla")</f>
        <v>1</v>
      </c>
      <c r="O12" s="7" t="str">
        <f>IFERROR(__xludf.DUMMYFUNCTION("""COMPUTED_VALUE"""),"UK")</f>
        <v>UK</v>
      </c>
      <c r="P12" s="7">
        <f>COUNTIF($L$8:$L$25,"UK")</f>
        <v>1</v>
      </c>
      <c r="Q12" s="7" t="str">
        <f t="shared" si="1"/>
        <v>White</v>
      </c>
      <c r="R12" s="7" t="str">
        <f>IFERROR(__xludf.DUMMYFUNCTION("""COMPUTED_VALUE"""),"Yellow")</f>
        <v>Yellow</v>
      </c>
      <c r="S12" s="7">
        <f>COUNTIF($Q$8:$Q$25,"Yellow")</f>
        <v>1</v>
      </c>
      <c r="U12" s="2"/>
    </row>
    <row r="13">
      <c r="B13" s="3" t="s">
        <v>46</v>
      </c>
      <c r="C13" s="3">
        <v>2020.0</v>
      </c>
      <c r="D13" s="3">
        <v>98312.0</v>
      </c>
      <c r="E13" s="3" t="s">
        <v>36</v>
      </c>
      <c r="F13" s="3" t="s">
        <v>32</v>
      </c>
      <c r="G13" s="3" t="s">
        <v>42</v>
      </c>
      <c r="H13" s="2">
        <v>51292.0</v>
      </c>
      <c r="I13" s="11" t="str">
        <f>IFERROR(__xludf.DUMMYFUNCTION("SPLIT(B13, "" "")"),"Lexus")</f>
        <v>Lexus</v>
      </c>
      <c r="J13" s="12" t="str">
        <f>IFERROR(__xludf.DUMMYFUNCTION("""COMPUTED_VALUE"""),"RX350")</f>
        <v>RX350</v>
      </c>
      <c r="K13" s="7"/>
      <c r="L13" s="7" t="str">
        <f>VLOOKUP(I13,Manufacturing_Country!$A$2:$B$9,2,FALSE)</f>
        <v>Japan</v>
      </c>
      <c r="M13" s="7" t="str">
        <f>IFERROR(__xludf.DUMMYFUNCTION("""COMPUTED_VALUE"""),"Volvo")</f>
        <v>Volvo</v>
      </c>
      <c r="N13" s="13">
        <f>COUNTIF($I$8:$I$25,"Volvo")</f>
        <v>1</v>
      </c>
      <c r="O13" s="7"/>
      <c r="P13" s="7"/>
      <c r="Q13" s="7" t="str">
        <f t="shared" si="1"/>
        <v>Red</v>
      </c>
      <c r="R13" s="7"/>
      <c r="S13" s="7"/>
      <c r="U13" s="2"/>
    </row>
    <row r="14">
      <c r="B14" s="3" t="s">
        <v>45</v>
      </c>
      <c r="C14" s="3">
        <v>2018.0</v>
      </c>
      <c r="D14" s="3">
        <v>156784.0</v>
      </c>
      <c r="E14" s="3" t="s">
        <v>47</v>
      </c>
      <c r="F14" s="3" t="s">
        <v>37</v>
      </c>
      <c r="G14" s="3" t="s">
        <v>42</v>
      </c>
      <c r="H14" s="2">
        <v>37605.0</v>
      </c>
      <c r="I14" s="11" t="str">
        <f>IFERROR(__xludf.DUMMYFUNCTION("SPLIT(B14, "" "")"),"BMW")</f>
        <v>BMW</v>
      </c>
      <c r="J14" s="12" t="str">
        <f>IFERROR(__xludf.DUMMYFUNCTION("""COMPUTED_VALUE"""),"X3")</f>
        <v>X3</v>
      </c>
      <c r="K14" s="7"/>
      <c r="L14" s="7" t="str">
        <f>VLOOKUP(I14,Manufacturing_Country!$A$2:$B$9,2,FALSE)</f>
        <v>Germany</v>
      </c>
      <c r="M14" s="7" t="str">
        <f>IFERROR(__xludf.DUMMYFUNCTION("""COMPUTED_VALUE"""),"Cadillac")</f>
        <v>Cadillac</v>
      </c>
      <c r="N14" s="13">
        <f>COUNTIF($I$8:$I$25,"Cadillac")</f>
        <v>1</v>
      </c>
      <c r="O14" s="7"/>
      <c r="P14" s="7"/>
      <c r="Q14" s="7" t="str">
        <f t="shared" si="1"/>
        <v>Blue</v>
      </c>
      <c r="R14" s="7"/>
      <c r="S14" s="7"/>
      <c r="U14" s="2"/>
    </row>
    <row r="15">
      <c r="B15" s="3" t="s">
        <v>30</v>
      </c>
      <c r="C15" s="3">
        <v>2019.0</v>
      </c>
      <c r="D15" s="3">
        <v>52034.0</v>
      </c>
      <c r="E15" s="3" t="s">
        <v>48</v>
      </c>
      <c r="F15" s="3" t="s">
        <v>32</v>
      </c>
      <c r="G15" s="3" t="s">
        <v>33</v>
      </c>
      <c r="H15" s="2">
        <v>45000.0</v>
      </c>
      <c r="I15" s="11" t="str">
        <f>IFERROR(__xludf.DUMMYFUNCTION("SPLIT(B15, "" "")"),"BMW")</f>
        <v>BMW</v>
      </c>
      <c r="J15" s="12" t="str">
        <f>IFERROR(__xludf.DUMMYFUNCTION("""COMPUTED_VALUE"""),"X5")</f>
        <v>X5</v>
      </c>
      <c r="K15" s="7"/>
      <c r="L15" s="7" t="str">
        <f>VLOOKUP(I15,Manufacturing_Country!$A$2:$B$9,2,FALSE)</f>
        <v>Germany</v>
      </c>
      <c r="M15" s="7" t="str">
        <f>IFERROR(__xludf.DUMMYFUNCTION("""COMPUTED_VALUE"""),"Jaguar")</f>
        <v>Jaguar</v>
      </c>
      <c r="N15" s="13">
        <f>COUNTIF($I$8:$I$25,"Jaguar")</f>
        <v>1</v>
      </c>
      <c r="O15" s="7"/>
      <c r="P15" s="7"/>
      <c r="Q15" s="7" t="str">
        <f t="shared" si="1"/>
        <v>Blue</v>
      </c>
      <c r="R15" s="7"/>
      <c r="S15" s="7"/>
      <c r="U15" s="2"/>
    </row>
    <row r="16">
      <c r="B16" s="3" t="s">
        <v>49</v>
      </c>
      <c r="C16" s="3">
        <v>2011.0</v>
      </c>
      <c r="D16" s="3">
        <v>205204.0</v>
      </c>
      <c r="E16" s="3" t="s">
        <v>36</v>
      </c>
      <c r="F16" s="3" t="s">
        <v>32</v>
      </c>
      <c r="G16" s="3" t="s">
        <v>38</v>
      </c>
      <c r="H16" s="2">
        <v>13241.0</v>
      </c>
      <c r="I16" s="11" t="str">
        <f>IFERROR(__xludf.DUMMYFUNCTION("SPLIT(B16, "" "")"),"BMW")</f>
        <v>BMW</v>
      </c>
      <c r="J16" s="12">
        <f>IFERROR(__xludf.DUMMYFUNCTION("""COMPUTED_VALUE"""),3.0)</f>
        <v>3</v>
      </c>
      <c r="K16" s="7" t="str">
        <f>IFERROR(__xludf.DUMMYFUNCTION("""COMPUTED_VALUE"""),"Series")</f>
        <v>Series</v>
      </c>
      <c r="L16" s="7" t="str">
        <f>VLOOKUP(I16,Manufacturing_Country!$A$2:$B$9,2,FALSE)</f>
        <v>Germany</v>
      </c>
      <c r="M16" s="7"/>
      <c r="N16" s="7"/>
      <c r="O16" s="7"/>
      <c r="P16" s="7"/>
      <c r="Q16" s="7" t="str">
        <f t="shared" si="1"/>
        <v>Red</v>
      </c>
      <c r="R16" s="7"/>
      <c r="S16" s="7"/>
      <c r="U16" s="2"/>
    </row>
    <row r="17">
      <c r="B17" s="3" t="s">
        <v>40</v>
      </c>
      <c r="C17" s="3">
        <v>2014.0</v>
      </c>
      <c r="D17" s="3">
        <v>152985.0</v>
      </c>
      <c r="E17" s="3" t="s">
        <v>41</v>
      </c>
      <c r="F17" s="3" t="s">
        <v>32</v>
      </c>
      <c r="G17" s="3" t="s">
        <v>38</v>
      </c>
      <c r="H17" s="2">
        <v>49344.0</v>
      </c>
      <c r="I17" s="11" t="str">
        <f>IFERROR(__xludf.DUMMYFUNCTION("SPLIT(B17, "" "")"),"Mercedes")</f>
        <v>Mercedes</v>
      </c>
      <c r="J17" s="12" t="str">
        <f>IFERROR(__xludf.DUMMYFUNCTION("""COMPUTED_VALUE"""),"S-Class")</f>
        <v>S-Class</v>
      </c>
      <c r="K17" s="7"/>
      <c r="L17" s="7" t="str">
        <f>VLOOKUP(I17,Manufacturing_Country!$A$2:$B$9,2,FALSE)</f>
        <v>Germany</v>
      </c>
      <c r="M17" s="7"/>
      <c r="N17" s="7"/>
      <c r="O17" s="7"/>
      <c r="P17" s="7"/>
      <c r="Q17" s="7" t="str">
        <f t="shared" si="1"/>
        <v>Black</v>
      </c>
      <c r="R17" s="7"/>
      <c r="S17" s="7"/>
      <c r="U17" s="2"/>
    </row>
    <row r="18">
      <c r="B18" s="3" t="s">
        <v>50</v>
      </c>
      <c r="C18" s="3">
        <v>2018.0</v>
      </c>
      <c r="D18" s="3">
        <v>76429.0</v>
      </c>
      <c r="E18" s="3" t="s">
        <v>51</v>
      </c>
      <c r="F18" s="3" t="s">
        <v>32</v>
      </c>
      <c r="G18" s="3" t="s">
        <v>33</v>
      </c>
      <c r="H18" s="2">
        <v>52432.0</v>
      </c>
      <c r="I18" s="11" t="str">
        <f>IFERROR(__xludf.DUMMYFUNCTION("SPLIT(B18, "" "")"),"Tesla")</f>
        <v>Tesla</v>
      </c>
      <c r="J18" s="12" t="str">
        <f>IFERROR(__xludf.DUMMYFUNCTION("""COMPUTED_VALUE"""),"Model")</f>
        <v>Model</v>
      </c>
      <c r="K18" s="7">
        <f>IFERROR(__xludf.DUMMYFUNCTION("""COMPUTED_VALUE"""),3.0)</f>
        <v>3</v>
      </c>
      <c r="L18" s="7" t="str">
        <f>VLOOKUP(I18,Manufacturing_Country!$A$2:$B$9,2,FALSE)</f>
        <v>USA</v>
      </c>
      <c r="M18" s="7"/>
      <c r="N18" s="7"/>
      <c r="O18" s="7"/>
      <c r="P18" s="7"/>
      <c r="Q18" s="7" t="str">
        <f t="shared" si="1"/>
        <v>Yellow</v>
      </c>
      <c r="R18" s="7"/>
      <c r="S18" s="7"/>
      <c r="U18" s="2"/>
    </row>
    <row r="19">
      <c r="B19" s="3" t="s">
        <v>52</v>
      </c>
      <c r="C19" s="3">
        <v>2013.0</v>
      </c>
      <c r="D19" s="3">
        <v>254028.0</v>
      </c>
      <c r="E19" s="3" t="s">
        <v>53</v>
      </c>
      <c r="F19" s="3" t="s">
        <v>37</v>
      </c>
      <c r="G19" s="3" t="s">
        <v>38</v>
      </c>
      <c r="H19" s="2">
        <v>17452.0</v>
      </c>
      <c r="I19" s="11" t="str">
        <f>IFERROR(__xludf.DUMMYFUNCTION("SPLIT(B19, "" "")"),"Volvo")</f>
        <v>Volvo</v>
      </c>
      <c r="J19" s="12" t="str">
        <f>IFERROR(__xludf.DUMMYFUNCTION("""COMPUTED_VALUE"""),"XC90")</f>
        <v>XC90</v>
      </c>
      <c r="K19" s="7"/>
      <c r="L19" s="7" t="str">
        <f>VLOOKUP(I19,Manufacturing_Country!$A$2:$B$9,2,FALSE)</f>
        <v>Sweden</v>
      </c>
      <c r="M19" s="7"/>
      <c r="N19" s="7"/>
      <c r="O19" s="7"/>
      <c r="P19" s="7"/>
      <c r="Q19" s="7" t="str">
        <f t="shared" si="1"/>
        <v>Black</v>
      </c>
      <c r="R19" s="7"/>
      <c r="S19" s="7"/>
      <c r="U19" s="2"/>
    </row>
    <row r="20">
      <c r="B20" s="3" t="s">
        <v>54</v>
      </c>
      <c r="C20" s="3">
        <v>2014.0</v>
      </c>
      <c r="D20" s="3">
        <v>45832.0</v>
      </c>
      <c r="E20" s="3" t="s">
        <v>31</v>
      </c>
      <c r="F20" s="3" t="s">
        <v>37</v>
      </c>
      <c r="G20" s="3" t="s">
        <v>33</v>
      </c>
      <c r="H20" s="2">
        <v>23250.0</v>
      </c>
      <c r="I20" s="11" t="str">
        <f>IFERROR(__xludf.DUMMYFUNCTION("SPLIT(B20, "" "")"),"Audi")</f>
        <v>Audi</v>
      </c>
      <c r="J20" s="12" t="str">
        <f>IFERROR(__xludf.DUMMYFUNCTION("""COMPUTED_VALUE"""),"Q7")</f>
        <v>Q7</v>
      </c>
      <c r="K20" s="7"/>
      <c r="L20" s="7" t="str">
        <f>VLOOKUP(I20,Manufacturing_Country!$A$2:$B$9,2,FALSE)</f>
        <v>Germany</v>
      </c>
      <c r="M20" s="7"/>
      <c r="N20" s="7"/>
      <c r="O20" s="7"/>
      <c r="P20" s="7"/>
      <c r="Q20" s="7" t="str">
        <f t="shared" si="1"/>
        <v>White</v>
      </c>
      <c r="R20" s="7"/>
      <c r="S20" s="7"/>
      <c r="U20" s="2"/>
    </row>
    <row r="21" ht="15.75" customHeight="1">
      <c r="B21" s="3" t="s">
        <v>55</v>
      </c>
      <c r="C21" s="3">
        <v>2018.0</v>
      </c>
      <c r="D21" s="3">
        <v>67591.0</v>
      </c>
      <c r="E21" s="3" t="s">
        <v>47</v>
      </c>
      <c r="F21" s="3" t="s">
        <v>32</v>
      </c>
      <c r="G21" s="3" t="s">
        <v>38</v>
      </c>
      <c r="H21" s="2">
        <v>32420.0</v>
      </c>
      <c r="I21" s="11" t="str">
        <f>IFERROR(__xludf.DUMMYFUNCTION("SPLIT(B21, "" "")"),"Cadillac")</f>
        <v>Cadillac</v>
      </c>
      <c r="J21" s="12" t="str">
        <f>IFERROR(__xludf.DUMMYFUNCTION("""COMPUTED_VALUE"""),"XT5")</f>
        <v>XT5</v>
      </c>
      <c r="K21" s="7"/>
      <c r="L21" s="7" t="str">
        <f>VLOOKUP(I21,Manufacturing_Country!$A$2:$B$9,2,FALSE)</f>
        <v>USA</v>
      </c>
      <c r="M21" s="7"/>
      <c r="N21" s="7"/>
      <c r="O21" s="7"/>
      <c r="P21" s="7"/>
      <c r="Q21" s="7" t="str">
        <f t="shared" si="1"/>
        <v>Blue</v>
      </c>
      <c r="R21" s="7"/>
      <c r="S21" s="7"/>
      <c r="U21" s="2"/>
    </row>
    <row r="22" ht="15.75" customHeight="1">
      <c r="B22" s="3" t="s">
        <v>56</v>
      </c>
      <c r="C22" s="3">
        <v>2013.0</v>
      </c>
      <c r="D22" s="3">
        <v>85320.0</v>
      </c>
      <c r="E22" s="3" t="s">
        <v>31</v>
      </c>
      <c r="F22" s="3" t="s">
        <v>32</v>
      </c>
      <c r="G22" s="3" t="s">
        <v>38</v>
      </c>
      <c r="H22" s="2">
        <v>18454.0</v>
      </c>
      <c r="I22" s="11" t="str">
        <f>IFERROR(__xludf.DUMMYFUNCTION("SPLIT(B22, "" "")"),"Jaguar")</f>
        <v>Jaguar</v>
      </c>
      <c r="J22" s="12" t="str">
        <f>IFERROR(__xludf.DUMMYFUNCTION("""COMPUTED_VALUE"""),"XF")</f>
        <v>XF</v>
      </c>
      <c r="K22" s="7"/>
      <c r="L22" s="7" t="str">
        <f>VLOOKUP(I22,Manufacturing_Country!$A$2:$B$9,2,FALSE)</f>
        <v>UK</v>
      </c>
      <c r="M22" s="7"/>
      <c r="N22" s="7"/>
      <c r="O22" s="7"/>
      <c r="P22" s="7"/>
      <c r="Q22" s="7" t="str">
        <f t="shared" si="1"/>
        <v>White</v>
      </c>
      <c r="R22" s="7"/>
      <c r="S22" s="7"/>
      <c r="U22" s="2"/>
    </row>
    <row r="23" ht="15.75" customHeight="1">
      <c r="B23" s="3" t="s">
        <v>46</v>
      </c>
      <c r="C23" s="3">
        <v>2016.0</v>
      </c>
      <c r="D23" s="3">
        <v>5000.0</v>
      </c>
      <c r="E23" s="3" t="s">
        <v>31</v>
      </c>
      <c r="F23" s="3" t="s">
        <v>32</v>
      </c>
      <c r="G23" s="3" t="s">
        <v>33</v>
      </c>
      <c r="H23" s="2">
        <v>41000.0</v>
      </c>
      <c r="I23" s="11" t="str">
        <f>IFERROR(__xludf.DUMMYFUNCTION("SPLIT(B23, "" "")"),"Lexus")</f>
        <v>Lexus</v>
      </c>
      <c r="J23" s="12" t="str">
        <f>IFERROR(__xludf.DUMMYFUNCTION("""COMPUTED_VALUE"""),"RX350")</f>
        <v>RX350</v>
      </c>
      <c r="K23" s="7"/>
      <c r="L23" s="7" t="str">
        <f>VLOOKUP(I23,Manufacturing_Country!$A$2:$B$9,2,FALSE)</f>
        <v>Japan</v>
      </c>
      <c r="M23" s="7"/>
      <c r="N23" s="7"/>
      <c r="O23" s="7"/>
      <c r="P23" s="7"/>
      <c r="Q23" s="7" t="str">
        <f t="shared" si="1"/>
        <v>White</v>
      </c>
      <c r="R23" s="7"/>
      <c r="S23" s="7"/>
      <c r="U23" s="2"/>
    </row>
    <row r="24" ht="15.75" customHeight="1">
      <c r="B24" s="3" t="s">
        <v>57</v>
      </c>
      <c r="C24" s="3">
        <v>2017.0</v>
      </c>
      <c r="D24" s="3">
        <v>92450.0</v>
      </c>
      <c r="E24" s="3" t="s">
        <v>36</v>
      </c>
      <c r="F24" s="3" t="s">
        <v>37</v>
      </c>
      <c r="G24" s="3" t="s">
        <v>38</v>
      </c>
      <c r="H24" s="2">
        <v>35240.0</v>
      </c>
      <c r="I24" s="11" t="str">
        <f>IFERROR(__xludf.DUMMYFUNCTION("SPLIT(B24, "" "")"),"BMW")</f>
        <v>BMW</v>
      </c>
      <c r="J24" s="12" t="str">
        <f>IFERROR(__xludf.DUMMYFUNCTION("""COMPUTED_VALUE"""),"428i")</f>
        <v>428i</v>
      </c>
      <c r="K24" s="7"/>
      <c r="L24" s="7" t="str">
        <f>VLOOKUP(I24,Manufacturing_Country!$A$2:$B$9,2,FALSE)</f>
        <v>Germany</v>
      </c>
      <c r="M24" s="7"/>
      <c r="N24" s="7"/>
      <c r="O24" s="7"/>
      <c r="P24" s="7"/>
      <c r="Q24" s="7" t="str">
        <f t="shared" si="1"/>
        <v>Red</v>
      </c>
      <c r="R24" s="7"/>
      <c r="S24" s="7"/>
      <c r="U24" s="2"/>
    </row>
    <row r="25" ht="15.75" customHeight="1">
      <c r="B25" s="3" t="s">
        <v>46</v>
      </c>
      <c r="C25" s="3">
        <v>2015.0</v>
      </c>
      <c r="D25" s="3">
        <v>130000.0</v>
      </c>
      <c r="E25" s="3" t="s">
        <v>41</v>
      </c>
      <c r="F25" s="3" t="s">
        <v>32</v>
      </c>
      <c r="G25" s="3" t="s">
        <v>58</v>
      </c>
      <c r="H25" s="2">
        <v>22520.0</v>
      </c>
      <c r="I25" s="11" t="str">
        <f>IFERROR(__xludf.DUMMYFUNCTION("SPLIT(B25, "" "")"),"Lexus")</f>
        <v>Lexus</v>
      </c>
      <c r="J25" s="12" t="str">
        <f>IFERROR(__xludf.DUMMYFUNCTION("""COMPUTED_VALUE"""),"RX350")</f>
        <v>RX350</v>
      </c>
      <c r="K25" s="7"/>
      <c r="L25" s="7" t="str">
        <f>VLOOKUP(I25,Manufacturing_Country!$A$2:$B$9,2,FALSE)</f>
        <v>Japan</v>
      </c>
      <c r="M25" s="7"/>
      <c r="N25" s="7"/>
      <c r="O25" s="7"/>
      <c r="P25" s="7"/>
      <c r="Q25" s="7" t="str">
        <f t="shared" si="1"/>
        <v>Black</v>
      </c>
      <c r="R25" s="7"/>
      <c r="S25" s="7"/>
      <c r="U25" s="2"/>
    </row>
    <row r="26" ht="15.75" customHeight="1">
      <c r="H26" s="2"/>
      <c r="U26" s="2"/>
    </row>
    <row r="27" ht="15.75" customHeight="1">
      <c r="H27" s="2"/>
      <c r="U27" s="2"/>
    </row>
    <row r="28" ht="15.75" customHeight="1">
      <c r="H28" s="2"/>
      <c r="U28" s="2"/>
    </row>
    <row r="29" ht="15.75" customHeight="1">
      <c r="H29" s="2"/>
      <c r="U29" s="2"/>
    </row>
    <row r="30" ht="15.75" customHeight="1">
      <c r="H30" s="2"/>
      <c r="U30" s="2"/>
    </row>
    <row r="31" ht="15.75" customHeight="1">
      <c r="H31" s="2"/>
      <c r="U31" s="2"/>
    </row>
    <row r="32" ht="15.75" customHeight="1">
      <c r="H32" s="2"/>
      <c r="U32" s="2"/>
    </row>
    <row r="33" ht="15.75" customHeight="1">
      <c r="H33" s="2"/>
      <c r="U33" s="2"/>
    </row>
    <row r="34" ht="15.75" customHeight="1">
      <c r="H34" s="2"/>
      <c r="U34" s="2"/>
    </row>
    <row r="35" ht="15.75" customHeight="1">
      <c r="H35" s="2"/>
      <c r="U35" s="2"/>
    </row>
    <row r="36" ht="15.75" customHeight="1">
      <c r="H36" s="2"/>
      <c r="U36" s="2"/>
    </row>
    <row r="37" ht="15.75" customHeight="1">
      <c r="H37" s="2"/>
      <c r="U37" s="2"/>
    </row>
    <row r="38" ht="15.75" customHeight="1">
      <c r="H38" s="2"/>
      <c r="U38" s="2"/>
    </row>
    <row r="39" ht="15.75" customHeight="1">
      <c r="H39" s="2"/>
      <c r="U39" s="2"/>
    </row>
    <row r="40" ht="15.75" customHeight="1">
      <c r="H40" s="2"/>
      <c r="U40" s="2"/>
    </row>
    <row r="41" ht="15.75" customHeight="1">
      <c r="H41" s="2"/>
      <c r="U41" s="2"/>
    </row>
    <row r="42" ht="15.75" customHeight="1">
      <c r="H42" s="2"/>
      <c r="U42" s="2"/>
    </row>
    <row r="43" ht="15.75" customHeight="1">
      <c r="H43" s="2"/>
      <c r="U43" s="2"/>
    </row>
    <row r="44" ht="15.75" customHeight="1">
      <c r="H44" s="2"/>
      <c r="U44" s="2"/>
    </row>
    <row r="45" ht="15.75" customHeight="1">
      <c r="H45" s="2"/>
      <c r="U45" s="2"/>
    </row>
    <row r="46" ht="15.75" customHeight="1">
      <c r="H46" s="2"/>
      <c r="U46" s="2"/>
    </row>
    <row r="47" ht="15.75" customHeight="1">
      <c r="H47" s="2"/>
      <c r="U47" s="2"/>
    </row>
    <row r="48" ht="15.75" customHeight="1">
      <c r="H48" s="2"/>
      <c r="U48" s="2"/>
    </row>
    <row r="49" ht="15.75" customHeight="1">
      <c r="H49" s="2"/>
      <c r="U49" s="2"/>
    </row>
    <row r="50" ht="15.75" customHeight="1">
      <c r="H50" s="2"/>
      <c r="U50" s="2"/>
    </row>
    <row r="51" ht="15.75" customHeight="1">
      <c r="H51" s="2"/>
      <c r="U51" s="2"/>
    </row>
    <row r="52" ht="15.75" customHeight="1">
      <c r="H52" s="2"/>
      <c r="U52" s="2"/>
    </row>
    <row r="53" ht="15.75" customHeight="1">
      <c r="H53" s="2"/>
      <c r="U53" s="2"/>
    </row>
    <row r="54" ht="15.75" customHeight="1">
      <c r="H54" s="2"/>
      <c r="U54" s="2"/>
    </row>
    <row r="55" ht="15.75" customHeight="1">
      <c r="H55" s="2"/>
      <c r="U55" s="2"/>
    </row>
    <row r="56" ht="15.75" customHeight="1">
      <c r="H56" s="2"/>
      <c r="U56" s="2"/>
    </row>
    <row r="57" ht="15.75" customHeight="1">
      <c r="H57" s="2"/>
      <c r="U57" s="2"/>
    </row>
    <row r="58" ht="15.75" customHeight="1">
      <c r="H58" s="2"/>
      <c r="U58" s="2"/>
    </row>
    <row r="59" ht="15.75" customHeight="1">
      <c r="H59" s="2"/>
      <c r="U59" s="2"/>
    </row>
    <row r="60" ht="15.75" customHeight="1">
      <c r="H60" s="2"/>
      <c r="U60" s="2"/>
    </row>
    <row r="61" ht="15.75" customHeight="1">
      <c r="H61" s="2"/>
      <c r="U61" s="2"/>
    </row>
    <row r="62" ht="15.75" customHeight="1">
      <c r="H62" s="2"/>
      <c r="U62" s="2"/>
    </row>
    <row r="63" ht="15.75" customHeight="1">
      <c r="H63" s="2"/>
      <c r="U63" s="2"/>
    </row>
    <row r="64" ht="15.75" customHeight="1">
      <c r="H64" s="2"/>
      <c r="U64" s="2"/>
    </row>
    <row r="65" ht="15.75" customHeight="1">
      <c r="H65" s="2"/>
      <c r="U65" s="2"/>
    </row>
    <row r="66" ht="15.75" customHeight="1">
      <c r="H66" s="2"/>
      <c r="U66" s="2"/>
    </row>
    <row r="67" ht="15.75" customHeight="1">
      <c r="H67" s="2"/>
      <c r="U67" s="2"/>
    </row>
    <row r="68" ht="15.75" customHeight="1">
      <c r="H68" s="2"/>
      <c r="U68" s="2"/>
    </row>
    <row r="69" ht="15.75" customHeight="1">
      <c r="H69" s="2"/>
      <c r="U69" s="2"/>
    </row>
    <row r="70" ht="15.75" customHeight="1">
      <c r="H70" s="2"/>
      <c r="U70" s="2"/>
    </row>
    <row r="71" ht="15.75" customHeight="1">
      <c r="H71" s="2"/>
      <c r="U71" s="2"/>
    </row>
    <row r="72" ht="15.75" customHeight="1">
      <c r="H72" s="2"/>
      <c r="U72" s="2"/>
    </row>
    <row r="73" ht="15.75" customHeight="1">
      <c r="H73" s="2"/>
      <c r="U73" s="2"/>
    </row>
    <row r="74" ht="15.75" customHeight="1">
      <c r="H74" s="2"/>
      <c r="U74" s="2"/>
    </row>
    <row r="75" ht="15.75" customHeight="1">
      <c r="H75" s="2"/>
      <c r="U75" s="2"/>
    </row>
    <row r="76" ht="15.75" customHeight="1">
      <c r="H76" s="2"/>
      <c r="U76" s="2"/>
    </row>
    <row r="77" ht="15.75" customHeight="1">
      <c r="H77" s="2"/>
      <c r="U77" s="2"/>
    </row>
    <row r="78" ht="15.75" customHeight="1">
      <c r="H78" s="2"/>
      <c r="U78" s="2"/>
    </row>
    <row r="79" ht="15.75" customHeight="1">
      <c r="H79" s="2"/>
      <c r="U79" s="2"/>
    </row>
    <row r="80" ht="15.75" customHeight="1">
      <c r="H80" s="2"/>
      <c r="U80" s="2"/>
    </row>
    <row r="81" ht="15.75" customHeight="1">
      <c r="H81" s="2"/>
      <c r="U81" s="2"/>
    </row>
    <row r="82" ht="15.75" customHeight="1">
      <c r="H82" s="2"/>
      <c r="U82" s="2"/>
    </row>
    <row r="83" ht="15.75" customHeight="1">
      <c r="H83" s="2"/>
      <c r="U83" s="2"/>
    </row>
    <row r="84" ht="15.75" customHeight="1">
      <c r="H84" s="2"/>
      <c r="U84" s="2"/>
    </row>
    <row r="85" ht="15.75" customHeight="1">
      <c r="H85" s="2"/>
      <c r="U85" s="2"/>
    </row>
    <row r="86" ht="15.75" customHeight="1">
      <c r="H86" s="2"/>
      <c r="U86" s="2"/>
    </row>
    <row r="87" ht="15.75" customHeight="1">
      <c r="H87" s="2"/>
      <c r="U87" s="2"/>
    </row>
    <row r="88" ht="15.75" customHeight="1">
      <c r="H88" s="2"/>
      <c r="U88" s="2"/>
    </row>
    <row r="89" ht="15.75" customHeight="1">
      <c r="H89" s="2"/>
      <c r="U89" s="2"/>
    </row>
    <row r="90" ht="15.75" customHeight="1">
      <c r="H90" s="2"/>
      <c r="U90" s="2"/>
    </row>
    <row r="91" ht="15.75" customHeight="1">
      <c r="H91" s="2"/>
      <c r="U91" s="2"/>
    </row>
    <row r="92" ht="15.75" customHeight="1">
      <c r="H92" s="2"/>
      <c r="U92" s="2"/>
    </row>
    <row r="93" ht="15.75" customHeight="1">
      <c r="H93" s="2"/>
      <c r="U93" s="2"/>
    </row>
    <row r="94" ht="15.75" customHeight="1">
      <c r="H94" s="2"/>
      <c r="U94" s="2"/>
    </row>
    <row r="95" ht="15.75" customHeight="1">
      <c r="H95" s="2"/>
      <c r="U95" s="2"/>
    </row>
    <row r="96" ht="15.75" customHeight="1">
      <c r="H96" s="2"/>
      <c r="U96" s="2"/>
    </row>
    <row r="97" ht="15.75" customHeight="1">
      <c r="H97" s="2"/>
      <c r="U97" s="2"/>
    </row>
    <row r="98" ht="15.75" customHeight="1">
      <c r="H98" s="2"/>
      <c r="U98" s="2"/>
    </row>
    <row r="99" ht="15.75" customHeight="1">
      <c r="H99" s="2"/>
      <c r="U99" s="2"/>
    </row>
    <row r="100" ht="15.75" customHeight="1">
      <c r="H100" s="2"/>
      <c r="U100" s="2"/>
    </row>
    <row r="101" ht="15.75" customHeight="1">
      <c r="H101" s="2"/>
      <c r="U101" s="2"/>
    </row>
    <row r="102" ht="15.75" customHeight="1">
      <c r="H102" s="2"/>
      <c r="U102" s="2"/>
    </row>
    <row r="103" ht="15.75" customHeight="1">
      <c r="H103" s="2"/>
      <c r="U103" s="2"/>
    </row>
    <row r="104" ht="15.75" customHeight="1">
      <c r="H104" s="2"/>
      <c r="U104" s="2"/>
    </row>
    <row r="105" ht="15.75" customHeight="1">
      <c r="H105" s="2"/>
      <c r="U105" s="2"/>
    </row>
    <row r="106" ht="15.75" customHeight="1">
      <c r="H106" s="2"/>
      <c r="U106" s="2"/>
    </row>
    <row r="107" ht="15.75" customHeight="1">
      <c r="H107" s="2"/>
      <c r="U107" s="2"/>
    </row>
    <row r="108" ht="15.75" customHeight="1">
      <c r="H108" s="2"/>
      <c r="U108" s="2"/>
    </row>
    <row r="109" ht="15.75" customHeight="1">
      <c r="H109" s="2"/>
      <c r="U109" s="2"/>
    </row>
    <row r="110" ht="15.75" customHeight="1">
      <c r="H110" s="2"/>
      <c r="U110" s="2"/>
    </row>
    <row r="111" ht="15.75" customHeight="1">
      <c r="H111" s="2"/>
      <c r="U111" s="2"/>
    </row>
    <row r="112" ht="15.75" customHeight="1">
      <c r="H112" s="2"/>
      <c r="U112" s="2"/>
    </row>
    <row r="113" ht="15.75" customHeight="1">
      <c r="H113" s="2"/>
      <c r="U113" s="2"/>
    </row>
    <row r="114" ht="15.75" customHeight="1">
      <c r="H114" s="2"/>
      <c r="U114" s="2"/>
    </row>
    <row r="115" ht="15.75" customHeight="1">
      <c r="H115" s="2"/>
      <c r="U115" s="2"/>
    </row>
    <row r="116" ht="15.75" customHeight="1">
      <c r="H116" s="2"/>
      <c r="U116" s="2"/>
    </row>
    <row r="117" ht="15.75" customHeight="1">
      <c r="H117" s="2"/>
      <c r="U117" s="2"/>
    </row>
    <row r="118" ht="15.75" customHeight="1">
      <c r="H118" s="2"/>
      <c r="U118" s="2"/>
    </row>
    <row r="119" ht="15.75" customHeight="1">
      <c r="H119" s="2"/>
      <c r="U119" s="2"/>
    </row>
    <row r="120" ht="15.75" customHeight="1">
      <c r="H120" s="2"/>
      <c r="U120" s="2"/>
    </row>
    <row r="121" ht="15.75" customHeight="1">
      <c r="H121" s="2"/>
      <c r="U121" s="2"/>
    </row>
    <row r="122" ht="15.75" customHeight="1">
      <c r="H122" s="2"/>
      <c r="U122" s="2"/>
    </row>
    <row r="123" ht="15.75" customHeight="1">
      <c r="H123" s="2"/>
      <c r="U123" s="2"/>
    </row>
    <row r="124" ht="15.75" customHeight="1">
      <c r="H124" s="2"/>
      <c r="U124" s="2"/>
    </row>
    <row r="125" ht="15.75" customHeight="1">
      <c r="H125" s="2"/>
      <c r="U125" s="2"/>
    </row>
    <row r="126" ht="15.75" customHeight="1">
      <c r="H126" s="2"/>
      <c r="U126" s="2"/>
    </row>
    <row r="127" ht="15.75" customHeight="1">
      <c r="H127" s="2"/>
      <c r="U127" s="2"/>
    </row>
    <row r="128" ht="15.75" customHeight="1">
      <c r="H128" s="2"/>
      <c r="U128" s="2"/>
    </row>
    <row r="129" ht="15.75" customHeight="1">
      <c r="H129" s="2"/>
      <c r="U129" s="2"/>
    </row>
    <row r="130" ht="15.75" customHeight="1">
      <c r="H130" s="2"/>
      <c r="U130" s="2"/>
    </row>
    <row r="131" ht="15.75" customHeight="1">
      <c r="H131" s="2"/>
      <c r="U131" s="2"/>
    </row>
    <row r="132" ht="15.75" customHeight="1">
      <c r="H132" s="2"/>
      <c r="U132" s="2"/>
    </row>
    <row r="133" ht="15.75" customHeight="1">
      <c r="H133" s="2"/>
      <c r="U133" s="2"/>
    </row>
    <row r="134" ht="15.75" customHeight="1">
      <c r="H134" s="2"/>
      <c r="U134" s="2"/>
    </row>
    <row r="135" ht="15.75" customHeight="1">
      <c r="H135" s="2"/>
      <c r="U135" s="2"/>
    </row>
    <row r="136" ht="15.75" customHeight="1">
      <c r="H136" s="2"/>
      <c r="U136" s="2"/>
    </row>
    <row r="137" ht="15.75" customHeight="1">
      <c r="H137" s="2"/>
      <c r="U137" s="2"/>
    </row>
    <row r="138" ht="15.75" customHeight="1">
      <c r="H138" s="2"/>
      <c r="U138" s="2"/>
    </row>
    <row r="139" ht="15.75" customHeight="1">
      <c r="H139" s="2"/>
      <c r="U139" s="2"/>
    </row>
    <row r="140" ht="15.75" customHeight="1">
      <c r="H140" s="2"/>
      <c r="U140" s="2"/>
    </row>
    <row r="141" ht="15.75" customHeight="1">
      <c r="H141" s="2"/>
      <c r="U141" s="2"/>
    </row>
    <row r="142" ht="15.75" customHeight="1">
      <c r="H142" s="2"/>
      <c r="U142" s="2"/>
    </row>
    <row r="143" ht="15.75" customHeight="1">
      <c r="H143" s="2"/>
      <c r="U143" s="2"/>
    </row>
    <row r="144" ht="15.75" customHeight="1">
      <c r="H144" s="2"/>
      <c r="U144" s="2"/>
    </row>
    <row r="145" ht="15.75" customHeight="1">
      <c r="H145" s="2"/>
      <c r="U145" s="2"/>
    </row>
    <row r="146" ht="15.75" customHeight="1">
      <c r="H146" s="2"/>
      <c r="U146" s="2"/>
    </row>
    <row r="147" ht="15.75" customHeight="1">
      <c r="H147" s="2"/>
      <c r="U147" s="2"/>
    </row>
    <row r="148" ht="15.75" customHeight="1">
      <c r="H148" s="2"/>
      <c r="U148" s="2"/>
    </row>
    <row r="149" ht="15.75" customHeight="1">
      <c r="H149" s="2"/>
      <c r="U149" s="2"/>
    </row>
    <row r="150" ht="15.75" customHeight="1">
      <c r="H150" s="2"/>
      <c r="U150" s="2"/>
    </row>
    <row r="151" ht="15.75" customHeight="1">
      <c r="H151" s="2"/>
      <c r="U151" s="2"/>
    </row>
    <row r="152" ht="15.75" customHeight="1">
      <c r="H152" s="2"/>
      <c r="U152" s="2"/>
    </row>
    <row r="153" ht="15.75" customHeight="1">
      <c r="H153" s="2"/>
      <c r="U153" s="2"/>
    </row>
    <row r="154" ht="15.75" customHeight="1">
      <c r="H154" s="2"/>
      <c r="U154" s="2"/>
    </row>
    <row r="155" ht="15.75" customHeight="1">
      <c r="H155" s="2"/>
      <c r="U155" s="2"/>
    </row>
    <row r="156" ht="15.75" customHeight="1">
      <c r="H156" s="2"/>
      <c r="U156" s="2"/>
    </row>
    <row r="157" ht="15.75" customHeight="1">
      <c r="H157" s="2"/>
      <c r="U157" s="2"/>
    </row>
    <row r="158" ht="15.75" customHeight="1">
      <c r="H158" s="2"/>
      <c r="U158" s="2"/>
    </row>
    <row r="159" ht="15.75" customHeight="1">
      <c r="H159" s="2"/>
      <c r="U159" s="2"/>
    </row>
    <row r="160" ht="15.75" customHeight="1">
      <c r="H160" s="2"/>
      <c r="U160" s="2"/>
    </row>
    <row r="161" ht="15.75" customHeight="1">
      <c r="H161" s="2"/>
      <c r="U161" s="2"/>
    </row>
    <row r="162" ht="15.75" customHeight="1">
      <c r="H162" s="2"/>
      <c r="U162" s="2"/>
    </row>
    <row r="163" ht="15.75" customHeight="1">
      <c r="H163" s="2"/>
      <c r="U163" s="2"/>
    </row>
    <row r="164" ht="15.75" customHeight="1">
      <c r="H164" s="2"/>
      <c r="U164" s="2"/>
    </row>
    <row r="165" ht="15.75" customHeight="1">
      <c r="H165" s="2"/>
      <c r="U165" s="2"/>
    </row>
    <row r="166" ht="15.75" customHeight="1">
      <c r="H166" s="2"/>
      <c r="U166" s="2"/>
    </row>
    <row r="167" ht="15.75" customHeight="1">
      <c r="H167" s="2"/>
      <c r="U167" s="2"/>
    </row>
    <row r="168" ht="15.75" customHeight="1">
      <c r="H168" s="2"/>
      <c r="U168" s="2"/>
    </row>
    <row r="169" ht="15.75" customHeight="1">
      <c r="H169" s="2"/>
      <c r="U169" s="2"/>
    </row>
    <row r="170" ht="15.75" customHeight="1">
      <c r="H170" s="2"/>
      <c r="U170" s="2"/>
    </row>
    <row r="171" ht="15.75" customHeight="1">
      <c r="H171" s="2"/>
      <c r="U171" s="2"/>
    </row>
    <row r="172" ht="15.75" customHeight="1">
      <c r="H172" s="2"/>
      <c r="U172" s="2"/>
    </row>
    <row r="173" ht="15.75" customHeight="1">
      <c r="H173" s="2"/>
      <c r="U173" s="2"/>
    </row>
    <row r="174" ht="15.75" customHeight="1">
      <c r="H174" s="2"/>
      <c r="U174" s="2"/>
    </row>
    <row r="175" ht="15.75" customHeight="1">
      <c r="H175" s="2"/>
      <c r="U175" s="2"/>
    </row>
    <row r="176" ht="15.75" customHeight="1">
      <c r="H176" s="2"/>
      <c r="U176" s="2"/>
    </row>
    <row r="177" ht="15.75" customHeight="1">
      <c r="H177" s="2"/>
      <c r="U177" s="2"/>
    </row>
    <row r="178" ht="15.75" customHeight="1">
      <c r="H178" s="2"/>
      <c r="U178" s="2"/>
    </row>
    <row r="179" ht="15.75" customHeight="1">
      <c r="H179" s="2"/>
      <c r="U179" s="2"/>
    </row>
    <row r="180" ht="15.75" customHeight="1">
      <c r="H180" s="2"/>
      <c r="U180" s="2"/>
    </row>
    <row r="181" ht="15.75" customHeight="1">
      <c r="H181" s="2"/>
      <c r="U181" s="2"/>
    </row>
    <row r="182" ht="15.75" customHeight="1">
      <c r="H182" s="2"/>
      <c r="U182" s="2"/>
    </row>
    <row r="183" ht="15.75" customHeight="1">
      <c r="H183" s="2"/>
      <c r="U183" s="2"/>
    </row>
    <row r="184" ht="15.75" customHeight="1">
      <c r="H184" s="2"/>
      <c r="U184" s="2"/>
    </row>
    <row r="185" ht="15.75" customHeight="1">
      <c r="H185" s="2"/>
      <c r="U185" s="2"/>
    </row>
    <row r="186" ht="15.75" customHeight="1">
      <c r="H186" s="2"/>
      <c r="U186" s="2"/>
    </row>
    <row r="187" ht="15.75" customHeight="1">
      <c r="H187" s="2"/>
      <c r="U187" s="2"/>
    </row>
    <row r="188" ht="15.75" customHeight="1">
      <c r="H188" s="2"/>
      <c r="U188" s="2"/>
    </row>
    <row r="189" ht="15.75" customHeight="1">
      <c r="H189" s="2"/>
      <c r="U189" s="2"/>
    </row>
    <row r="190" ht="15.75" customHeight="1">
      <c r="H190" s="2"/>
      <c r="U190" s="2"/>
    </row>
    <row r="191" ht="15.75" customHeight="1">
      <c r="H191" s="2"/>
      <c r="U191" s="2"/>
    </row>
    <row r="192" ht="15.75" customHeight="1">
      <c r="H192" s="2"/>
      <c r="U192" s="2"/>
    </row>
    <row r="193" ht="15.75" customHeight="1">
      <c r="H193" s="2"/>
      <c r="U193" s="2"/>
    </row>
    <row r="194" ht="15.75" customHeight="1">
      <c r="H194" s="2"/>
      <c r="U194" s="2"/>
    </row>
    <row r="195" ht="15.75" customHeight="1">
      <c r="H195" s="2"/>
      <c r="U195" s="2"/>
    </row>
    <row r="196" ht="15.75" customHeight="1">
      <c r="H196" s="2"/>
      <c r="U196" s="2"/>
    </row>
    <row r="197" ht="15.75" customHeight="1">
      <c r="H197" s="2"/>
      <c r="U197" s="2"/>
    </row>
    <row r="198" ht="15.75" customHeight="1">
      <c r="H198" s="2"/>
      <c r="U198" s="2"/>
    </row>
    <row r="199" ht="15.75" customHeight="1">
      <c r="H199" s="2"/>
      <c r="U199" s="2"/>
    </row>
    <row r="200" ht="15.75" customHeight="1">
      <c r="H200" s="2"/>
      <c r="U200" s="2"/>
    </row>
    <row r="201" ht="15.75" customHeight="1">
      <c r="H201" s="2"/>
      <c r="U201" s="2"/>
    </row>
    <row r="202" ht="15.75" customHeight="1">
      <c r="H202" s="2"/>
      <c r="U202" s="2"/>
    </row>
    <row r="203" ht="15.75" customHeight="1">
      <c r="H203" s="2"/>
      <c r="U203" s="2"/>
    </row>
    <row r="204" ht="15.75" customHeight="1">
      <c r="H204" s="2"/>
      <c r="U204" s="2"/>
    </row>
    <row r="205" ht="15.75" customHeight="1">
      <c r="H205" s="2"/>
      <c r="U205" s="2"/>
    </row>
    <row r="206" ht="15.75" customHeight="1">
      <c r="H206" s="2"/>
      <c r="U206" s="2"/>
    </row>
    <row r="207" ht="15.75" customHeight="1">
      <c r="H207" s="2"/>
      <c r="U207" s="2"/>
    </row>
    <row r="208" ht="15.75" customHeight="1">
      <c r="H208" s="2"/>
      <c r="U208" s="2"/>
    </row>
    <row r="209" ht="15.75" customHeight="1">
      <c r="H209" s="2"/>
      <c r="U209" s="2"/>
    </row>
    <row r="210" ht="15.75" customHeight="1">
      <c r="H210" s="2"/>
      <c r="U210" s="2"/>
    </row>
    <row r="211" ht="15.75" customHeight="1">
      <c r="H211" s="2"/>
      <c r="U211" s="2"/>
    </row>
    <row r="212" ht="15.75" customHeight="1">
      <c r="H212" s="2"/>
      <c r="U212" s="2"/>
    </row>
    <row r="213" ht="15.75" customHeight="1">
      <c r="H213" s="2"/>
      <c r="U213" s="2"/>
    </row>
    <row r="214" ht="15.75" customHeight="1">
      <c r="H214" s="2"/>
      <c r="U214" s="2"/>
    </row>
    <row r="215" ht="15.75" customHeight="1">
      <c r="H215" s="2"/>
      <c r="U215" s="2"/>
    </row>
    <row r="216" ht="15.75" customHeight="1">
      <c r="H216" s="2"/>
      <c r="U216" s="2"/>
    </row>
    <row r="217" ht="15.75" customHeight="1">
      <c r="H217" s="2"/>
      <c r="U217" s="2"/>
    </row>
    <row r="218" ht="15.75" customHeight="1">
      <c r="H218" s="2"/>
      <c r="U218" s="2"/>
    </row>
    <row r="219" ht="15.75" customHeight="1">
      <c r="H219" s="2"/>
      <c r="U219" s="2"/>
    </row>
    <row r="220" ht="15.75" customHeight="1">
      <c r="H220" s="2"/>
      <c r="U220" s="2"/>
    </row>
    <row r="221" ht="15.75" customHeight="1">
      <c r="H221" s="2"/>
      <c r="U221" s="2"/>
    </row>
    <row r="222" ht="15.75" customHeight="1">
      <c r="H222" s="2"/>
      <c r="U222" s="2"/>
    </row>
    <row r="223" ht="15.75" customHeight="1">
      <c r="H223" s="2"/>
      <c r="U223" s="2"/>
    </row>
    <row r="224" ht="15.75" customHeight="1">
      <c r="H224" s="2"/>
      <c r="U224" s="2"/>
    </row>
    <row r="225" ht="15.75" customHeight="1">
      <c r="H225" s="2"/>
      <c r="U225" s="2"/>
    </row>
    <row r="226" ht="15.75" customHeight="1">
      <c r="H226" s="2"/>
      <c r="U226" s="2"/>
    </row>
    <row r="227" ht="15.75" customHeight="1">
      <c r="H227" s="2"/>
      <c r="U227" s="2"/>
    </row>
    <row r="228" ht="15.75" customHeight="1">
      <c r="H228" s="2"/>
      <c r="U228" s="2"/>
    </row>
    <row r="229" ht="15.75" customHeight="1">
      <c r="H229" s="2"/>
      <c r="U229" s="2"/>
    </row>
    <row r="230" ht="15.75" customHeight="1">
      <c r="H230" s="2"/>
      <c r="U230" s="2"/>
    </row>
    <row r="231" ht="15.75" customHeight="1">
      <c r="H231" s="2"/>
      <c r="U231" s="2"/>
    </row>
    <row r="232" ht="15.75" customHeight="1">
      <c r="H232" s="2"/>
      <c r="U232" s="2"/>
    </row>
    <row r="233" ht="15.75" customHeight="1">
      <c r="H233" s="2"/>
      <c r="U233" s="2"/>
    </row>
    <row r="234" ht="15.75" customHeight="1">
      <c r="H234" s="2"/>
      <c r="U234" s="2"/>
    </row>
    <row r="235" ht="15.75" customHeight="1">
      <c r="H235" s="2"/>
      <c r="U235" s="2"/>
    </row>
    <row r="236" ht="15.75" customHeight="1">
      <c r="H236" s="2"/>
      <c r="U236" s="2"/>
    </row>
    <row r="237" ht="15.75" customHeight="1">
      <c r="H237" s="2"/>
      <c r="U237" s="2"/>
    </row>
    <row r="238" ht="15.75" customHeight="1">
      <c r="H238" s="2"/>
      <c r="U238" s="2"/>
    </row>
    <row r="239" ht="15.75" customHeight="1">
      <c r="H239" s="2"/>
      <c r="U239" s="2"/>
    </row>
    <row r="240" ht="15.75" customHeight="1">
      <c r="H240" s="2"/>
      <c r="U240" s="2"/>
    </row>
    <row r="241" ht="15.75" customHeight="1">
      <c r="H241" s="2"/>
      <c r="U241" s="2"/>
    </row>
    <row r="242" ht="15.75" customHeight="1">
      <c r="H242" s="2"/>
      <c r="U242" s="2"/>
    </row>
    <row r="243" ht="15.75" customHeight="1">
      <c r="H243" s="2"/>
      <c r="U243" s="2"/>
    </row>
    <row r="244" ht="15.75" customHeight="1">
      <c r="H244" s="2"/>
      <c r="U244" s="2"/>
    </row>
    <row r="245" ht="15.75" customHeight="1">
      <c r="H245" s="2"/>
      <c r="U245" s="2"/>
    </row>
    <row r="246" ht="15.75" customHeight="1">
      <c r="H246" s="2"/>
      <c r="U246" s="2"/>
    </row>
    <row r="247" ht="15.75" customHeight="1">
      <c r="H247" s="2"/>
      <c r="U247" s="2"/>
    </row>
    <row r="248" ht="15.75" customHeight="1">
      <c r="H248" s="2"/>
      <c r="U248" s="2"/>
    </row>
    <row r="249" ht="15.75" customHeight="1">
      <c r="H249" s="2"/>
      <c r="U249" s="2"/>
    </row>
    <row r="250" ht="15.75" customHeight="1">
      <c r="H250" s="2"/>
      <c r="U250" s="2"/>
    </row>
    <row r="251" ht="15.75" customHeight="1">
      <c r="H251" s="2"/>
      <c r="U251" s="2"/>
    </row>
    <row r="252" ht="15.75" customHeight="1">
      <c r="H252" s="2"/>
      <c r="U252" s="2"/>
    </row>
    <row r="253" ht="15.75" customHeight="1">
      <c r="H253" s="2"/>
      <c r="U253" s="2"/>
    </row>
    <row r="254" ht="15.75" customHeight="1">
      <c r="H254" s="2"/>
      <c r="U254" s="2"/>
    </row>
    <row r="255" ht="15.75" customHeight="1">
      <c r="H255" s="2"/>
      <c r="U255" s="2"/>
    </row>
    <row r="256" ht="15.75" customHeight="1">
      <c r="H256" s="2"/>
      <c r="U256" s="2"/>
    </row>
    <row r="257" ht="15.75" customHeight="1">
      <c r="H257" s="2"/>
      <c r="U257" s="2"/>
    </row>
    <row r="258" ht="15.75" customHeight="1">
      <c r="H258" s="2"/>
      <c r="U258" s="2"/>
    </row>
    <row r="259" ht="15.75" customHeight="1">
      <c r="H259" s="2"/>
      <c r="U259" s="2"/>
    </row>
    <row r="260" ht="15.75" customHeight="1">
      <c r="H260" s="2"/>
      <c r="U260" s="2"/>
    </row>
    <row r="261" ht="15.75" customHeight="1">
      <c r="H261" s="2"/>
      <c r="U261" s="2"/>
    </row>
    <row r="262" ht="15.75" customHeight="1">
      <c r="H262" s="2"/>
      <c r="U262" s="2"/>
    </row>
    <row r="263" ht="15.75" customHeight="1">
      <c r="H263" s="2"/>
      <c r="U263" s="2"/>
    </row>
    <row r="264" ht="15.75" customHeight="1">
      <c r="H264" s="2"/>
      <c r="U264" s="2"/>
    </row>
    <row r="265" ht="15.75" customHeight="1">
      <c r="H265" s="2"/>
      <c r="U265" s="2"/>
    </row>
    <row r="266" ht="15.75" customHeight="1">
      <c r="H266" s="2"/>
      <c r="U266" s="2"/>
    </row>
    <row r="267" ht="15.75" customHeight="1">
      <c r="H267" s="2"/>
      <c r="U267" s="2"/>
    </row>
    <row r="268" ht="15.75" customHeight="1">
      <c r="H268" s="2"/>
      <c r="U268" s="2"/>
    </row>
    <row r="269" ht="15.75" customHeight="1">
      <c r="H269" s="2"/>
      <c r="U269" s="2"/>
    </row>
    <row r="270" ht="15.75" customHeight="1">
      <c r="H270" s="2"/>
      <c r="U270" s="2"/>
    </row>
    <row r="271" ht="15.75" customHeight="1">
      <c r="H271" s="2"/>
      <c r="U271" s="2"/>
    </row>
    <row r="272" ht="15.75" customHeight="1">
      <c r="H272" s="2"/>
      <c r="U272" s="2"/>
    </row>
    <row r="273" ht="15.75" customHeight="1">
      <c r="H273" s="2"/>
      <c r="U273" s="2"/>
    </row>
    <row r="274" ht="15.75" customHeight="1">
      <c r="H274" s="2"/>
      <c r="U274" s="2"/>
    </row>
    <row r="275" ht="15.75" customHeight="1">
      <c r="H275" s="2"/>
      <c r="U275" s="2"/>
    </row>
    <row r="276" ht="15.75" customHeight="1">
      <c r="H276" s="2"/>
      <c r="U276" s="2"/>
    </row>
    <row r="277" ht="15.75" customHeight="1">
      <c r="H277" s="2"/>
      <c r="U277" s="2"/>
    </row>
    <row r="278" ht="15.75" customHeight="1">
      <c r="H278" s="2"/>
      <c r="U278" s="2"/>
    </row>
    <row r="279" ht="15.75" customHeight="1">
      <c r="H279" s="2"/>
      <c r="U279" s="2"/>
    </row>
    <row r="280" ht="15.75" customHeight="1">
      <c r="H280" s="2"/>
      <c r="U280" s="2"/>
    </row>
    <row r="281" ht="15.75" customHeight="1">
      <c r="H281" s="2"/>
      <c r="U281" s="2"/>
    </row>
    <row r="282" ht="15.75" customHeight="1">
      <c r="H282" s="2"/>
      <c r="U282" s="2"/>
    </row>
    <row r="283" ht="15.75" customHeight="1">
      <c r="H283" s="2"/>
      <c r="U283" s="2"/>
    </row>
    <row r="284" ht="15.75" customHeight="1">
      <c r="H284" s="2"/>
      <c r="U284" s="2"/>
    </row>
    <row r="285" ht="15.75" customHeight="1">
      <c r="H285" s="2"/>
      <c r="U285" s="2"/>
    </row>
    <row r="286" ht="15.75" customHeight="1">
      <c r="H286" s="2"/>
      <c r="U286" s="2"/>
    </row>
    <row r="287" ht="15.75" customHeight="1">
      <c r="H287" s="2"/>
      <c r="U287" s="2"/>
    </row>
    <row r="288" ht="15.75" customHeight="1">
      <c r="H288" s="2"/>
      <c r="U288" s="2"/>
    </row>
    <row r="289" ht="15.75" customHeight="1">
      <c r="H289" s="2"/>
      <c r="U289" s="2"/>
    </row>
    <row r="290" ht="15.75" customHeight="1">
      <c r="H290" s="2"/>
      <c r="U290" s="2"/>
    </row>
    <row r="291" ht="15.75" customHeight="1">
      <c r="H291" s="2"/>
      <c r="U291" s="2"/>
    </row>
    <row r="292" ht="15.75" customHeight="1">
      <c r="H292" s="2"/>
      <c r="U292" s="2"/>
    </row>
    <row r="293" ht="15.75" customHeight="1">
      <c r="H293" s="2"/>
      <c r="U293" s="2"/>
    </row>
    <row r="294" ht="15.75" customHeight="1">
      <c r="H294" s="2"/>
      <c r="U294" s="2"/>
    </row>
    <row r="295" ht="15.75" customHeight="1">
      <c r="H295" s="2"/>
      <c r="U295" s="2"/>
    </row>
    <row r="296" ht="15.75" customHeight="1">
      <c r="H296" s="2"/>
      <c r="U296" s="2"/>
    </row>
    <row r="297" ht="15.75" customHeight="1">
      <c r="H297" s="2"/>
      <c r="U297" s="2"/>
    </row>
    <row r="298" ht="15.75" customHeight="1">
      <c r="H298" s="2"/>
      <c r="U298" s="2"/>
    </row>
    <row r="299" ht="15.75" customHeight="1">
      <c r="H299" s="2"/>
      <c r="U299" s="2"/>
    </row>
    <row r="300" ht="15.75" customHeight="1">
      <c r="H300" s="2"/>
      <c r="U300" s="2"/>
    </row>
    <row r="301" ht="15.75" customHeight="1">
      <c r="H301" s="2"/>
      <c r="U301" s="2"/>
    </row>
    <row r="302" ht="15.75" customHeight="1">
      <c r="H302" s="2"/>
      <c r="U302" s="2"/>
    </row>
    <row r="303" ht="15.75" customHeight="1">
      <c r="H303" s="2"/>
      <c r="U303" s="2"/>
    </row>
    <row r="304" ht="15.75" customHeight="1">
      <c r="H304" s="2"/>
      <c r="U304" s="2"/>
    </row>
    <row r="305" ht="15.75" customHeight="1">
      <c r="H305" s="2"/>
      <c r="U305" s="2"/>
    </row>
    <row r="306" ht="15.75" customHeight="1">
      <c r="H306" s="2"/>
      <c r="U306" s="2"/>
    </row>
    <row r="307" ht="15.75" customHeight="1">
      <c r="H307" s="2"/>
      <c r="U307" s="2"/>
    </row>
    <row r="308" ht="15.75" customHeight="1">
      <c r="H308" s="2"/>
      <c r="U308" s="2"/>
    </row>
    <row r="309" ht="15.75" customHeight="1">
      <c r="H309" s="2"/>
      <c r="U309" s="2"/>
    </row>
    <row r="310" ht="15.75" customHeight="1">
      <c r="H310" s="2"/>
      <c r="U310" s="2"/>
    </row>
    <row r="311" ht="15.75" customHeight="1">
      <c r="H311" s="2"/>
      <c r="U311" s="2"/>
    </row>
    <row r="312" ht="15.75" customHeight="1">
      <c r="H312" s="2"/>
      <c r="U312" s="2"/>
    </row>
    <row r="313" ht="15.75" customHeight="1">
      <c r="H313" s="2"/>
      <c r="U313" s="2"/>
    </row>
    <row r="314" ht="15.75" customHeight="1">
      <c r="H314" s="2"/>
      <c r="U314" s="2"/>
    </row>
    <row r="315" ht="15.75" customHeight="1">
      <c r="H315" s="2"/>
      <c r="U315" s="2"/>
    </row>
    <row r="316" ht="15.75" customHeight="1">
      <c r="H316" s="2"/>
      <c r="U316" s="2"/>
    </row>
    <row r="317" ht="15.75" customHeight="1">
      <c r="H317" s="2"/>
      <c r="U317" s="2"/>
    </row>
    <row r="318" ht="15.75" customHeight="1">
      <c r="H318" s="2"/>
      <c r="U318" s="2"/>
    </row>
    <row r="319" ht="15.75" customHeight="1">
      <c r="H319" s="2"/>
      <c r="U319" s="2"/>
    </row>
    <row r="320" ht="15.75" customHeight="1">
      <c r="H320" s="2"/>
      <c r="U320" s="2"/>
    </row>
    <row r="321" ht="15.75" customHeight="1">
      <c r="H321" s="2"/>
      <c r="U321" s="2"/>
    </row>
    <row r="322" ht="15.75" customHeight="1">
      <c r="H322" s="2"/>
      <c r="U322" s="2"/>
    </row>
    <row r="323" ht="15.75" customHeight="1">
      <c r="H323" s="2"/>
      <c r="U323" s="2"/>
    </row>
    <row r="324" ht="15.75" customHeight="1">
      <c r="H324" s="2"/>
      <c r="U324" s="2"/>
    </row>
    <row r="325" ht="15.75" customHeight="1">
      <c r="H325" s="2"/>
      <c r="U325" s="2"/>
    </row>
    <row r="326" ht="15.75" customHeight="1">
      <c r="H326" s="2"/>
      <c r="U326" s="2"/>
    </row>
    <row r="327" ht="15.75" customHeight="1">
      <c r="H327" s="2"/>
      <c r="U327" s="2"/>
    </row>
    <row r="328" ht="15.75" customHeight="1">
      <c r="H328" s="2"/>
      <c r="U328" s="2"/>
    </row>
    <row r="329" ht="15.75" customHeight="1">
      <c r="H329" s="2"/>
      <c r="U329" s="2"/>
    </row>
    <row r="330" ht="15.75" customHeight="1">
      <c r="H330" s="2"/>
      <c r="U330" s="2"/>
    </row>
    <row r="331" ht="15.75" customHeight="1">
      <c r="H331" s="2"/>
      <c r="U331" s="2"/>
    </row>
    <row r="332" ht="15.75" customHeight="1">
      <c r="H332" s="2"/>
      <c r="U332" s="2"/>
    </row>
    <row r="333" ht="15.75" customHeight="1">
      <c r="H333" s="2"/>
      <c r="U333" s="2"/>
    </row>
    <row r="334" ht="15.75" customHeight="1">
      <c r="H334" s="2"/>
      <c r="U334" s="2"/>
    </row>
    <row r="335" ht="15.75" customHeight="1">
      <c r="H335" s="2"/>
      <c r="U335" s="2"/>
    </row>
    <row r="336" ht="15.75" customHeight="1">
      <c r="H336" s="2"/>
      <c r="U336" s="2"/>
    </row>
    <row r="337" ht="15.75" customHeight="1">
      <c r="H337" s="2"/>
      <c r="U337" s="2"/>
    </row>
    <row r="338" ht="15.75" customHeight="1">
      <c r="H338" s="2"/>
      <c r="U338" s="2"/>
    </row>
    <row r="339" ht="15.75" customHeight="1">
      <c r="H339" s="2"/>
      <c r="U339" s="2"/>
    </row>
    <row r="340" ht="15.75" customHeight="1">
      <c r="H340" s="2"/>
      <c r="U340" s="2"/>
    </row>
    <row r="341" ht="15.75" customHeight="1">
      <c r="H341" s="2"/>
      <c r="U341" s="2"/>
    </row>
    <row r="342" ht="15.75" customHeight="1">
      <c r="H342" s="2"/>
      <c r="U342" s="2"/>
    </row>
    <row r="343" ht="15.75" customHeight="1">
      <c r="H343" s="2"/>
      <c r="U343" s="2"/>
    </row>
    <row r="344" ht="15.75" customHeight="1">
      <c r="H344" s="2"/>
      <c r="U344" s="2"/>
    </row>
    <row r="345" ht="15.75" customHeight="1">
      <c r="H345" s="2"/>
      <c r="U345" s="2"/>
    </row>
    <row r="346" ht="15.75" customHeight="1">
      <c r="H346" s="2"/>
      <c r="U346" s="2"/>
    </row>
    <row r="347" ht="15.75" customHeight="1">
      <c r="H347" s="2"/>
      <c r="U347" s="2"/>
    </row>
    <row r="348" ht="15.75" customHeight="1">
      <c r="H348" s="2"/>
      <c r="U348" s="2"/>
    </row>
    <row r="349" ht="15.75" customHeight="1">
      <c r="H349" s="2"/>
      <c r="U349" s="2"/>
    </row>
    <row r="350" ht="15.75" customHeight="1">
      <c r="H350" s="2"/>
      <c r="U350" s="2"/>
    </row>
    <row r="351" ht="15.75" customHeight="1">
      <c r="H351" s="2"/>
      <c r="U351" s="2"/>
    </row>
    <row r="352" ht="15.75" customHeight="1">
      <c r="H352" s="2"/>
      <c r="U352" s="2"/>
    </row>
    <row r="353" ht="15.75" customHeight="1">
      <c r="H353" s="2"/>
      <c r="U353" s="2"/>
    </row>
    <row r="354" ht="15.75" customHeight="1">
      <c r="H354" s="2"/>
      <c r="U354" s="2"/>
    </row>
    <row r="355" ht="15.75" customHeight="1">
      <c r="H355" s="2"/>
      <c r="U355" s="2"/>
    </row>
    <row r="356" ht="15.75" customHeight="1">
      <c r="H356" s="2"/>
      <c r="U356" s="2"/>
    </row>
    <row r="357" ht="15.75" customHeight="1">
      <c r="H357" s="2"/>
      <c r="U357" s="2"/>
    </row>
    <row r="358" ht="15.75" customHeight="1">
      <c r="H358" s="2"/>
      <c r="U358" s="2"/>
    </row>
    <row r="359" ht="15.75" customHeight="1">
      <c r="H359" s="2"/>
      <c r="U359" s="2"/>
    </row>
    <row r="360" ht="15.75" customHeight="1">
      <c r="H360" s="2"/>
      <c r="U360" s="2"/>
    </row>
    <row r="361" ht="15.75" customHeight="1">
      <c r="H361" s="2"/>
      <c r="U361" s="2"/>
    </row>
    <row r="362" ht="15.75" customHeight="1">
      <c r="H362" s="2"/>
      <c r="U362" s="2"/>
    </row>
    <row r="363" ht="15.75" customHeight="1">
      <c r="H363" s="2"/>
      <c r="U363" s="2"/>
    </row>
    <row r="364" ht="15.75" customHeight="1">
      <c r="H364" s="2"/>
      <c r="U364" s="2"/>
    </row>
    <row r="365" ht="15.75" customHeight="1">
      <c r="H365" s="2"/>
      <c r="U365" s="2"/>
    </row>
    <row r="366" ht="15.75" customHeight="1">
      <c r="H366" s="2"/>
      <c r="U366" s="2"/>
    </row>
    <row r="367" ht="15.75" customHeight="1">
      <c r="H367" s="2"/>
      <c r="U367" s="2"/>
    </row>
    <row r="368" ht="15.75" customHeight="1">
      <c r="H368" s="2"/>
      <c r="U368" s="2"/>
    </row>
    <row r="369" ht="15.75" customHeight="1">
      <c r="H369" s="2"/>
      <c r="U369" s="2"/>
    </row>
    <row r="370" ht="15.75" customHeight="1">
      <c r="H370" s="2"/>
      <c r="U370" s="2"/>
    </row>
    <row r="371" ht="15.75" customHeight="1">
      <c r="H371" s="2"/>
      <c r="U371" s="2"/>
    </row>
    <row r="372" ht="15.75" customHeight="1">
      <c r="H372" s="2"/>
      <c r="U372" s="2"/>
    </row>
    <row r="373" ht="15.75" customHeight="1">
      <c r="H373" s="2"/>
      <c r="U373" s="2"/>
    </row>
    <row r="374" ht="15.75" customHeight="1">
      <c r="H374" s="2"/>
      <c r="U374" s="2"/>
    </row>
    <row r="375" ht="15.75" customHeight="1">
      <c r="H375" s="2"/>
      <c r="U375" s="2"/>
    </row>
    <row r="376" ht="15.75" customHeight="1">
      <c r="H376" s="2"/>
      <c r="U376" s="2"/>
    </row>
    <row r="377" ht="15.75" customHeight="1">
      <c r="H377" s="2"/>
      <c r="U377" s="2"/>
    </row>
    <row r="378" ht="15.75" customHeight="1">
      <c r="H378" s="2"/>
      <c r="U378" s="2"/>
    </row>
    <row r="379" ht="15.75" customHeight="1">
      <c r="H379" s="2"/>
      <c r="U379" s="2"/>
    </row>
    <row r="380" ht="15.75" customHeight="1">
      <c r="H380" s="2"/>
      <c r="U380" s="2"/>
    </row>
    <row r="381" ht="15.75" customHeight="1">
      <c r="H381" s="2"/>
      <c r="U381" s="2"/>
    </row>
    <row r="382" ht="15.75" customHeight="1">
      <c r="H382" s="2"/>
      <c r="U382" s="2"/>
    </row>
    <row r="383" ht="15.75" customHeight="1">
      <c r="H383" s="2"/>
      <c r="U383" s="2"/>
    </row>
    <row r="384" ht="15.75" customHeight="1">
      <c r="H384" s="2"/>
      <c r="U384" s="2"/>
    </row>
    <row r="385" ht="15.75" customHeight="1">
      <c r="H385" s="2"/>
      <c r="U385" s="2"/>
    </row>
    <row r="386" ht="15.75" customHeight="1">
      <c r="H386" s="2"/>
      <c r="U386" s="2"/>
    </row>
    <row r="387" ht="15.75" customHeight="1">
      <c r="H387" s="2"/>
      <c r="U387" s="2"/>
    </row>
    <row r="388" ht="15.75" customHeight="1">
      <c r="H388" s="2"/>
      <c r="U388" s="2"/>
    </row>
    <row r="389" ht="15.75" customHeight="1">
      <c r="H389" s="2"/>
      <c r="U389" s="2"/>
    </row>
    <row r="390" ht="15.75" customHeight="1">
      <c r="H390" s="2"/>
      <c r="U390" s="2"/>
    </row>
    <row r="391" ht="15.75" customHeight="1">
      <c r="H391" s="2"/>
      <c r="U391" s="2"/>
    </row>
    <row r="392" ht="15.75" customHeight="1">
      <c r="H392" s="2"/>
      <c r="U392" s="2"/>
    </row>
    <row r="393" ht="15.75" customHeight="1">
      <c r="H393" s="2"/>
      <c r="U393" s="2"/>
    </row>
    <row r="394" ht="15.75" customHeight="1">
      <c r="H394" s="2"/>
      <c r="U394" s="2"/>
    </row>
    <row r="395" ht="15.75" customHeight="1">
      <c r="H395" s="2"/>
      <c r="U395" s="2"/>
    </row>
    <row r="396" ht="15.75" customHeight="1">
      <c r="H396" s="2"/>
      <c r="U396" s="2"/>
    </row>
    <row r="397" ht="15.75" customHeight="1">
      <c r="H397" s="2"/>
      <c r="U397" s="2"/>
    </row>
    <row r="398" ht="15.75" customHeight="1">
      <c r="H398" s="2"/>
      <c r="U398" s="2"/>
    </row>
    <row r="399" ht="15.75" customHeight="1">
      <c r="H399" s="2"/>
      <c r="U399" s="2"/>
    </row>
    <row r="400" ht="15.75" customHeight="1">
      <c r="H400" s="2"/>
      <c r="U400" s="2"/>
    </row>
    <row r="401" ht="15.75" customHeight="1">
      <c r="H401" s="2"/>
      <c r="U401" s="2"/>
    </row>
    <row r="402" ht="15.75" customHeight="1">
      <c r="H402" s="2"/>
      <c r="U402" s="2"/>
    </row>
    <row r="403" ht="15.75" customHeight="1">
      <c r="H403" s="2"/>
      <c r="U403" s="2"/>
    </row>
    <row r="404" ht="15.75" customHeight="1">
      <c r="H404" s="2"/>
      <c r="U404" s="2"/>
    </row>
    <row r="405" ht="15.75" customHeight="1">
      <c r="H405" s="2"/>
      <c r="U405" s="2"/>
    </row>
    <row r="406" ht="15.75" customHeight="1">
      <c r="H406" s="2"/>
      <c r="U406" s="2"/>
    </row>
    <row r="407" ht="15.75" customHeight="1">
      <c r="H407" s="2"/>
      <c r="U407" s="2"/>
    </row>
    <row r="408" ht="15.75" customHeight="1">
      <c r="H408" s="2"/>
      <c r="U408" s="2"/>
    </row>
    <row r="409" ht="15.75" customHeight="1">
      <c r="H409" s="2"/>
      <c r="U409" s="2"/>
    </row>
    <row r="410" ht="15.75" customHeight="1">
      <c r="H410" s="2"/>
      <c r="U410" s="2"/>
    </row>
    <row r="411" ht="15.75" customHeight="1">
      <c r="H411" s="2"/>
      <c r="U411" s="2"/>
    </row>
    <row r="412" ht="15.75" customHeight="1">
      <c r="H412" s="2"/>
      <c r="U412" s="2"/>
    </row>
    <row r="413" ht="15.75" customHeight="1">
      <c r="H413" s="2"/>
      <c r="U413" s="2"/>
    </row>
    <row r="414" ht="15.75" customHeight="1">
      <c r="H414" s="2"/>
      <c r="U414" s="2"/>
    </row>
    <row r="415" ht="15.75" customHeight="1">
      <c r="H415" s="2"/>
      <c r="U415" s="2"/>
    </row>
    <row r="416" ht="15.75" customHeight="1">
      <c r="H416" s="2"/>
      <c r="U416" s="2"/>
    </row>
    <row r="417" ht="15.75" customHeight="1">
      <c r="H417" s="2"/>
      <c r="U417" s="2"/>
    </row>
    <row r="418" ht="15.75" customHeight="1">
      <c r="H418" s="2"/>
      <c r="U418" s="2"/>
    </row>
    <row r="419" ht="15.75" customHeight="1">
      <c r="H419" s="2"/>
      <c r="U419" s="2"/>
    </row>
    <row r="420" ht="15.75" customHeight="1">
      <c r="H420" s="2"/>
      <c r="U420" s="2"/>
    </row>
    <row r="421" ht="15.75" customHeight="1">
      <c r="H421" s="2"/>
      <c r="U421" s="2"/>
    </row>
    <row r="422" ht="15.75" customHeight="1">
      <c r="H422" s="2"/>
      <c r="U422" s="2"/>
    </row>
    <row r="423" ht="15.75" customHeight="1">
      <c r="H423" s="2"/>
      <c r="U423" s="2"/>
    </row>
    <row r="424" ht="15.75" customHeight="1">
      <c r="H424" s="2"/>
      <c r="U424" s="2"/>
    </row>
    <row r="425" ht="15.75" customHeight="1">
      <c r="H425" s="2"/>
      <c r="U425" s="2"/>
    </row>
    <row r="426" ht="15.75" customHeight="1">
      <c r="H426" s="2"/>
      <c r="U426" s="2"/>
    </row>
    <row r="427" ht="15.75" customHeight="1">
      <c r="H427" s="2"/>
      <c r="U427" s="2"/>
    </row>
    <row r="428" ht="15.75" customHeight="1">
      <c r="H428" s="2"/>
      <c r="U428" s="2"/>
    </row>
    <row r="429" ht="15.75" customHeight="1">
      <c r="H429" s="2"/>
      <c r="U429" s="2"/>
    </row>
    <row r="430" ht="15.75" customHeight="1">
      <c r="H430" s="2"/>
      <c r="U430" s="2"/>
    </row>
    <row r="431" ht="15.75" customHeight="1">
      <c r="H431" s="2"/>
      <c r="U431" s="2"/>
    </row>
    <row r="432" ht="15.75" customHeight="1">
      <c r="H432" s="2"/>
      <c r="U432" s="2"/>
    </row>
    <row r="433" ht="15.75" customHeight="1">
      <c r="H433" s="2"/>
      <c r="U433" s="2"/>
    </row>
    <row r="434" ht="15.75" customHeight="1">
      <c r="H434" s="2"/>
      <c r="U434" s="2"/>
    </row>
    <row r="435" ht="15.75" customHeight="1">
      <c r="H435" s="2"/>
      <c r="U435" s="2"/>
    </row>
    <row r="436" ht="15.75" customHeight="1">
      <c r="H436" s="2"/>
      <c r="U436" s="2"/>
    </row>
    <row r="437" ht="15.75" customHeight="1">
      <c r="H437" s="2"/>
      <c r="U437" s="2"/>
    </row>
    <row r="438" ht="15.75" customHeight="1">
      <c r="H438" s="2"/>
      <c r="U438" s="2"/>
    </row>
    <row r="439" ht="15.75" customHeight="1">
      <c r="H439" s="2"/>
      <c r="U439" s="2"/>
    </row>
    <row r="440" ht="15.75" customHeight="1">
      <c r="H440" s="2"/>
      <c r="U440" s="2"/>
    </row>
    <row r="441" ht="15.75" customHeight="1">
      <c r="H441" s="2"/>
      <c r="U441" s="2"/>
    </row>
    <row r="442" ht="15.75" customHeight="1">
      <c r="H442" s="2"/>
      <c r="U442" s="2"/>
    </row>
    <row r="443" ht="15.75" customHeight="1">
      <c r="H443" s="2"/>
      <c r="U443" s="2"/>
    </row>
    <row r="444" ht="15.75" customHeight="1">
      <c r="H444" s="2"/>
      <c r="U444" s="2"/>
    </row>
    <row r="445" ht="15.75" customHeight="1">
      <c r="H445" s="2"/>
      <c r="U445" s="2"/>
    </row>
    <row r="446" ht="15.75" customHeight="1">
      <c r="H446" s="2"/>
      <c r="U446" s="2"/>
    </row>
    <row r="447" ht="15.75" customHeight="1">
      <c r="H447" s="2"/>
      <c r="U447" s="2"/>
    </row>
    <row r="448" ht="15.75" customHeight="1">
      <c r="H448" s="2"/>
      <c r="U448" s="2"/>
    </row>
    <row r="449" ht="15.75" customHeight="1">
      <c r="H449" s="2"/>
      <c r="U449" s="2"/>
    </row>
    <row r="450" ht="15.75" customHeight="1">
      <c r="H450" s="2"/>
      <c r="U450" s="2"/>
    </row>
    <row r="451" ht="15.75" customHeight="1">
      <c r="H451" s="2"/>
      <c r="U451" s="2"/>
    </row>
    <row r="452" ht="15.75" customHeight="1">
      <c r="H452" s="2"/>
      <c r="U452" s="2"/>
    </row>
    <row r="453" ht="15.75" customHeight="1">
      <c r="H453" s="2"/>
      <c r="U453" s="2"/>
    </row>
    <row r="454" ht="15.75" customHeight="1">
      <c r="H454" s="2"/>
      <c r="U454" s="2"/>
    </row>
    <row r="455" ht="15.75" customHeight="1">
      <c r="H455" s="2"/>
      <c r="U455" s="2"/>
    </row>
    <row r="456" ht="15.75" customHeight="1">
      <c r="H456" s="2"/>
      <c r="U456" s="2"/>
    </row>
    <row r="457" ht="15.75" customHeight="1">
      <c r="H457" s="2"/>
      <c r="U457" s="2"/>
    </row>
    <row r="458" ht="15.75" customHeight="1">
      <c r="H458" s="2"/>
      <c r="U458" s="2"/>
    </row>
    <row r="459" ht="15.75" customHeight="1">
      <c r="H459" s="2"/>
      <c r="U459" s="2"/>
    </row>
    <row r="460" ht="15.75" customHeight="1">
      <c r="H460" s="2"/>
      <c r="U460" s="2"/>
    </row>
    <row r="461" ht="15.75" customHeight="1">
      <c r="H461" s="2"/>
      <c r="U461" s="2"/>
    </row>
    <row r="462" ht="15.75" customHeight="1">
      <c r="H462" s="2"/>
      <c r="U462" s="2"/>
    </row>
    <row r="463" ht="15.75" customHeight="1">
      <c r="H463" s="2"/>
      <c r="U463" s="2"/>
    </row>
    <row r="464" ht="15.75" customHeight="1">
      <c r="H464" s="2"/>
      <c r="U464" s="2"/>
    </row>
    <row r="465" ht="15.75" customHeight="1">
      <c r="H465" s="2"/>
      <c r="U465" s="2"/>
    </row>
    <row r="466" ht="15.75" customHeight="1">
      <c r="H466" s="2"/>
      <c r="U466" s="2"/>
    </row>
    <row r="467" ht="15.75" customHeight="1">
      <c r="H467" s="2"/>
      <c r="U467" s="2"/>
    </row>
    <row r="468" ht="15.75" customHeight="1">
      <c r="H468" s="2"/>
      <c r="U468" s="2"/>
    </row>
    <row r="469" ht="15.75" customHeight="1">
      <c r="H469" s="2"/>
      <c r="U469" s="2"/>
    </row>
    <row r="470" ht="15.75" customHeight="1">
      <c r="H470" s="2"/>
      <c r="U470" s="2"/>
    </row>
    <row r="471" ht="15.75" customHeight="1">
      <c r="H471" s="2"/>
      <c r="U471" s="2"/>
    </row>
    <row r="472" ht="15.75" customHeight="1">
      <c r="H472" s="2"/>
      <c r="U472" s="2"/>
    </row>
    <row r="473" ht="15.75" customHeight="1">
      <c r="H473" s="2"/>
      <c r="U473" s="2"/>
    </row>
    <row r="474" ht="15.75" customHeight="1">
      <c r="H474" s="2"/>
      <c r="U474" s="2"/>
    </row>
    <row r="475" ht="15.75" customHeight="1">
      <c r="H475" s="2"/>
      <c r="U475" s="2"/>
    </row>
    <row r="476" ht="15.75" customHeight="1">
      <c r="H476" s="2"/>
      <c r="U476" s="2"/>
    </row>
    <row r="477" ht="15.75" customHeight="1">
      <c r="H477" s="2"/>
      <c r="U477" s="2"/>
    </row>
    <row r="478" ht="15.75" customHeight="1">
      <c r="H478" s="2"/>
      <c r="U478" s="2"/>
    </row>
    <row r="479" ht="15.75" customHeight="1">
      <c r="H479" s="2"/>
      <c r="U479" s="2"/>
    </row>
    <row r="480" ht="15.75" customHeight="1">
      <c r="H480" s="2"/>
      <c r="U480" s="2"/>
    </row>
    <row r="481" ht="15.75" customHeight="1">
      <c r="H481" s="2"/>
      <c r="U481" s="2"/>
    </row>
    <row r="482" ht="15.75" customHeight="1">
      <c r="H482" s="2"/>
      <c r="U482" s="2"/>
    </row>
    <row r="483" ht="15.75" customHeight="1">
      <c r="H483" s="2"/>
      <c r="U483" s="2"/>
    </row>
    <row r="484" ht="15.75" customHeight="1">
      <c r="H484" s="2"/>
      <c r="U484" s="2"/>
    </row>
    <row r="485" ht="15.75" customHeight="1">
      <c r="H485" s="2"/>
      <c r="U485" s="2"/>
    </row>
    <row r="486" ht="15.75" customHeight="1">
      <c r="H486" s="2"/>
      <c r="U486" s="2"/>
    </row>
    <row r="487" ht="15.75" customHeight="1">
      <c r="H487" s="2"/>
      <c r="U487" s="2"/>
    </row>
    <row r="488" ht="15.75" customHeight="1">
      <c r="H488" s="2"/>
      <c r="U488" s="2"/>
    </row>
    <row r="489" ht="15.75" customHeight="1">
      <c r="H489" s="2"/>
      <c r="U489" s="2"/>
    </row>
    <row r="490" ht="15.75" customHeight="1">
      <c r="H490" s="2"/>
      <c r="U490" s="2"/>
    </row>
    <row r="491" ht="15.75" customHeight="1">
      <c r="H491" s="2"/>
      <c r="U491" s="2"/>
    </row>
    <row r="492" ht="15.75" customHeight="1">
      <c r="H492" s="2"/>
      <c r="U492" s="2"/>
    </row>
    <row r="493" ht="15.75" customHeight="1">
      <c r="H493" s="2"/>
      <c r="U493" s="2"/>
    </row>
    <row r="494" ht="15.75" customHeight="1">
      <c r="H494" s="2"/>
      <c r="U494" s="2"/>
    </row>
    <row r="495" ht="15.75" customHeight="1">
      <c r="H495" s="2"/>
      <c r="U495" s="2"/>
    </row>
    <row r="496" ht="15.75" customHeight="1">
      <c r="H496" s="2"/>
      <c r="U496" s="2"/>
    </row>
    <row r="497" ht="15.75" customHeight="1">
      <c r="H497" s="2"/>
      <c r="U497" s="2"/>
    </row>
    <row r="498" ht="15.75" customHeight="1">
      <c r="H498" s="2"/>
      <c r="U498" s="2"/>
    </row>
    <row r="499" ht="15.75" customHeight="1">
      <c r="H499" s="2"/>
      <c r="U499" s="2"/>
    </row>
    <row r="500" ht="15.75" customHeight="1">
      <c r="H500" s="2"/>
      <c r="U500" s="2"/>
    </row>
    <row r="501" ht="15.75" customHeight="1">
      <c r="H501" s="2"/>
      <c r="U501" s="2"/>
    </row>
    <row r="502" ht="15.75" customHeight="1">
      <c r="H502" s="2"/>
      <c r="U502" s="2"/>
    </row>
    <row r="503" ht="15.75" customHeight="1">
      <c r="H503" s="2"/>
      <c r="U503" s="2"/>
    </row>
    <row r="504" ht="15.75" customHeight="1">
      <c r="H504" s="2"/>
      <c r="U504" s="2"/>
    </row>
    <row r="505" ht="15.75" customHeight="1">
      <c r="H505" s="2"/>
      <c r="U505" s="2"/>
    </row>
    <row r="506" ht="15.75" customHeight="1">
      <c r="H506" s="2"/>
      <c r="U506" s="2"/>
    </row>
    <row r="507" ht="15.75" customHeight="1">
      <c r="H507" s="2"/>
      <c r="U507" s="2"/>
    </row>
    <row r="508" ht="15.75" customHeight="1">
      <c r="H508" s="2"/>
      <c r="U508" s="2"/>
    </row>
    <row r="509" ht="15.75" customHeight="1">
      <c r="H509" s="2"/>
      <c r="U509" s="2"/>
    </row>
    <row r="510" ht="15.75" customHeight="1">
      <c r="H510" s="2"/>
      <c r="U510" s="2"/>
    </row>
    <row r="511" ht="15.75" customHeight="1">
      <c r="H511" s="2"/>
      <c r="U511" s="2"/>
    </row>
    <row r="512" ht="15.75" customHeight="1">
      <c r="H512" s="2"/>
      <c r="U512" s="2"/>
    </row>
    <row r="513" ht="15.75" customHeight="1">
      <c r="H513" s="2"/>
      <c r="U513" s="2"/>
    </row>
    <row r="514" ht="15.75" customHeight="1">
      <c r="H514" s="2"/>
      <c r="U514" s="2"/>
    </row>
    <row r="515" ht="15.75" customHeight="1">
      <c r="H515" s="2"/>
      <c r="U515" s="2"/>
    </row>
    <row r="516" ht="15.75" customHeight="1">
      <c r="H516" s="2"/>
      <c r="U516" s="2"/>
    </row>
    <row r="517" ht="15.75" customHeight="1">
      <c r="H517" s="2"/>
      <c r="U517" s="2"/>
    </row>
    <row r="518" ht="15.75" customHeight="1">
      <c r="H518" s="2"/>
      <c r="U518" s="2"/>
    </row>
    <row r="519" ht="15.75" customHeight="1">
      <c r="H519" s="2"/>
      <c r="U519" s="2"/>
    </row>
    <row r="520" ht="15.75" customHeight="1">
      <c r="H520" s="2"/>
      <c r="U520" s="2"/>
    </row>
    <row r="521" ht="15.75" customHeight="1">
      <c r="H521" s="2"/>
      <c r="U521" s="2"/>
    </row>
    <row r="522" ht="15.75" customHeight="1">
      <c r="H522" s="2"/>
      <c r="U522" s="2"/>
    </row>
    <row r="523" ht="15.75" customHeight="1">
      <c r="H523" s="2"/>
      <c r="U523" s="2"/>
    </row>
    <row r="524" ht="15.75" customHeight="1">
      <c r="H524" s="2"/>
      <c r="U524" s="2"/>
    </row>
    <row r="525" ht="15.75" customHeight="1">
      <c r="H525" s="2"/>
      <c r="U525" s="2"/>
    </row>
    <row r="526" ht="15.75" customHeight="1">
      <c r="H526" s="2"/>
      <c r="U526" s="2"/>
    </row>
    <row r="527" ht="15.75" customHeight="1">
      <c r="H527" s="2"/>
      <c r="U527" s="2"/>
    </row>
    <row r="528" ht="15.75" customHeight="1">
      <c r="H528" s="2"/>
      <c r="U528" s="2"/>
    </row>
    <row r="529" ht="15.75" customHeight="1">
      <c r="H529" s="2"/>
      <c r="U529" s="2"/>
    </row>
    <row r="530" ht="15.75" customHeight="1">
      <c r="H530" s="2"/>
      <c r="U530" s="2"/>
    </row>
    <row r="531" ht="15.75" customHeight="1">
      <c r="H531" s="2"/>
      <c r="U531" s="2"/>
    </row>
    <row r="532" ht="15.75" customHeight="1">
      <c r="H532" s="2"/>
      <c r="U532" s="2"/>
    </row>
    <row r="533" ht="15.75" customHeight="1">
      <c r="H533" s="2"/>
      <c r="U533" s="2"/>
    </row>
    <row r="534" ht="15.75" customHeight="1">
      <c r="H534" s="2"/>
      <c r="U534" s="2"/>
    </row>
    <row r="535" ht="15.75" customHeight="1">
      <c r="H535" s="2"/>
      <c r="U535" s="2"/>
    </row>
    <row r="536" ht="15.75" customHeight="1">
      <c r="H536" s="2"/>
      <c r="U536" s="2"/>
    </row>
    <row r="537" ht="15.75" customHeight="1">
      <c r="H537" s="2"/>
      <c r="U537" s="2"/>
    </row>
    <row r="538" ht="15.75" customHeight="1">
      <c r="H538" s="2"/>
      <c r="U538" s="2"/>
    </row>
    <row r="539" ht="15.75" customHeight="1">
      <c r="H539" s="2"/>
      <c r="U539" s="2"/>
    </row>
    <row r="540" ht="15.75" customHeight="1">
      <c r="H540" s="2"/>
      <c r="U540" s="2"/>
    </row>
    <row r="541" ht="15.75" customHeight="1">
      <c r="H541" s="2"/>
      <c r="U541" s="2"/>
    </row>
    <row r="542" ht="15.75" customHeight="1">
      <c r="H542" s="2"/>
      <c r="U542" s="2"/>
    </row>
    <row r="543" ht="15.75" customHeight="1">
      <c r="H543" s="2"/>
      <c r="U543" s="2"/>
    </row>
    <row r="544" ht="15.75" customHeight="1">
      <c r="H544" s="2"/>
      <c r="U544" s="2"/>
    </row>
    <row r="545" ht="15.75" customHeight="1">
      <c r="H545" s="2"/>
      <c r="U545" s="2"/>
    </row>
    <row r="546" ht="15.75" customHeight="1">
      <c r="H546" s="2"/>
      <c r="U546" s="2"/>
    </row>
    <row r="547" ht="15.75" customHeight="1">
      <c r="H547" s="2"/>
      <c r="U547" s="2"/>
    </row>
    <row r="548" ht="15.75" customHeight="1">
      <c r="H548" s="2"/>
      <c r="U548" s="2"/>
    </row>
    <row r="549" ht="15.75" customHeight="1">
      <c r="H549" s="2"/>
      <c r="U549" s="2"/>
    </row>
    <row r="550" ht="15.75" customHeight="1">
      <c r="H550" s="2"/>
      <c r="U550" s="2"/>
    </row>
    <row r="551" ht="15.75" customHeight="1">
      <c r="H551" s="2"/>
      <c r="U551" s="2"/>
    </row>
    <row r="552" ht="15.75" customHeight="1">
      <c r="H552" s="2"/>
      <c r="U552" s="2"/>
    </row>
    <row r="553" ht="15.75" customHeight="1">
      <c r="H553" s="2"/>
      <c r="U553" s="2"/>
    </row>
    <row r="554" ht="15.75" customHeight="1">
      <c r="H554" s="2"/>
      <c r="U554" s="2"/>
    </row>
    <row r="555" ht="15.75" customHeight="1">
      <c r="H555" s="2"/>
      <c r="U555" s="2"/>
    </row>
    <row r="556" ht="15.75" customHeight="1">
      <c r="H556" s="2"/>
      <c r="U556" s="2"/>
    </row>
    <row r="557" ht="15.75" customHeight="1">
      <c r="H557" s="2"/>
      <c r="U557" s="2"/>
    </row>
    <row r="558" ht="15.75" customHeight="1">
      <c r="H558" s="2"/>
      <c r="U558" s="2"/>
    </row>
    <row r="559" ht="15.75" customHeight="1">
      <c r="H559" s="2"/>
      <c r="U559" s="2"/>
    </row>
    <row r="560" ht="15.75" customHeight="1">
      <c r="H560" s="2"/>
      <c r="U560" s="2"/>
    </row>
    <row r="561" ht="15.75" customHeight="1">
      <c r="H561" s="2"/>
      <c r="U561" s="2"/>
    </row>
    <row r="562" ht="15.75" customHeight="1">
      <c r="H562" s="2"/>
      <c r="U562" s="2"/>
    </row>
    <row r="563" ht="15.75" customHeight="1">
      <c r="H563" s="2"/>
      <c r="U563" s="2"/>
    </row>
    <row r="564" ht="15.75" customHeight="1">
      <c r="H564" s="2"/>
      <c r="U564" s="2"/>
    </row>
    <row r="565" ht="15.75" customHeight="1">
      <c r="H565" s="2"/>
      <c r="U565" s="2"/>
    </row>
    <row r="566" ht="15.75" customHeight="1">
      <c r="H566" s="2"/>
      <c r="U566" s="2"/>
    </row>
    <row r="567" ht="15.75" customHeight="1">
      <c r="H567" s="2"/>
      <c r="U567" s="2"/>
    </row>
    <row r="568" ht="15.75" customHeight="1">
      <c r="H568" s="2"/>
      <c r="U568" s="2"/>
    </row>
    <row r="569" ht="15.75" customHeight="1">
      <c r="H569" s="2"/>
      <c r="U569" s="2"/>
    </row>
    <row r="570" ht="15.75" customHeight="1">
      <c r="H570" s="2"/>
      <c r="U570" s="2"/>
    </row>
    <row r="571" ht="15.75" customHeight="1">
      <c r="H571" s="2"/>
      <c r="U571" s="2"/>
    </row>
    <row r="572" ht="15.75" customHeight="1">
      <c r="H572" s="2"/>
      <c r="U572" s="2"/>
    </row>
    <row r="573" ht="15.75" customHeight="1">
      <c r="H573" s="2"/>
      <c r="U573" s="2"/>
    </row>
    <row r="574" ht="15.75" customHeight="1">
      <c r="H574" s="2"/>
      <c r="U574" s="2"/>
    </row>
    <row r="575" ht="15.75" customHeight="1">
      <c r="H575" s="2"/>
      <c r="U575" s="2"/>
    </row>
    <row r="576" ht="15.75" customHeight="1">
      <c r="H576" s="2"/>
      <c r="U576" s="2"/>
    </row>
    <row r="577" ht="15.75" customHeight="1">
      <c r="H577" s="2"/>
      <c r="U577" s="2"/>
    </row>
    <row r="578" ht="15.75" customHeight="1">
      <c r="H578" s="2"/>
      <c r="U578" s="2"/>
    </row>
    <row r="579" ht="15.75" customHeight="1">
      <c r="H579" s="2"/>
      <c r="U579" s="2"/>
    </row>
    <row r="580" ht="15.75" customHeight="1">
      <c r="H580" s="2"/>
      <c r="U580" s="2"/>
    </row>
    <row r="581" ht="15.75" customHeight="1">
      <c r="H581" s="2"/>
      <c r="U581" s="2"/>
    </row>
    <row r="582" ht="15.75" customHeight="1">
      <c r="H582" s="2"/>
      <c r="U582" s="2"/>
    </row>
    <row r="583" ht="15.75" customHeight="1">
      <c r="H583" s="2"/>
      <c r="U583" s="2"/>
    </row>
    <row r="584" ht="15.75" customHeight="1">
      <c r="H584" s="2"/>
      <c r="U584" s="2"/>
    </row>
    <row r="585" ht="15.75" customHeight="1">
      <c r="H585" s="2"/>
      <c r="U585" s="2"/>
    </row>
    <row r="586" ht="15.75" customHeight="1">
      <c r="H586" s="2"/>
      <c r="U586" s="2"/>
    </row>
    <row r="587" ht="15.75" customHeight="1">
      <c r="H587" s="2"/>
      <c r="U587" s="2"/>
    </row>
    <row r="588" ht="15.75" customHeight="1">
      <c r="H588" s="2"/>
      <c r="U588" s="2"/>
    </row>
    <row r="589" ht="15.75" customHeight="1">
      <c r="H589" s="2"/>
      <c r="U589" s="2"/>
    </row>
    <row r="590" ht="15.75" customHeight="1">
      <c r="H590" s="2"/>
      <c r="U590" s="2"/>
    </row>
    <row r="591" ht="15.75" customHeight="1">
      <c r="H591" s="2"/>
      <c r="U591" s="2"/>
    </row>
    <row r="592" ht="15.75" customHeight="1">
      <c r="H592" s="2"/>
      <c r="U592" s="2"/>
    </row>
    <row r="593" ht="15.75" customHeight="1">
      <c r="H593" s="2"/>
      <c r="U593" s="2"/>
    </row>
    <row r="594" ht="15.75" customHeight="1">
      <c r="H594" s="2"/>
      <c r="U594" s="2"/>
    </row>
    <row r="595" ht="15.75" customHeight="1">
      <c r="H595" s="2"/>
      <c r="U595" s="2"/>
    </row>
    <row r="596" ht="15.75" customHeight="1">
      <c r="H596" s="2"/>
      <c r="U596" s="2"/>
    </row>
    <row r="597" ht="15.75" customHeight="1">
      <c r="H597" s="2"/>
      <c r="U597" s="2"/>
    </row>
    <row r="598" ht="15.75" customHeight="1">
      <c r="H598" s="2"/>
      <c r="U598" s="2"/>
    </row>
    <row r="599" ht="15.75" customHeight="1">
      <c r="H599" s="2"/>
      <c r="U599" s="2"/>
    </row>
    <row r="600" ht="15.75" customHeight="1">
      <c r="H600" s="2"/>
      <c r="U600" s="2"/>
    </row>
    <row r="601" ht="15.75" customHeight="1">
      <c r="H601" s="2"/>
      <c r="U601" s="2"/>
    </row>
    <row r="602" ht="15.75" customHeight="1">
      <c r="H602" s="2"/>
      <c r="U602" s="2"/>
    </row>
    <row r="603" ht="15.75" customHeight="1">
      <c r="H603" s="2"/>
      <c r="U603" s="2"/>
    </row>
    <row r="604" ht="15.75" customHeight="1">
      <c r="H604" s="2"/>
      <c r="U604" s="2"/>
    </row>
    <row r="605" ht="15.75" customHeight="1">
      <c r="H605" s="2"/>
      <c r="U605" s="2"/>
    </row>
    <row r="606" ht="15.75" customHeight="1">
      <c r="H606" s="2"/>
      <c r="U606" s="2"/>
    </row>
    <row r="607" ht="15.75" customHeight="1">
      <c r="H607" s="2"/>
      <c r="U607" s="2"/>
    </row>
    <row r="608" ht="15.75" customHeight="1">
      <c r="H608" s="2"/>
      <c r="U608" s="2"/>
    </row>
    <row r="609" ht="15.75" customHeight="1">
      <c r="H609" s="2"/>
      <c r="U609" s="2"/>
    </row>
    <row r="610" ht="15.75" customHeight="1">
      <c r="H610" s="2"/>
      <c r="U610" s="2"/>
    </row>
    <row r="611" ht="15.75" customHeight="1">
      <c r="H611" s="2"/>
      <c r="U611" s="2"/>
    </row>
    <row r="612" ht="15.75" customHeight="1">
      <c r="H612" s="2"/>
      <c r="U612" s="2"/>
    </row>
    <row r="613" ht="15.75" customHeight="1">
      <c r="H613" s="2"/>
      <c r="U613" s="2"/>
    </row>
    <row r="614" ht="15.75" customHeight="1">
      <c r="H614" s="2"/>
      <c r="U614" s="2"/>
    </row>
    <row r="615" ht="15.75" customHeight="1">
      <c r="H615" s="2"/>
      <c r="U615" s="2"/>
    </row>
    <row r="616" ht="15.75" customHeight="1">
      <c r="H616" s="2"/>
      <c r="U616" s="2"/>
    </row>
    <row r="617" ht="15.75" customHeight="1">
      <c r="H617" s="2"/>
      <c r="U617" s="2"/>
    </row>
    <row r="618" ht="15.75" customHeight="1">
      <c r="H618" s="2"/>
      <c r="U618" s="2"/>
    </row>
    <row r="619" ht="15.75" customHeight="1">
      <c r="H619" s="2"/>
      <c r="U619" s="2"/>
    </row>
    <row r="620" ht="15.75" customHeight="1">
      <c r="H620" s="2"/>
      <c r="U620" s="2"/>
    </row>
    <row r="621" ht="15.75" customHeight="1">
      <c r="H621" s="2"/>
      <c r="U621" s="2"/>
    </row>
    <row r="622" ht="15.75" customHeight="1">
      <c r="H622" s="2"/>
      <c r="U622" s="2"/>
    </row>
    <row r="623" ht="15.75" customHeight="1">
      <c r="H623" s="2"/>
      <c r="U623" s="2"/>
    </row>
    <row r="624" ht="15.75" customHeight="1">
      <c r="H624" s="2"/>
      <c r="U624" s="2"/>
    </row>
    <row r="625" ht="15.75" customHeight="1">
      <c r="H625" s="2"/>
      <c r="U625" s="2"/>
    </row>
    <row r="626" ht="15.75" customHeight="1">
      <c r="H626" s="2"/>
      <c r="U626" s="2"/>
    </row>
    <row r="627" ht="15.75" customHeight="1">
      <c r="H627" s="2"/>
      <c r="U627" s="2"/>
    </row>
    <row r="628" ht="15.75" customHeight="1">
      <c r="H628" s="2"/>
      <c r="U628" s="2"/>
    </row>
    <row r="629" ht="15.75" customHeight="1">
      <c r="H629" s="2"/>
      <c r="U629" s="2"/>
    </row>
    <row r="630" ht="15.75" customHeight="1">
      <c r="H630" s="2"/>
      <c r="U630" s="2"/>
    </row>
    <row r="631" ht="15.75" customHeight="1">
      <c r="H631" s="2"/>
      <c r="U631" s="2"/>
    </row>
    <row r="632" ht="15.75" customHeight="1">
      <c r="H632" s="2"/>
      <c r="U632" s="2"/>
    </row>
    <row r="633" ht="15.75" customHeight="1">
      <c r="H633" s="2"/>
      <c r="U633" s="2"/>
    </row>
    <row r="634" ht="15.75" customHeight="1">
      <c r="H634" s="2"/>
      <c r="U634" s="2"/>
    </row>
    <row r="635" ht="15.75" customHeight="1">
      <c r="H635" s="2"/>
      <c r="U635" s="2"/>
    </row>
    <row r="636" ht="15.75" customHeight="1">
      <c r="H636" s="2"/>
      <c r="U636" s="2"/>
    </row>
    <row r="637" ht="15.75" customHeight="1">
      <c r="H637" s="2"/>
      <c r="U637" s="2"/>
    </row>
    <row r="638" ht="15.75" customHeight="1">
      <c r="H638" s="2"/>
      <c r="U638" s="2"/>
    </row>
    <row r="639" ht="15.75" customHeight="1">
      <c r="H639" s="2"/>
      <c r="U639" s="2"/>
    </row>
    <row r="640" ht="15.75" customHeight="1">
      <c r="H640" s="2"/>
      <c r="U640" s="2"/>
    </row>
    <row r="641" ht="15.75" customHeight="1">
      <c r="H641" s="2"/>
      <c r="U641" s="2"/>
    </row>
    <row r="642" ht="15.75" customHeight="1">
      <c r="H642" s="2"/>
      <c r="U642" s="2"/>
    </row>
    <row r="643" ht="15.75" customHeight="1">
      <c r="H643" s="2"/>
      <c r="U643" s="2"/>
    </row>
    <row r="644" ht="15.75" customHeight="1">
      <c r="H644" s="2"/>
      <c r="U644" s="2"/>
    </row>
    <row r="645" ht="15.75" customHeight="1">
      <c r="H645" s="2"/>
      <c r="U645" s="2"/>
    </row>
    <row r="646" ht="15.75" customHeight="1">
      <c r="H646" s="2"/>
      <c r="U646" s="2"/>
    </row>
    <row r="647" ht="15.75" customHeight="1">
      <c r="H647" s="2"/>
      <c r="U647" s="2"/>
    </row>
    <row r="648" ht="15.75" customHeight="1">
      <c r="H648" s="2"/>
      <c r="U648" s="2"/>
    </row>
    <row r="649" ht="15.75" customHeight="1">
      <c r="H649" s="2"/>
      <c r="U649" s="2"/>
    </row>
    <row r="650" ht="15.75" customHeight="1">
      <c r="H650" s="2"/>
      <c r="U650" s="2"/>
    </row>
    <row r="651" ht="15.75" customHeight="1">
      <c r="H651" s="2"/>
      <c r="U651" s="2"/>
    </row>
    <row r="652" ht="15.75" customHeight="1">
      <c r="H652" s="2"/>
      <c r="U652" s="2"/>
    </row>
    <row r="653" ht="15.75" customHeight="1">
      <c r="H653" s="2"/>
      <c r="U653" s="2"/>
    </row>
    <row r="654" ht="15.75" customHeight="1">
      <c r="H654" s="2"/>
      <c r="U654" s="2"/>
    </row>
    <row r="655" ht="15.75" customHeight="1">
      <c r="H655" s="2"/>
      <c r="U655" s="2"/>
    </row>
    <row r="656" ht="15.75" customHeight="1">
      <c r="H656" s="2"/>
      <c r="U656" s="2"/>
    </row>
    <row r="657" ht="15.75" customHeight="1">
      <c r="H657" s="2"/>
      <c r="U657" s="2"/>
    </row>
    <row r="658" ht="15.75" customHeight="1">
      <c r="H658" s="2"/>
      <c r="U658" s="2"/>
    </row>
    <row r="659" ht="15.75" customHeight="1">
      <c r="H659" s="2"/>
      <c r="U659" s="2"/>
    </row>
    <row r="660" ht="15.75" customHeight="1">
      <c r="H660" s="2"/>
      <c r="U660" s="2"/>
    </row>
    <row r="661" ht="15.75" customHeight="1">
      <c r="H661" s="2"/>
      <c r="U661" s="2"/>
    </row>
    <row r="662" ht="15.75" customHeight="1">
      <c r="H662" s="2"/>
      <c r="U662" s="2"/>
    </row>
    <row r="663" ht="15.75" customHeight="1">
      <c r="H663" s="2"/>
      <c r="U663" s="2"/>
    </row>
    <row r="664" ht="15.75" customHeight="1">
      <c r="H664" s="2"/>
      <c r="U664" s="2"/>
    </row>
    <row r="665" ht="15.75" customHeight="1">
      <c r="H665" s="2"/>
      <c r="U665" s="2"/>
    </row>
    <row r="666" ht="15.75" customHeight="1">
      <c r="H666" s="2"/>
      <c r="U666" s="2"/>
    </row>
    <row r="667" ht="15.75" customHeight="1">
      <c r="H667" s="2"/>
      <c r="U667" s="2"/>
    </row>
    <row r="668" ht="15.75" customHeight="1">
      <c r="H668" s="2"/>
      <c r="U668" s="2"/>
    </row>
    <row r="669" ht="15.75" customHeight="1">
      <c r="H669" s="2"/>
      <c r="U669" s="2"/>
    </row>
    <row r="670" ht="15.75" customHeight="1">
      <c r="H670" s="2"/>
      <c r="U670" s="2"/>
    </row>
    <row r="671" ht="15.75" customHeight="1">
      <c r="H671" s="2"/>
      <c r="U671" s="2"/>
    </row>
    <row r="672" ht="15.75" customHeight="1">
      <c r="H672" s="2"/>
      <c r="U672" s="2"/>
    </row>
    <row r="673" ht="15.75" customHeight="1">
      <c r="H673" s="2"/>
      <c r="U673" s="2"/>
    </row>
    <row r="674" ht="15.75" customHeight="1">
      <c r="H674" s="2"/>
      <c r="U674" s="2"/>
    </row>
    <row r="675" ht="15.75" customHeight="1">
      <c r="H675" s="2"/>
      <c r="U675" s="2"/>
    </row>
    <row r="676" ht="15.75" customHeight="1">
      <c r="H676" s="2"/>
      <c r="U676" s="2"/>
    </row>
    <row r="677" ht="15.75" customHeight="1">
      <c r="H677" s="2"/>
      <c r="U677" s="2"/>
    </row>
    <row r="678" ht="15.75" customHeight="1">
      <c r="H678" s="2"/>
      <c r="U678" s="2"/>
    </row>
    <row r="679" ht="15.75" customHeight="1">
      <c r="H679" s="2"/>
      <c r="U679" s="2"/>
    </row>
    <row r="680" ht="15.75" customHeight="1">
      <c r="H680" s="2"/>
      <c r="U680" s="2"/>
    </row>
    <row r="681" ht="15.75" customHeight="1">
      <c r="H681" s="2"/>
      <c r="U681" s="2"/>
    </row>
    <row r="682" ht="15.75" customHeight="1">
      <c r="H682" s="2"/>
      <c r="U682" s="2"/>
    </row>
    <row r="683" ht="15.75" customHeight="1">
      <c r="H683" s="2"/>
      <c r="U683" s="2"/>
    </row>
    <row r="684" ht="15.75" customHeight="1">
      <c r="H684" s="2"/>
      <c r="U684" s="2"/>
    </row>
    <row r="685" ht="15.75" customHeight="1">
      <c r="H685" s="2"/>
      <c r="U685" s="2"/>
    </row>
    <row r="686" ht="15.75" customHeight="1">
      <c r="H686" s="2"/>
      <c r="U686" s="2"/>
    </row>
    <row r="687" ht="15.75" customHeight="1">
      <c r="H687" s="2"/>
      <c r="U687" s="2"/>
    </row>
    <row r="688" ht="15.75" customHeight="1">
      <c r="H688" s="2"/>
      <c r="U688" s="2"/>
    </row>
    <row r="689" ht="15.75" customHeight="1">
      <c r="H689" s="2"/>
      <c r="U689" s="2"/>
    </row>
    <row r="690" ht="15.75" customHeight="1">
      <c r="H690" s="2"/>
      <c r="U690" s="2"/>
    </row>
    <row r="691" ht="15.75" customHeight="1">
      <c r="H691" s="2"/>
      <c r="U691" s="2"/>
    </row>
    <row r="692" ht="15.75" customHeight="1">
      <c r="H692" s="2"/>
      <c r="U692" s="2"/>
    </row>
    <row r="693" ht="15.75" customHeight="1">
      <c r="H693" s="2"/>
      <c r="U693" s="2"/>
    </row>
    <row r="694" ht="15.75" customHeight="1">
      <c r="H694" s="2"/>
      <c r="U694" s="2"/>
    </row>
    <row r="695" ht="15.75" customHeight="1">
      <c r="H695" s="2"/>
      <c r="U695" s="2"/>
    </row>
    <row r="696" ht="15.75" customHeight="1">
      <c r="H696" s="2"/>
      <c r="U696" s="2"/>
    </row>
    <row r="697" ht="15.75" customHeight="1">
      <c r="H697" s="2"/>
      <c r="U697" s="2"/>
    </row>
    <row r="698" ht="15.75" customHeight="1">
      <c r="H698" s="2"/>
      <c r="U698" s="2"/>
    </row>
    <row r="699" ht="15.75" customHeight="1">
      <c r="H699" s="2"/>
      <c r="U699" s="2"/>
    </row>
    <row r="700" ht="15.75" customHeight="1">
      <c r="H700" s="2"/>
      <c r="U700" s="2"/>
    </row>
    <row r="701" ht="15.75" customHeight="1">
      <c r="H701" s="2"/>
      <c r="U701" s="2"/>
    </row>
    <row r="702" ht="15.75" customHeight="1">
      <c r="H702" s="2"/>
      <c r="U702" s="2"/>
    </row>
    <row r="703" ht="15.75" customHeight="1">
      <c r="H703" s="2"/>
      <c r="U703" s="2"/>
    </row>
    <row r="704" ht="15.75" customHeight="1">
      <c r="H704" s="2"/>
      <c r="U704" s="2"/>
    </row>
    <row r="705" ht="15.75" customHeight="1">
      <c r="H705" s="2"/>
      <c r="U705" s="2"/>
    </row>
    <row r="706" ht="15.75" customHeight="1">
      <c r="H706" s="2"/>
      <c r="U706" s="2"/>
    </row>
    <row r="707" ht="15.75" customHeight="1">
      <c r="H707" s="2"/>
      <c r="U707" s="2"/>
    </row>
    <row r="708" ht="15.75" customHeight="1">
      <c r="H708" s="2"/>
      <c r="U708" s="2"/>
    </row>
    <row r="709" ht="15.75" customHeight="1">
      <c r="H709" s="2"/>
      <c r="U709" s="2"/>
    </row>
    <row r="710" ht="15.75" customHeight="1">
      <c r="H710" s="2"/>
      <c r="U710" s="2"/>
    </row>
    <row r="711" ht="15.75" customHeight="1">
      <c r="H711" s="2"/>
      <c r="U711" s="2"/>
    </row>
    <row r="712" ht="15.75" customHeight="1">
      <c r="H712" s="2"/>
      <c r="U712" s="2"/>
    </row>
    <row r="713" ht="15.75" customHeight="1">
      <c r="H713" s="2"/>
      <c r="U713" s="2"/>
    </row>
    <row r="714" ht="15.75" customHeight="1">
      <c r="H714" s="2"/>
      <c r="U714" s="2"/>
    </row>
    <row r="715" ht="15.75" customHeight="1">
      <c r="H715" s="2"/>
      <c r="U715" s="2"/>
    </row>
    <row r="716" ht="15.75" customHeight="1">
      <c r="H716" s="2"/>
      <c r="U716" s="2"/>
    </row>
    <row r="717" ht="15.75" customHeight="1">
      <c r="H717" s="2"/>
      <c r="U717" s="2"/>
    </row>
    <row r="718" ht="15.75" customHeight="1">
      <c r="H718" s="2"/>
      <c r="U718" s="2"/>
    </row>
    <row r="719" ht="15.75" customHeight="1">
      <c r="H719" s="2"/>
      <c r="U719" s="2"/>
    </row>
    <row r="720" ht="15.75" customHeight="1">
      <c r="H720" s="2"/>
      <c r="U720" s="2"/>
    </row>
    <row r="721" ht="15.75" customHeight="1">
      <c r="H721" s="2"/>
      <c r="U721" s="2"/>
    </row>
    <row r="722" ht="15.75" customHeight="1">
      <c r="H722" s="2"/>
      <c r="U722" s="2"/>
    </row>
    <row r="723" ht="15.75" customHeight="1">
      <c r="H723" s="2"/>
      <c r="U723" s="2"/>
    </row>
    <row r="724" ht="15.75" customHeight="1">
      <c r="H724" s="2"/>
      <c r="U724" s="2"/>
    </row>
    <row r="725" ht="15.75" customHeight="1">
      <c r="H725" s="2"/>
      <c r="U725" s="2"/>
    </row>
    <row r="726" ht="15.75" customHeight="1">
      <c r="H726" s="2"/>
      <c r="U726" s="2"/>
    </row>
    <row r="727" ht="15.75" customHeight="1">
      <c r="H727" s="2"/>
      <c r="U727" s="2"/>
    </row>
    <row r="728" ht="15.75" customHeight="1">
      <c r="H728" s="2"/>
      <c r="U728" s="2"/>
    </row>
    <row r="729" ht="15.75" customHeight="1">
      <c r="H729" s="2"/>
      <c r="U729" s="2"/>
    </row>
    <row r="730" ht="15.75" customHeight="1">
      <c r="H730" s="2"/>
      <c r="U730" s="2"/>
    </row>
    <row r="731" ht="15.75" customHeight="1">
      <c r="H731" s="2"/>
      <c r="U731" s="2"/>
    </row>
    <row r="732" ht="15.75" customHeight="1">
      <c r="H732" s="2"/>
      <c r="U732" s="2"/>
    </row>
    <row r="733" ht="15.75" customHeight="1">
      <c r="H733" s="2"/>
      <c r="U733" s="2"/>
    </row>
    <row r="734" ht="15.75" customHeight="1">
      <c r="H734" s="2"/>
      <c r="U734" s="2"/>
    </row>
    <row r="735" ht="15.75" customHeight="1">
      <c r="H735" s="2"/>
      <c r="U735" s="2"/>
    </row>
    <row r="736" ht="15.75" customHeight="1">
      <c r="H736" s="2"/>
      <c r="U736" s="2"/>
    </row>
    <row r="737" ht="15.75" customHeight="1">
      <c r="H737" s="2"/>
      <c r="U737" s="2"/>
    </row>
    <row r="738" ht="15.75" customHeight="1">
      <c r="H738" s="2"/>
      <c r="U738" s="2"/>
    </row>
    <row r="739" ht="15.75" customHeight="1">
      <c r="H739" s="2"/>
      <c r="U739" s="2"/>
    </row>
    <row r="740" ht="15.75" customHeight="1">
      <c r="H740" s="2"/>
      <c r="U740" s="2"/>
    </row>
    <row r="741" ht="15.75" customHeight="1">
      <c r="H741" s="2"/>
      <c r="U741" s="2"/>
    </row>
    <row r="742" ht="15.75" customHeight="1">
      <c r="H742" s="2"/>
      <c r="U742" s="2"/>
    </row>
    <row r="743" ht="15.75" customHeight="1">
      <c r="H743" s="2"/>
      <c r="U743" s="2"/>
    </row>
    <row r="744" ht="15.75" customHeight="1">
      <c r="H744" s="2"/>
      <c r="U744" s="2"/>
    </row>
    <row r="745" ht="15.75" customHeight="1">
      <c r="H745" s="2"/>
      <c r="U745" s="2"/>
    </row>
    <row r="746" ht="15.75" customHeight="1">
      <c r="H746" s="2"/>
      <c r="U746" s="2"/>
    </row>
    <row r="747" ht="15.75" customHeight="1">
      <c r="H747" s="2"/>
      <c r="U747" s="2"/>
    </row>
    <row r="748" ht="15.75" customHeight="1">
      <c r="H748" s="2"/>
      <c r="U748" s="2"/>
    </row>
    <row r="749" ht="15.75" customHeight="1">
      <c r="H749" s="2"/>
      <c r="U749" s="2"/>
    </row>
    <row r="750" ht="15.75" customHeight="1">
      <c r="H750" s="2"/>
      <c r="U750" s="2"/>
    </row>
    <row r="751" ht="15.75" customHeight="1">
      <c r="H751" s="2"/>
      <c r="U751" s="2"/>
    </row>
    <row r="752" ht="15.75" customHeight="1">
      <c r="H752" s="2"/>
      <c r="U752" s="2"/>
    </row>
    <row r="753" ht="15.75" customHeight="1">
      <c r="H753" s="2"/>
      <c r="U753" s="2"/>
    </row>
    <row r="754" ht="15.75" customHeight="1">
      <c r="H754" s="2"/>
      <c r="U754" s="2"/>
    </row>
    <row r="755" ht="15.75" customHeight="1">
      <c r="H755" s="2"/>
      <c r="U755" s="2"/>
    </row>
    <row r="756" ht="15.75" customHeight="1">
      <c r="H756" s="2"/>
      <c r="U756" s="2"/>
    </row>
    <row r="757" ht="15.75" customHeight="1">
      <c r="H757" s="2"/>
      <c r="U757" s="2"/>
    </row>
    <row r="758" ht="15.75" customHeight="1">
      <c r="H758" s="2"/>
      <c r="U758" s="2"/>
    </row>
    <row r="759" ht="15.75" customHeight="1">
      <c r="H759" s="2"/>
      <c r="U759" s="2"/>
    </row>
    <row r="760" ht="15.75" customHeight="1">
      <c r="H760" s="2"/>
      <c r="U760" s="2"/>
    </row>
    <row r="761" ht="15.75" customHeight="1">
      <c r="H761" s="2"/>
      <c r="U761" s="2"/>
    </row>
    <row r="762" ht="15.75" customHeight="1">
      <c r="H762" s="2"/>
      <c r="U762" s="2"/>
    </row>
    <row r="763" ht="15.75" customHeight="1">
      <c r="H763" s="2"/>
      <c r="U763" s="2"/>
    </row>
    <row r="764" ht="15.75" customHeight="1">
      <c r="H764" s="2"/>
      <c r="U764" s="2"/>
    </row>
    <row r="765" ht="15.75" customHeight="1">
      <c r="H765" s="2"/>
      <c r="U765" s="2"/>
    </row>
    <row r="766" ht="15.75" customHeight="1">
      <c r="H766" s="2"/>
      <c r="U766" s="2"/>
    </row>
    <row r="767" ht="15.75" customHeight="1">
      <c r="H767" s="2"/>
      <c r="U767" s="2"/>
    </row>
    <row r="768" ht="15.75" customHeight="1">
      <c r="H768" s="2"/>
      <c r="U768" s="2"/>
    </row>
    <row r="769" ht="15.75" customHeight="1">
      <c r="H769" s="2"/>
      <c r="U769" s="2"/>
    </row>
    <row r="770" ht="15.75" customHeight="1">
      <c r="H770" s="2"/>
      <c r="U770" s="2"/>
    </row>
    <row r="771" ht="15.75" customHeight="1">
      <c r="H771" s="2"/>
      <c r="U771" s="2"/>
    </row>
    <row r="772" ht="15.75" customHeight="1">
      <c r="H772" s="2"/>
      <c r="U772" s="2"/>
    </row>
    <row r="773" ht="15.75" customHeight="1">
      <c r="H773" s="2"/>
      <c r="U773" s="2"/>
    </row>
    <row r="774" ht="15.75" customHeight="1">
      <c r="H774" s="2"/>
      <c r="U774" s="2"/>
    </row>
    <row r="775" ht="15.75" customHeight="1">
      <c r="H775" s="2"/>
      <c r="U775" s="2"/>
    </row>
    <row r="776" ht="15.75" customHeight="1">
      <c r="H776" s="2"/>
      <c r="U776" s="2"/>
    </row>
    <row r="777" ht="15.75" customHeight="1">
      <c r="H777" s="2"/>
      <c r="U777" s="2"/>
    </row>
    <row r="778" ht="15.75" customHeight="1">
      <c r="H778" s="2"/>
      <c r="U778" s="2"/>
    </row>
    <row r="779" ht="15.75" customHeight="1">
      <c r="H779" s="2"/>
      <c r="U779" s="2"/>
    </row>
    <row r="780" ht="15.75" customHeight="1">
      <c r="H780" s="2"/>
      <c r="U780" s="2"/>
    </row>
    <row r="781" ht="15.75" customHeight="1">
      <c r="H781" s="2"/>
      <c r="U781" s="2"/>
    </row>
    <row r="782" ht="15.75" customHeight="1">
      <c r="H782" s="2"/>
      <c r="U782" s="2"/>
    </row>
    <row r="783" ht="15.75" customHeight="1">
      <c r="H783" s="2"/>
      <c r="U783" s="2"/>
    </row>
    <row r="784" ht="15.75" customHeight="1">
      <c r="H784" s="2"/>
      <c r="U784" s="2"/>
    </row>
    <row r="785" ht="15.75" customHeight="1">
      <c r="H785" s="2"/>
      <c r="U785" s="2"/>
    </row>
    <row r="786" ht="15.75" customHeight="1">
      <c r="H786" s="2"/>
      <c r="U786" s="2"/>
    </row>
    <row r="787" ht="15.75" customHeight="1">
      <c r="H787" s="2"/>
      <c r="U787" s="2"/>
    </row>
    <row r="788" ht="15.75" customHeight="1">
      <c r="H788" s="2"/>
      <c r="U788" s="2"/>
    </row>
    <row r="789" ht="15.75" customHeight="1">
      <c r="H789" s="2"/>
      <c r="U789" s="2"/>
    </row>
    <row r="790" ht="15.75" customHeight="1">
      <c r="H790" s="2"/>
      <c r="U790" s="2"/>
    </row>
    <row r="791" ht="15.75" customHeight="1">
      <c r="H791" s="2"/>
      <c r="U791" s="2"/>
    </row>
    <row r="792" ht="15.75" customHeight="1">
      <c r="H792" s="2"/>
      <c r="U792" s="2"/>
    </row>
    <row r="793" ht="15.75" customHeight="1">
      <c r="H793" s="2"/>
      <c r="U793" s="2"/>
    </row>
    <row r="794" ht="15.75" customHeight="1">
      <c r="H794" s="2"/>
      <c r="U794" s="2"/>
    </row>
    <row r="795" ht="15.75" customHeight="1">
      <c r="H795" s="2"/>
      <c r="U795" s="2"/>
    </row>
    <row r="796" ht="15.75" customHeight="1">
      <c r="H796" s="2"/>
      <c r="U796" s="2"/>
    </row>
    <row r="797" ht="15.75" customHeight="1">
      <c r="H797" s="2"/>
      <c r="U797" s="2"/>
    </row>
    <row r="798" ht="15.75" customHeight="1">
      <c r="H798" s="2"/>
      <c r="U798" s="2"/>
    </row>
    <row r="799" ht="15.75" customHeight="1">
      <c r="H799" s="2"/>
      <c r="U799" s="2"/>
    </row>
    <row r="800" ht="15.75" customHeight="1">
      <c r="H800" s="2"/>
      <c r="U800" s="2"/>
    </row>
    <row r="801" ht="15.75" customHeight="1">
      <c r="H801" s="2"/>
      <c r="U801" s="2"/>
    </row>
    <row r="802" ht="15.75" customHeight="1">
      <c r="H802" s="2"/>
      <c r="U802" s="2"/>
    </row>
    <row r="803" ht="15.75" customHeight="1">
      <c r="H803" s="2"/>
      <c r="U803" s="2"/>
    </row>
    <row r="804" ht="15.75" customHeight="1">
      <c r="H804" s="2"/>
      <c r="U804" s="2"/>
    </row>
    <row r="805" ht="15.75" customHeight="1">
      <c r="H805" s="2"/>
      <c r="U805" s="2"/>
    </row>
    <row r="806" ht="15.75" customHeight="1">
      <c r="H806" s="2"/>
      <c r="U806" s="2"/>
    </row>
    <row r="807" ht="15.75" customHeight="1">
      <c r="H807" s="2"/>
      <c r="U807" s="2"/>
    </row>
    <row r="808" ht="15.75" customHeight="1">
      <c r="H808" s="2"/>
      <c r="U808" s="2"/>
    </row>
    <row r="809" ht="15.75" customHeight="1">
      <c r="H809" s="2"/>
      <c r="U809" s="2"/>
    </row>
    <row r="810" ht="15.75" customHeight="1">
      <c r="H810" s="2"/>
      <c r="U810" s="2"/>
    </row>
    <row r="811" ht="15.75" customHeight="1">
      <c r="H811" s="2"/>
      <c r="U811" s="2"/>
    </row>
    <row r="812" ht="15.75" customHeight="1">
      <c r="H812" s="2"/>
      <c r="U812" s="2"/>
    </row>
    <row r="813" ht="15.75" customHeight="1">
      <c r="H813" s="2"/>
      <c r="U813" s="2"/>
    </row>
    <row r="814" ht="15.75" customHeight="1">
      <c r="H814" s="2"/>
      <c r="U814" s="2"/>
    </row>
    <row r="815" ht="15.75" customHeight="1">
      <c r="H815" s="2"/>
      <c r="U815" s="2"/>
    </row>
    <row r="816" ht="15.75" customHeight="1">
      <c r="H816" s="2"/>
      <c r="U816" s="2"/>
    </row>
    <row r="817" ht="15.75" customHeight="1">
      <c r="H817" s="2"/>
      <c r="U817" s="2"/>
    </row>
    <row r="818" ht="15.75" customHeight="1">
      <c r="H818" s="2"/>
      <c r="U818" s="2"/>
    </row>
    <row r="819" ht="15.75" customHeight="1">
      <c r="H819" s="2"/>
      <c r="U819" s="2"/>
    </row>
    <row r="820" ht="15.75" customHeight="1">
      <c r="H820" s="2"/>
      <c r="U820" s="2"/>
    </row>
    <row r="821" ht="15.75" customHeight="1">
      <c r="H821" s="2"/>
      <c r="U821" s="2"/>
    </row>
    <row r="822" ht="15.75" customHeight="1">
      <c r="H822" s="2"/>
      <c r="U822" s="2"/>
    </row>
    <row r="823" ht="15.75" customHeight="1">
      <c r="H823" s="2"/>
      <c r="U823" s="2"/>
    </row>
    <row r="824" ht="15.75" customHeight="1">
      <c r="H824" s="2"/>
      <c r="U824" s="2"/>
    </row>
    <row r="825" ht="15.75" customHeight="1">
      <c r="H825" s="2"/>
      <c r="U825" s="2"/>
    </row>
    <row r="826" ht="15.75" customHeight="1">
      <c r="H826" s="2"/>
      <c r="U826" s="2"/>
    </row>
    <row r="827" ht="15.75" customHeight="1">
      <c r="H827" s="2"/>
      <c r="U827" s="2"/>
    </row>
    <row r="828" ht="15.75" customHeight="1">
      <c r="H828" s="2"/>
      <c r="U828" s="2"/>
    </row>
    <row r="829" ht="15.75" customHeight="1">
      <c r="H829" s="2"/>
      <c r="U829" s="2"/>
    </row>
    <row r="830" ht="15.75" customHeight="1">
      <c r="H830" s="2"/>
      <c r="U830" s="2"/>
    </row>
    <row r="831" ht="15.75" customHeight="1">
      <c r="H831" s="2"/>
      <c r="U831" s="2"/>
    </row>
    <row r="832" ht="15.75" customHeight="1">
      <c r="H832" s="2"/>
      <c r="U832" s="2"/>
    </row>
    <row r="833" ht="15.75" customHeight="1">
      <c r="H833" s="2"/>
      <c r="U833" s="2"/>
    </row>
    <row r="834" ht="15.75" customHeight="1">
      <c r="H834" s="2"/>
      <c r="U834" s="2"/>
    </row>
    <row r="835" ht="15.75" customHeight="1">
      <c r="H835" s="2"/>
      <c r="U835" s="2"/>
    </row>
    <row r="836" ht="15.75" customHeight="1">
      <c r="H836" s="2"/>
      <c r="U836" s="2"/>
    </row>
    <row r="837" ht="15.75" customHeight="1">
      <c r="H837" s="2"/>
      <c r="U837" s="2"/>
    </row>
    <row r="838" ht="15.75" customHeight="1">
      <c r="H838" s="2"/>
      <c r="U838" s="2"/>
    </row>
    <row r="839" ht="15.75" customHeight="1">
      <c r="H839" s="2"/>
      <c r="U839" s="2"/>
    </row>
    <row r="840" ht="15.75" customHeight="1">
      <c r="H840" s="2"/>
      <c r="U840" s="2"/>
    </row>
    <row r="841" ht="15.75" customHeight="1">
      <c r="H841" s="2"/>
      <c r="U841" s="2"/>
    </row>
    <row r="842" ht="15.75" customHeight="1">
      <c r="H842" s="2"/>
      <c r="U842" s="2"/>
    </row>
    <row r="843" ht="15.75" customHeight="1">
      <c r="H843" s="2"/>
      <c r="U843" s="2"/>
    </row>
    <row r="844" ht="15.75" customHeight="1">
      <c r="H844" s="2"/>
      <c r="U844" s="2"/>
    </row>
    <row r="845" ht="15.75" customHeight="1">
      <c r="H845" s="2"/>
      <c r="U845" s="2"/>
    </row>
    <row r="846" ht="15.75" customHeight="1">
      <c r="H846" s="2"/>
      <c r="U846" s="2"/>
    </row>
    <row r="847" ht="15.75" customHeight="1">
      <c r="H847" s="2"/>
      <c r="U847" s="2"/>
    </row>
    <row r="848" ht="15.75" customHeight="1">
      <c r="H848" s="2"/>
      <c r="U848" s="2"/>
    </row>
    <row r="849" ht="15.75" customHeight="1">
      <c r="H849" s="2"/>
      <c r="U849" s="2"/>
    </row>
    <row r="850" ht="15.75" customHeight="1">
      <c r="H850" s="2"/>
      <c r="U850" s="2"/>
    </row>
    <row r="851" ht="15.75" customHeight="1">
      <c r="H851" s="2"/>
      <c r="U851" s="2"/>
    </row>
    <row r="852" ht="15.75" customHeight="1">
      <c r="H852" s="2"/>
      <c r="U852" s="2"/>
    </row>
    <row r="853" ht="15.75" customHeight="1">
      <c r="H853" s="2"/>
      <c r="U853" s="2"/>
    </row>
    <row r="854" ht="15.75" customHeight="1">
      <c r="H854" s="2"/>
      <c r="U854" s="2"/>
    </row>
    <row r="855" ht="15.75" customHeight="1">
      <c r="H855" s="2"/>
      <c r="U855" s="2"/>
    </row>
    <row r="856" ht="15.75" customHeight="1">
      <c r="H856" s="2"/>
      <c r="U856" s="2"/>
    </row>
    <row r="857" ht="15.75" customHeight="1">
      <c r="H857" s="2"/>
      <c r="U857" s="2"/>
    </row>
    <row r="858" ht="15.75" customHeight="1">
      <c r="H858" s="2"/>
      <c r="U858" s="2"/>
    </row>
    <row r="859" ht="15.75" customHeight="1">
      <c r="H859" s="2"/>
      <c r="U859" s="2"/>
    </row>
    <row r="860" ht="15.75" customHeight="1">
      <c r="H860" s="2"/>
      <c r="U860" s="2"/>
    </row>
    <row r="861" ht="15.75" customHeight="1">
      <c r="H861" s="2"/>
      <c r="U861" s="2"/>
    </row>
    <row r="862" ht="15.75" customHeight="1">
      <c r="H862" s="2"/>
      <c r="U862" s="2"/>
    </row>
    <row r="863" ht="15.75" customHeight="1">
      <c r="H863" s="2"/>
      <c r="U863" s="2"/>
    </row>
    <row r="864" ht="15.75" customHeight="1">
      <c r="H864" s="2"/>
      <c r="U864" s="2"/>
    </row>
    <row r="865" ht="15.75" customHeight="1">
      <c r="H865" s="2"/>
      <c r="U865" s="2"/>
    </row>
    <row r="866" ht="15.75" customHeight="1">
      <c r="H866" s="2"/>
      <c r="U866" s="2"/>
    </row>
    <row r="867" ht="15.75" customHeight="1">
      <c r="H867" s="2"/>
      <c r="U867" s="2"/>
    </row>
    <row r="868" ht="15.75" customHeight="1">
      <c r="H868" s="2"/>
      <c r="U868" s="2"/>
    </row>
    <row r="869" ht="15.75" customHeight="1">
      <c r="H869" s="2"/>
      <c r="U869" s="2"/>
    </row>
    <row r="870" ht="15.75" customHeight="1">
      <c r="H870" s="2"/>
      <c r="U870" s="2"/>
    </row>
    <row r="871" ht="15.75" customHeight="1">
      <c r="H871" s="2"/>
      <c r="U871" s="2"/>
    </row>
    <row r="872" ht="15.75" customHeight="1">
      <c r="H872" s="2"/>
      <c r="U872" s="2"/>
    </row>
    <row r="873" ht="15.75" customHeight="1">
      <c r="H873" s="2"/>
      <c r="U873" s="2"/>
    </row>
    <row r="874" ht="15.75" customHeight="1">
      <c r="H874" s="2"/>
      <c r="U874" s="2"/>
    </row>
    <row r="875" ht="15.75" customHeight="1">
      <c r="H875" s="2"/>
      <c r="U875" s="2"/>
    </row>
    <row r="876" ht="15.75" customHeight="1">
      <c r="H876" s="2"/>
      <c r="U876" s="2"/>
    </row>
    <row r="877" ht="15.75" customHeight="1">
      <c r="H877" s="2"/>
      <c r="U877" s="2"/>
    </row>
    <row r="878" ht="15.75" customHeight="1">
      <c r="H878" s="2"/>
      <c r="U878" s="2"/>
    </row>
    <row r="879" ht="15.75" customHeight="1">
      <c r="H879" s="2"/>
      <c r="U879" s="2"/>
    </row>
    <row r="880" ht="15.75" customHeight="1">
      <c r="H880" s="2"/>
      <c r="U880" s="2"/>
    </row>
    <row r="881" ht="15.75" customHeight="1">
      <c r="H881" s="2"/>
      <c r="U881" s="2"/>
    </row>
    <row r="882" ht="15.75" customHeight="1">
      <c r="H882" s="2"/>
      <c r="U882" s="2"/>
    </row>
    <row r="883" ht="15.75" customHeight="1">
      <c r="H883" s="2"/>
      <c r="U883" s="2"/>
    </row>
    <row r="884" ht="15.75" customHeight="1">
      <c r="H884" s="2"/>
      <c r="U884" s="2"/>
    </row>
    <row r="885" ht="15.75" customHeight="1">
      <c r="H885" s="2"/>
      <c r="U885" s="2"/>
    </row>
    <row r="886" ht="15.75" customHeight="1">
      <c r="H886" s="2"/>
      <c r="U886" s="2"/>
    </row>
    <row r="887" ht="15.75" customHeight="1">
      <c r="H887" s="2"/>
      <c r="U887" s="2"/>
    </row>
    <row r="888" ht="15.75" customHeight="1">
      <c r="H888" s="2"/>
      <c r="U888" s="2"/>
    </row>
    <row r="889" ht="15.75" customHeight="1">
      <c r="H889" s="2"/>
      <c r="U889" s="2"/>
    </row>
    <row r="890" ht="15.75" customHeight="1">
      <c r="H890" s="2"/>
      <c r="U890" s="2"/>
    </row>
    <row r="891" ht="15.75" customHeight="1">
      <c r="H891" s="2"/>
      <c r="U891" s="2"/>
    </row>
    <row r="892" ht="15.75" customHeight="1">
      <c r="H892" s="2"/>
      <c r="U892" s="2"/>
    </row>
    <row r="893" ht="15.75" customHeight="1">
      <c r="H893" s="2"/>
      <c r="U893" s="2"/>
    </row>
    <row r="894" ht="15.75" customHeight="1">
      <c r="H894" s="2"/>
      <c r="U894" s="2"/>
    </row>
    <row r="895" ht="15.75" customHeight="1">
      <c r="H895" s="2"/>
      <c r="U895" s="2"/>
    </row>
    <row r="896" ht="15.75" customHeight="1">
      <c r="H896" s="2"/>
      <c r="U896" s="2"/>
    </row>
    <row r="897" ht="15.75" customHeight="1">
      <c r="H897" s="2"/>
      <c r="U897" s="2"/>
    </row>
    <row r="898" ht="15.75" customHeight="1">
      <c r="H898" s="2"/>
      <c r="U898" s="2"/>
    </row>
    <row r="899" ht="15.75" customHeight="1">
      <c r="H899" s="2"/>
      <c r="U899" s="2"/>
    </row>
    <row r="900" ht="15.75" customHeight="1">
      <c r="H900" s="2"/>
      <c r="U900" s="2"/>
    </row>
    <row r="901" ht="15.75" customHeight="1">
      <c r="H901" s="2"/>
      <c r="U901" s="2"/>
    </row>
    <row r="902" ht="15.75" customHeight="1">
      <c r="H902" s="2"/>
      <c r="U902" s="2"/>
    </row>
    <row r="903" ht="15.75" customHeight="1">
      <c r="H903" s="2"/>
      <c r="U903" s="2"/>
    </row>
    <row r="904" ht="15.75" customHeight="1">
      <c r="H904" s="2"/>
      <c r="U904" s="2"/>
    </row>
    <row r="905" ht="15.75" customHeight="1">
      <c r="H905" s="2"/>
      <c r="U905" s="2"/>
    </row>
    <row r="906" ht="15.75" customHeight="1">
      <c r="H906" s="2"/>
      <c r="U906" s="2"/>
    </row>
    <row r="907" ht="15.75" customHeight="1">
      <c r="H907" s="2"/>
      <c r="U907" s="2"/>
    </row>
    <row r="908" ht="15.75" customHeight="1">
      <c r="H908" s="2"/>
      <c r="U908" s="2"/>
    </row>
    <row r="909" ht="15.75" customHeight="1">
      <c r="H909" s="2"/>
      <c r="U909" s="2"/>
    </row>
    <row r="910" ht="15.75" customHeight="1">
      <c r="H910" s="2"/>
      <c r="U910" s="2"/>
    </row>
    <row r="911" ht="15.75" customHeight="1">
      <c r="H911" s="2"/>
      <c r="U911" s="2"/>
    </row>
    <row r="912" ht="15.75" customHeight="1">
      <c r="H912" s="2"/>
      <c r="U912" s="2"/>
    </row>
    <row r="913" ht="15.75" customHeight="1">
      <c r="H913" s="2"/>
      <c r="U913" s="2"/>
    </row>
    <row r="914" ht="15.75" customHeight="1">
      <c r="H914" s="2"/>
      <c r="U914" s="2"/>
    </row>
    <row r="915" ht="15.75" customHeight="1">
      <c r="H915" s="2"/>
      <c r="U915" s="2"/>
    </row>
    <row r="916" ht="15.75" customHeight="1">
      <c r="H916" s="2"/>
      <c r="U916" s="2"/>
    </row>
    <row r="917" ht="15.75" customHeight="1">
      <c r="H917" s="2"/>
      <c r="U917" s="2"/>
    </row>
    <row r="918" ht="15.75" customHeight="1">
      <c r="H918" s="2"/>
      <c r="U918" s="2"/>
    </row>
    <row r="919" ht="15.75" customHeight="1">
      <c r="H919" s="2"/>
      <c r="U919" s="2"/>
    </row>
    <row r="920" ht="15.75" customHeight="1">
      <c r="H920" s="2"/>
      <c r="U920" s="2"/>
    </row>
    <row r="921" ht="15.75" customHeight="1">
      <c r="H921" s="2"/>
      <c r="U921" s="2"/>
    </row>
    <row r="922" ht="15.75" customHeight="1">
      <c r="H922" s="2"/>
      <c r="U922" s="2"/>
    </row>
    <row r="923" ht="15.75" customHeight="1">
      <c r="H923" s="2"/>
      <c r="U923" s="2"/>
    </row>
    <row r="924" ht="15.75" customHeight="1">
      <c r="H924" s="2"/>
      <c r="U924" s="2"/>
    </row>
    <row r="925" ht="15.75" customHeight="1">
      <c r="H925" s="2"/>
      <c r="U925" s="2"/>
    </row>
    <row r="926" ht="15.75" customHeight="1">
      <c r="H926" s="2"/>
      <c r="U926" s="2"/>
    </row>
    <row r="927" ht="15.75" customHeight="1">
      <c r="H927" s="2"/>
      <c r="U927" s="2"/>
    </row>
    <row r="928" ht="15.75" customHeight="1">
      <c r="H928" s="2"/>
      <c r="U928" s="2"/>
    </row>
    <row r="929" ht="15.75" customHeight="1">
      <c r="H929" s="2"/>
      <c r="U929" s="2"/>
    </row>
    <row r="930" ht="15.75" customHeight="1">
      <c r="H930" s="2"/>
      <c r="U930" s="2"/>
    </row>
    <row r="931" ht="15.75" customHeight="1">
      <c r="H931" s="2"/>
      <c r="U931" s="2"/>
    </row>
    <row r="932" ht="15.75" customHeight="1">
      <c r="H932" s="2"/>
      <c r="U932" s="2"/>
    </row>
    <row r="933" ht="15.75" customHeight="1">
      <c r="H933" s="2"/>
      <c r="U933" s="2"/>
    </row>
    <row r="934" ht="15.75" customHeight="1">
      <c r="H934" s="2"/>
      <c r="U934" s="2"/>
    </row>
    <row r="935" ht="15.75" customHeight="1">
      <c r="H935" s="2"/>
      <c r="U935" s="2"/>
    </row>
    <row r="936" ht="15.75" customHeight="1">
      <c r="H936" s="2"/>
      <c r="U936" s="2"/>
    </row>
    <row r="937" ht="15.75" customHeight="1">
      <c r="H937" s="2"/>
      <c r="U937" s="2"/>
    </row>
    <row r="938" ht="15.75" customHeight="1">
      <c r="H938" s="2"/>
      <c r="U938" s="2"/>
    </row>
    <row r="939" ht="15.75" customHeight="1">
      <c r="H939" s="2"/>
      <c r="U939" s="2"/>
    </row>
    <row r="940" ht="15.75" customHeight="1">
      <c r="H940" s="2"/>
      <c r="U940" s="2"/>
    </row>
    <row r="941" ht="15.75" customHeight="1">
      <c r="H941" s="2"/>
      <c r="U941" s="2"/>
    </row>
    <row r="942" ht="15.75" customHeight="1">
      <c r="H942" s="2"/>
      <c r="U942" s="2"/>
    </row>
    <row r="943" ht="15.75" customHeight="1">
      <c r="H943" s="2"/>
      <c r="U943" s="2"/>
    </row>
    <row r="944" ht="15.75" customHeight="1">
      <c r="H944" s="2"/>
      <c r="U944" s="2"/>
    </row>
    <row r="945" ht="15.75" customHeight="1">
      <c r="H945" s="2"/>
      <c r="U945" s="2"/>
    </row>
    <row r="946" ht="15.75" customHeight="1">
      <c r="H946" s="2"/>
      <c r="U946" s="2"/>
    </row>
    <row r="947" ht="15.75" customHeight="1">
      <c r="H947" s="2"/>
      <c r="U947" s="2"/>
    </row>
    <row r="948" ht="15.75" customHeight="1">
      <c r="H948" s="2"/>
      <c r="U948" s="2"/>
    </row>
    <row r="949" ht="15.75" customHeight="1">
      <c r="H949" s="2"/>
      <c r="U949" s="2"/>
    </row>
    <row r="950" ht="15.75" customHeight="1">
      <c r="H950" s="2"/>
      <c r="U950" s="2"/>
    </row>
    <row r="951" ht="15.75" customHeight="1">
      <c r="H951" s="2"/>
      <c r="U951" s="2"/>
    </row>
    <row r="952" ht="15.75" customHeight="1">
      <c r="H952" s="2"/>
      <c r="U952" s="2"/>
    </row>
    <row r="953" ht="15.75" customHeight="1">
      <c r="H953" s="2"/>
      <c r="U953" s="2"/>
    </row>
    <row r="954" ht="15.75" customHeight="1">
      <c r="H954" s="2"/>
      <c r="U954" s="2"/>
    </row>
    <row r="955" ht="15.75" customHeight="1">
      <c r="H955" s="2"/>
      <c r="U955" s="2"/>
    </row>
    <row r="956" ht="15.75" customHeight="1">
      <c r="H956" s="2"/>
      <c r="U956" s="2"/>
    </row>
    <row r="957" ht="15.75" customHeight="1">
      <c r="H957" s="2"/>
      <c r="U957" s="2"/>
    </row>
    <row r="958" ht="15.75" customHeight="1">
      <c r="H958" s="2"/>
      <c r="U958" s="2"/>
    </row>
    <row r="959" ht="15.75" customHeight="1">
      <c r="H959" s="2"/>
      <c r="U959" s="2"/>
    </row>
    <row r="960" ht="15.75" customHeight="1">
      <c r="H960" s="2"/>
      <c r="U960" s="2"/>
    </row>
    <row r="961" ht="15.75" customHeight="1">
      <c r="H961" s="2"/>
      <c r="U961" s="2"/>
    </row>
    <row r="962" ht="15.75" customHeight="1">
      <c r="H962" s="2"/>
      <c r="U962" s="2"/>
    </row>
    <row r="963" ht="15.75" customHeight="1">
      <c r="H963" s="2"/>
      <c r="U963" s="2"/>
    </row>
    <row r="964" ht="15.75" customHeight="1">
      <c r="H964" s="2"/>
      <c r="U964" s="2"/>
    </row>
    <row r="965" ht="15.75" customHeight="1">
      <c r="H965" s="2"/>
      <c r="U965" s="2"/>
    </row>
    <row r="966" ht="15.75" customHeight="1">
      <c r="H966" s="2"/>
      <c r="U966" s="2"/>
    </row>
    <row r="967" ht="15.75" customHeight="1">
      <c r="H967" s="2"/>
      <c r="U967" s="2"/>
    </row>
    <row r="968" ht="15.75" customHeight="1">
      <c r="H968" s="2"/>
      <c r="U968" s="2"/>
    </row>
    <row r="969" ht="15.75" customHeight="1">
      <c r="H969" s="2"/>
      <c r="U969" s="2"/>
    </row>
    <row r="970" ht="15.75" customHeight="1">
      <c r="H970" s="2"/>
      <c r="U970" s="2"/>
    </row>
    <row r="971" ht="15.75" customHeight="1">
      <c r="H971" s="2"/>
      <c r="U971" s="2"/>
    </row>
    <row r="972" ht="15.75" customHeight="1">
      <c r="H972" s="2"/>
      <c r="U972" s="2"/>
    </row>
    <row r="973" ht="15.75" customHeight="1">
      <c r="H973" s="2"/>
      <c r="U973" s="2"/>
    </row>
    <row r="974" ht="15.75" customHeight="1">
      <c r="H974" s="2"/>
      <c r="U974" s="2"/>
    </row>
    <row r="975" ht="15.75" customHeight="1">
      <c r="H975" s="2"/>
      <c r="U975" s="2"/>
    </row>
    <row r="976" ht="15.75" customHeight="1">
      <c r="H976" s="2"/>
      <c r="U976" s="2"/>
    </row>
    <row r="977" ht="15.75" customHeight="1">
      <c r="H977" s="2"/>
      <c r="U977" s="2"/>
    </row>
    <row r="978" ht="15.75" customHeight="1">
      <c r="H978" s="2"/>
      <c r="U978" s="2"/>
    </row>
    <row r="979" ht="15.75" customHeight="1">
      <c r="H979" s="2"/>
      <c r="U979" s="2"/>
    </row>
    <row r="980" ht="15.75" customHeight="1">
      <c r="H980" s="2"/>
      <c r="U980" s="2"/>
    </row>
    <row r="981" ht="15.75" customHeight="1">
      <c r="H981" s="2"/>
      <c r="U981" s="2"/>
    </row>
    <row r="982" ht="15.75" customHeight="1">
      <c r="H982" s="2"/>
      <c r="U982" s="2"/>
    </row>
    <row r="983" ht="15.75" customHeight="1">
      <c r="H983" s="2"/>
      <c r="U983" s="2"/>
    </row>
    <row r="984" ht="15.75" customHeight="1">
      <c r="H984" s="2"/>
      <c r="U984" s="2"/>
    </row>
    <row r="985" ht="15.75" customHeight="1">
      <c r="H985" s="2"/>
      <c r="U985" s="2"/>
    </row>
    <row r="986" ht="15.75" customHeight="1">
      <c r="H986" s="2"/>
      <c r="U986" s="2"/>
    </row>
    <row r="987" ht="15.75" customHeight="1">
      <c r="H987" s="2"/>
      <c r="U987" s="2"/>
    </row>
    <row r="988" ht="15.75" customHeight="1">
      <c r="H988" s="2"/>
      <c r="U988" s="2"/>
    </row>
    <row r="989" ht="15.75" customHeight="1">
      <c r="H989" s="2"/>
      <c r="U989" s="2"/>
    </row>
    <row r="990" ht="15.75" customHeight="1">
      <c r="H990" s="2"/>
      <c r="U990" s="2"/>
    </row>
    <row r="991" ht="15.75" customHeight="1">
      <c r="H991" s="2"/>
      <c r="U991" s="2"/>
    </row>
    <row r="992" ht="15.75" customHeight="1">
      <c r="H992" s="2"/>
      <c r="U992" s="2"/>
    </row>
    <row r="993" ht="15.75" customHeight="1">
      <c r="H993" s="2"/>
      <c r="U993" s="2"/>
    </row>
    <row r="994" ht="15.75" customHeight="1">
      <c r="H994" s="2"/>
      <c r="U994" s="2"/>
    </row>
    <row r="995" ht="15.75" customHeight="1">
      <c r="H995" s="2"/>
      <c r="U995" s="2"/>
    </row>
    <row r="996" ht="15.75" customHeight="1">
      <c r="H996" s="2"/>
      <c r="U996" s="2"/>
    </row>
    <row r="997" ht="15.75" customHeight="1">
      <c r="H997" s="2"/>
      <c r="U997" s="2"/>
    </row>
    <row r="998" ht="15.75" customHeight="1">
      <c r="H998" s="2"/>
      <c r="U998" s="2"/>
    </row>
    <row r="999" ht="15.75" customHeight="1">
      <c r="H999" s="2"/>
      <c r="U999" s="2"/>
    </row>
    <row r="1000" ht="15.75" customHeight="1">
      <c r="H1000" s="2"/>
      <c r="U1000" s="2"/>
    </row>
  </sheetData>
  <hyperlinks>
    <hyperlink r:id="rId1" ref="K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27.0"/>
    <col customWidth="1" min="5" max="5" width="29.57"/>
    <col customWidth="1" min="6" max="26" width="8.71"/>
  </cols>
  <sheetData>
    <row r="1">
      <c r="A1" s="1" t="s">
        <v>59</v>
      </c>
      <c r="B1" s="1" t="s">
        <v>60</v>
      </c>
      <c r="D1" s="6" t="s">
        <v>24</v>
      </c>
      <c r="E1" s="4" t="s">
        <v>61</v>
      </c>
    </row>
    <row r="2">
      <c r="A2" s="3" t="s">
        <v>62</v>
      </c>
      <c r="B2" s="3" t="s">
        <v>63</v>
      </c>
      <c r="D2" s="7" t="str">
        <f>IFERROR(__xludf.DUMMYFUNCTION("UNIQUE(B2:B9)"),"Germany")</f>
        <v>Germany</v>
      </c>
      <c r="E2" s="3">
        <f>COUNTIF($B$2:$B$9,"Germany")</f>
        <v>3</v>
      </c>
    </row>
    <row r="3">
      <c r="A3" s="3" t="s">
        <v>64</v>
      </c>
      <c r="B3" s="3" t="s">
        <v>63</v>
      </c>
      <c r="D3" s="7" t="str">
        <f>IFERROR(__xludf.DUMMYFUNCTION("""COMPUTED_VALUE"""),"USA")</f>
        <v>USA</v>
      </c>
      <c r="E3" s="3">
        <f>COUNTIF($B$2:$B$9,"USA")</f>
        <v>2</v>
      </c>
    </row>
    <row r="4">
      <c r="A4" s="3" t="s">
        <v>65</v>
      </c>
      <c r="B4" s="3" t="s">
        <v>66</v>
      </c>
      <c r="D4" s="7" t="str">
        <f>IFERROR(__xludf.DUMMYFUNCTION("""COMPUTED_VALUE"""),"UK")</f>
        <v>UK</v>
      </c>
      <c r="E4" s="3">
        <f>COUNTIF($B$2:$B$9,"UK")</f>
        <v>1</v>
      </c>
    </row>
    <row r="5">
      <c r="A5" s="3" t="s">
        <v>67</v>
      </c>
      <c r="B5" s="3" t="s">
        <v>68</v>
      </c>
      <c r="D5" s="7" t="str">
        <f>IFERROR(__xludf.DUMMYFUNCTION("""COMPUTED_VALUE"""),"Sweden")</f>
        <v>Sweden</v>
      </c>
      <c r="E5" s="3">
        <f>COUNTIF($B$2:$B$9,"Sweden")</f>
        <v>1</v>
      </c>
    </row>
    <row r="6">
      <c r="A6" s="3" t="s">
        <v>69</v>
      </c>
      <c r="B6" s="3" t="s">
        <v>63</v>
      </c>
      <c r="D6" s="7" t="str">
        <f>IFERROR(__xludf.DUMMYFUNCTION("""COMPUTED_VALUE"""),"Japan")</f>
        <v>Japan</v>
      </c>
      <c r="E6" s="3">
        <f>COUNTIF($B$2:$B$9,"Japan")</f>
        <v>1</v>
      </c>
    </row>
    <row r="7">
      <c r="A7" s="3" t="s">
        <v>70</v>
      </c>
      <c r="B7" s="3" t="s">
        <v>71</v>
      </c>
    </row>
    <row r="8">
      <c r="A8" s="3" t="s">
        <v>72</v>
      </c>
      <c r="B8" s="3" t="s">
        <v>66</v>
      </c>
    </row>
    <row r="9">
      <c r="A9" s="3" t="s">
        <v>73</v>
      </c>
      <c r="B9" s="3"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16.71"/>
    <col customWidth="1" min="3" max="3" width="21.86"/>
    <col customWidth="1" min="4" max="6" width="8.71"/>
    <col customWidth="1" min="7" max="7" width="10.57"/>
    <col customWidth="1" min="8" max="8" width="10.86"/>
    <col customWidth="1" min="9" max="9" width="13.43"/>
    <col customWidth="1" min="10" max="26" width="8.71"/>
  </cols>
  <sheetData>
    <row r="1">
      <c r="A1" s="1"/>
      <c r="B1" s="1" t="s">
        <v>12</v>
      </c>
      <c r="C1" s="1" t="s">
        <v>13</v>
      </c>
      <c r="D1" s="1" t="s">
        <v>14</v>
      </c>
      <c r="E1" s="1" t="s">
        <v>15</v>
      </c>
      <c r="F1" s="1" t="s">
        <v>16</v>
      </c>
      <c r="G1" s="1" t="s">
        <v>17</v>
      </c>
      <c r="H1" s="1" t="s">
        <v>18</v>
      </c>
      <c r="I1" s="1"/>
      <c r="J1" s="1"/>
      <c r="K1" s="1"/>
      <c r="L1" s="1"/>
      <c r="M1" s="1"/>
      <c r="N1" s="1"/>
      <c r="O1" s="1"/>
      <c r="P1" s="1"/>
      <c r="Q1" s="1"/>
      <c r="R1" s="1"/>
      <c r="S1" s="1"/>
      <c r="T1" s="1"/>
      <c r="U1" s="1"/>
      <c r="V1" s="1"/>
      <c r="W1" s="1"/>
      <c r="X1" s="1"/>
      <c r="Y1" s="1"/>
      <c r="Z1" s="1"/>
    </row>
    <row r="2">
      <c r="B2" s="3" t="s">
        <v>30</v>
      </c>
      <c r="C2" s="3">
        <v>2012.0</v>
      </c>
      <c r="D2" s="3">
        <v>342358.0</v>
      </c>
      <c r="E2" s="3" t="s">
        <v>31</v>
      </c>
      <c r="F2" s="3" t="s">
        <v>32</v>
      </c>
      <c r="G2" s="3" t="s">
        <v>33</v>
      </c>
      <c r="H2" s="3" t="s">
        <v>75</v>
      </c>
    </row>
    <row r="3">
      <c r="B3" s="3" t="s">
        <v>35</v>
      </c>
      <c r="C3" s="3">
        <v>2017.0</v>
      </c>
      <c r="D3" s="3">
        <v>130000.0</v>
      </c>
      <c r="E3" s="3" t="s">
        <v>36</v>
      </c>
      <c r="F3" s="3" t="s">
        <v>37</v>
      </c>
      <c r="G3" s="3" t="s">
        <v>38</v>
      </c>
      <c r="H3" s="3" t="s">
        <v>76</v>
      </c>
    </row>
    <row r="4">
      <c r="B4" s="3" t="s">
        <v>40</v>
      </c>
      <c r="C4" s="3">
        <v>2020.0</v>
      </c>
      <c r="D4" s="3">
        <v>92450.0</v>
      </c>
      <c r="E4" s="3" t="s">
        <v>41</v>
      </c>
      <c r="F4" s="3" t="s">
        <v>32</v>
      </c>
      <c r="G4" s="3" t="s">
        <v>42</v>
      </c>
      <c r="H4" s="3" t="s">
        <v>77</v>
      </c>
    </row>
    <row r="5">
      <c r="B5" s="3" t="s">
        <v>30</v>
      </c>
      <c r="C5" s="3">
        <v>2020.0</v>
      </c>
      <c r="D5" s="3">
        <v>76240.0</v>
      </c>
      <c r="E5" s="3" t="s">
        <v>31</v>
      </c>
      <c r="F5" s="3" t="s">
        <v>32</v>
      </c>
      <c r="G5" s="3" t="s">
        <v>38</v>
      </c>
      <c r="H5" s="3" t="s">
        <v>78</v>
      </c>
    </row>
    <row r="6">
      <c r="B6" s="3" t="s">
        <v>45</v>
      </c>
      <c r="C6" s="3">
        <v>2021.0</v>
      </c>
      <c r="D6" s="3">
        <v>17283.0</v>
      </c>
      <c r="E6" s="3" t="s">
        <v>31</v>
      </c>
      <c r="F6" s="3" t="s">
        <v>37</v>
      </c>
      <c r="G6" s="3" t="s">
        <v>33</v>
      </c>
      <c r="H6" s="3" t="s">
        <v>79</v>
      </c>
    </row>
    <row r="7">
      <c r="B7" s="3" t="s">
        <v>46</v>
      </c>
      <c r="C7" s="3">
        <v>2020.0</v>
      </c>
      <c r="D7" s="3">
        <v>98312.0</v>
      </c>
      <c r="E7" s="3" t="s">
        <v>36</v>
      </c>
      <c r="F7" s="3" t="s">
        <v>32</v>
      </c>
      <c r="G7" s="3" t="s">
        <v>42</v>
      </c>
      <c r="H7" s="3" t="s">
        <v>80</v>
      </c>
    </row>
    <row r="8">
      <c r="B8" s="3" t="s">
        <v>45</v>
      </c>
      <c r="C8" s="3">
        <v>2018.0</v>
      </c>
      <c r="D8" s="3">
        <v>156784.0</v>
      </c>
      <c r="E8" s="3" t="s">
        <v>47</v>
      </c>
      <c r="F8" s="3" t="s">
        <v>37</v>
      </c>
      <c r="G8" s="3" t="s">
        <v>42</v>
      </c>
      <c r="H8" s="3" t="s">
        <v>81</v>
      </c>
    </row>
    <row r="9">
      <c r="B9" s="3" t="s">
        <v>30</v>
      </c>
      <c r="C9" s="3">
        <v>2019.0</v>
      </c>
      <c r="D9" s="3">
        <v>52034.0</v>
      </c>
      <c r="E9" s="3" t="s">
        <v>48</v>
      </c>
      <c r="F9" s="3" t="s">
        <v>32</v>
      </c>
      <c r="G9" s="3" t="s">
        <v>33</v>
      </c>
      <c r="H9" s="3" t="s">
        <v>82</v>
      </c>
    </row>
    <row r="10">
      <c r="B10" s="3" t="s">
        <v>49</v>
      </c>
      <c r="C10" s="3">
        <v>2011.0</v>
      </c>
      <c r="D10" s="3">
        <v>205204.0</v>
      </c>
      <c r="E10" s="3" t="s">
        <v>36</v>
      </c>
      <c r="F10" s="3" t="s">
        <v>32</v>
      </c>
      <c r="G10" s="3" t="s">
        <v>38</v>
      </c>
      <c r="H10" s="3" t="s">
        <v>83</v>
      </c>
    </row>
    <row r="11">
      <c r="B11" s="3" t="s">
        <v>40</v>
      </c>
      <c r="C11" s="3">
        <v>2014.0</v>
      </c>
      <c r="D11" s="3">
        <v>152985.0</v>
      </c>
      <c r="E11" s="3" t="s">
        <v>41</v>
      </c>
      <c r="F11" s="3" t="s">
        <v>32</v>
      </c>
      <c r="G11" s="3" t="s">
        <v>38</v>
      </c>
      <c r="H11" s="3" t="s">
        <v>84</v>
      </c>
    </row>
    <row r="12">
      <c r="B12" s="3" t="s">
        <v>50</v>
      </c>
      <c r="C12" s="3">
        <v>2018.0</v>
      </c>
      <c r="D12" s="3">
        <v>76429.0</v>
      </c>
      <c r="E12" s="3" t="s">
        <v>51</v>
      </c>
      <c r="F12" s="3" t="s">
        <v>32</v>
      </c>
      <c r="G12" s="3" t="s">
        <v>33</v>
      </c>
      <c r="H12" s="3" t="s">
        <v>85</v>
      </c>
    </row>
    <row r="13">
      <c r="B13" s="3" t="s">
        <v>52</v>
      </c>
      <c r="C13" s="3">
        <v>2013.0</v>
      </c>
      <c r="D13" s="3">
        <v>254028.0</v>
      </c>
      <c r="E13" s="3" t="s">
        <v>53</v>
      </c>
      <c r="F13" s="3" t="s">
        <v>37</v>
      </c>
      <c r="G13" s="3" t="s">
        <v>38</v>
      </c>
      <c r="H13" s="3" t="s">
        <v>86</v>
      </c>
    </row>
    <row r="14">
      <c r="B14" s="3" t="s">
        <v>54</v>
      </c>
      <c r="C14" s="3">
        <v>2014.0</v>
      </c>
      <c r="D14" s="3">
        <v>45832.0</v>
      </c>
      <c r="E14" s="3" t="s">
        <v>31</v>
      </c>
      <c r="F14" s="3" t="s">
        <v>37</v>
      </c>
      <c r="G14" s="3" t="s">
        <v>33</v>
      </c>
      <c r="H14" s="3" t="s">
        <v>87</v>
      </c>
    </row>
    <row r="15">
      <c r="B15" s="3" t="s">
        <v>55</v>
      </c>
      <c r="C15" s="3">
        <v>2018.0</v>
      </c>
      <c r="D15" s="3">
        <v>67591.0</v>
      </c>
      <c r="E15" s="3" t="s">
        <v>47</v>
      </c>
      <c r="F15" s="3" t="s">
        <v>32</v>
      </c>
      <c r="G15" s="3" t="s">
        <v>38</v>
      </c>
      <c r="H15" s="3" t="s">
        <v>88</v>
      </c>
    </row>
    <row r="16">
      <c r="B16" s="3" t="s">
        <v>56</v>
      </c>
      <c r="C16" s="3">
        <v>2013.0</v>
      </c>
      <c r="D16" s="3">
        <v>85320.0</v>
      </c>
      <c r="E16" s="3" t="s">
        <v>31</v>
      </c>
      <c r="F16" s="3" t="s">
        <v>32</v>
      </c>
      <c r="G16" s="3" t="s">
        <v>38</v>
      </c>
      <c r="H16" s="3" t="s">
        <v>89</v>
      </c>
    </row>
    <row r="17">
      <c r="B17" s="3" t="s">
        <v>46</v>
      </c>
      <c r="C17" s="3">
        <v>2016.0</v>
      </c>
      <c r="D17" s="3">
        <v>5000.0</v>
      </c>
      <c r="E17" s="3" t="s">
        <v>31</v>
      </c>
      <c r="F17" s="3" t="s">
        <v>32</v>
      </c>
      <c r="G17" s="3" t="s">
        <v>33</v>
      </c>
      <c r="H17" s="3" t="s">
        <v>90</v>
      </c>
    </row>
    <row r="18">
      <c r="B18" s="3" t="s">
        <v>57</v>
      </c>
      <c r="C18" s="3">
        <v>2017.0</v>
      </c>
      <c r="D18" s="3">
        <v>92450.0</v>
      </c>
      <c r="E18" s="3" t="s">
        <v>36</v>
      </c>
      <c r="F18" s="3" t="s">
        <v>37</v>
      </c>
      <c r="G18" s="3" t="s">
        <v>38</v>
      </c>
      <c r="H18" s="3" t="s">
        <v>91</v>
      </c>
    </row>
    <row r="19">
      <c r="B19" s="3" t="s">
        <v>46</v>
      </c>
      <c r="C19" s="3">
        <v>2015.0</v>
      </c>
      <c r="D19" s="3">
        <v>130000.0</v>
      </c>
      <c r="E19" s="3" t="s">
        <v>41</v>
      </c>
      <c r="F19" s="3" t="s">
        <v>32</v>
      </c>
      <c r="G19" s="3" t="s">
        <v>58</v>
      </c>
      <c r="H19" s="3" t="s">
        <v>92</v>
      </c>
    </row>
    <row r="21" ht="15.75" customHeight="1">
      <c r="B21" s="3" t="s">
        <v>0</v>
      </c>
    </row>
    <row r="22" ht="15.75" customHeight="1">
      <c r="A22" s="3">
        <v>1.0</v>
      </c>
      <c r="B22" s="3" t="s">
        <v>2</v>
      </c>
    </row>
    <row r="23" ht="15.75" customHeight="1"/>
    <row r="24" ht="15.75" customHeight="1">
      <c r="B24" s="1" t="s">
        <v>93</v>
      </c>
    </row>
    <row r="25" ht="15.75" customHeight="1">
      <c r="B25" s="3" t="s">
        <v>94</v>
      </c>
    </row>
    <row r="26" ht="15.75" customHeight="1">
      <c r="B26" s="3" t="s">
        <v>95</v>
      </c>
    </row>
    <row r="27" ht="15.75" customHeight="1"/>
    <row r="28" ht="15.75" customHeight="1">
      <c r="A28" s="1"/>
      <c r="B28" s="1" t="s">
        <v>12</v>
      </c>
      <c r="C28" s="1" t="s">
        <v>13</v>
      </c>
      <c r="D28" s="1" t="s">
        <v>14</v>
      </c>
      <c r="E28" s="1" t="s">
        <v>15</v>
      </c>
      <c r="F28" s="1" t="s">
        <v>16</v>
      </c>
      <c r="G28" s="1" t="s">
        <v>17</v>
      </c>
      <c r="H28" s="1" t="s">
        <v>18</v>
      </c>
      <c r="I28" s="1" t="s">
        <v>96</v>
      </c>
      <c r="J28" s="1"/>
      <c r="K28" s="1"/>
      <c r="L28" s="1"/>
      <c r="M28" s="1"/>
      <c r="N28" s="1"/>
      <c r="O28" s="1"/>
      <c r="P28" s="1"/>
      <c r="Q28" s="1"/>
      <c r="R28" s="1"/>
      <c r="S28" s="1"/>
      <c r="T28" s="1"/>
      <c r="U28" s="1"/>
      <c r="V28" s="1"/>
      <c r="W28" s="1"/>
      <c r="X28" s="1"/>
      <c r="Y28" s="1"/>
      <c r="Z28" s="1"/>
    </row>
    <row r="29" ht="15.75" customHeight="1">
      <c r="B29" s="3" t="s">
        <v>30</v>
      </c>
      <c r="C29" s="3">
        <v>2012.0</v>
      </c>
      <c r="D29" s="3">
        <v>342358.0</v>
      </c>
      <c r="E29" s="3" t="s">
        <v>31</v>
      </c>
      <c r="F29" s="3" t="s">
        <v>32</v>
      </c>
      <c r="G29" s="3" t="s">
        <v>33</v>
      </c>
      <c r="H29" s="3" t="s">
        <v>75</v>
      </c>
      <c r="I29" s="16" t="str">
        <f t="shared" ref="I29:I46" si="1">LEFT(B29,FIND(" ",B29)-1)</f>
        <v>BMW</v>
      </c>
      <c r="J29" s="1" t="str">
        <f t="shared" ref="J29:J46" si="2">FORMULATEXT(I29)</f>
        <v>=LEFT(B29,FIND(" ",B29)-1)</v>
      </c>
    </row>
    <row r="30" ht="15.75" customHeight="1">
      <c r="B30" s="3" t="s">
        <v>35</v>
      </c>
      <c r="C30" s="3">
        <v>2017.0</v>
      </c>
      <c r="D30" s="3">
        <v>130000.0</v>
      </c>
      <c r="E30" s="3" t="s">
        <v>36</v>
      </c>
      <c r="F30" s="3" t="s">
        <v>37</v>
      </c>
      <c r="G30" s="3" t="s">
        <v>38</v>
      </c>
      <c r="H30" s="3" t="s">
        <v>76</v>
      </c>
      <c r="I30" s="16" t="str">
        <f t="shared" si="1"/>
        <v>Audi</v>
      </c>
      <c r="J30" s="1" t="str">
        <f t="shared" si="2"/>
        <v>=LEFT(B30,FIND(" ",B30)-1)</v>
      </c>
    </row>
    <row r="31" ht="15.75" customHeight="1">
      <c r="B31" s="3" t="s">
        <v>40</v>
      </c>
      <c r="C31" s="3">
        <v>2020.0</v>
      </c>
      <c r="D31" s="3">
        <v>92450.0</v>
      </c>
      <c r="E31" s="3" t="s">
        <v>41</v>
      </c>
      <c r="F31" s="3" t="s">
        <v>32</v>
      </c>
      <c r="G31" s="3" t="s">
        <v>42</v>
      </c>
      <c r="H31" s="3" t="s">
        <v>77</v>
      </c>
      <c r="I31" s="16" t="str">
        <f t="shared" si="1"/>
        <v>Mercedes</v>
      </c>
      <c r="J31" s="1" t="str">
        <f t="shared" si="2"/>
        <v>=LEFT(B31,FIND(" ",B31)-1)</v>
      </c>
    </row>
    <row r="32" ht="15.75" customHeight="1">
      <c r="B32" s="3" t="s">
        <v>30</v>
      </c>
      <c r="C32" s="3">
        <v>2020.0</v>
      </c>
      <c r="D32" s="3">
        <v>76240.0</v>
      </c>
      <c r="E32" s="3" t="s">
        <v>31</v>
      </c>
      <c r="F32" s="3" t="s">
        <v>32</v>
      </c>
      <c r="G32" s="3" t="s">
        <v>38</v>
      </c>
      <c r="H32" s="3" t="s">
        <v>78</v>
      </c>
      <c r="I32" s="16" t="str">
        <f t="shared" si="1"/>
        <v>BMW</v>
      </c>
      <c r="J32" s="1" t="str">
        <f t="shared" si="2"/>
        <v>=LEFT(B32,FIND(" ",B32)-1)</v>
      </c>
    </row>
    <row r="33" ht="15.75" customHeight="1">
      <c r="B33" s="3" t="s">
        <v>45</v>
      </c>
      <c r="C33" s="3">
        <v>2021.0</v>
      </c>
      <c r="D33" s="3">
        <v>17283.0</v>
      </c>
      <c r="E33" s="3" t="s">
        <v>31</v>
      </c>
      <c r="F33" s="3" t="s">
        <v>37</v>
      </c>
      <c r="G33" s="3" t="s">
        <v>33</v>
      </c>
      <c r="H33" s="3" t="s">
        <v>79</v>
      </c>
      <c r="I33" s="16" t="str">
        <f t="shared" si="1"/>
        <v>BMW</v>
      </c>
      <c r="J33" s="1" t="str">
        <f t="shared" si="2"/>
        <v>=LEFT(B33,FIND(" ",B33)-1)</v>
      </c>
    </row>
    <row r="34" ht="15.75" customHeight="1">
      <c r="B34" s="3" t="s">
        <v>46</v>
      </c>
      <c r="C34" s="3">
        <v>2020.0</v>
      </c>
      <c r="D34" s="3">
        <v>98312.0</v>
      </c>
      <c r="E34" s="3" t="s">
        <v>36</v>
      </c>
      <c r="F34" s="3" t="s">
        <v>32</v>
      </c>
      <c r="G34" s="3" t="s">
        <v>42</v>
      </c>
      <c r="H34" s="3" t="s">
        <v>80</v>
      </c>
      <c r="I34" s="16" t="str">
        <f t="shared" si="1"/>
        <v>Lexus</v>
      </c>
      <c r="J34" s="1" t="str">
        <f t="shared" si="2"/>
        <v>=LEFT(B34,FIND(" ",B34)-1)</v>
      </c>
    </row>
    <row r="35" ht="15.75" customHeight="1">
      <c r="B35" s="3" t="s">
        <v>45</v>
      </c>
      <c r="C35" s="3">
        <v>2018.0</v>
      </c>
      <c r="D35" s="3">
        <v>156784.0</v>
      </c>
      <c r="E35" s="3" t="s">
        <v>47</v>
      </c>
      <c r="F35" s="3" t="s">
        <v>37</v>
      </c>
      <c r="G35" s="3" t="s">
        <v>42</v>
      </c>
      <c r="H35" s="3" t="s">
        <v>81</v>
      </c>
      <c r="I35" s="16" t="str">
        <f t="shared" si="1"/>
        <v>BMW</v>
      </c>
      <c r="J35" s="1" t="str">
        <f t="shared" si="2"/>
        <v>=LEFT(B35,FIND(" ",B35)-1)</v>
      </c>
    </row>
    <row r="36" ht="15.75" customHeight="1">
      <c r="B36" s="3" t="s">
        <v>30</v>
      </c>
      <c r="C36" s="3">
        <v>2019.0</v>
      </c>
      <c r="D36" s="3">
        <v>52034.0</v>
      </c>
      <c r="E36" s="3" t="s">
        <v>48</v>
      </c>
      <c r="F36" s="3" t="s">
        <v>32</v>
      </c>
      <c r="G36" s="3" t="s">
        <v>33</v>
      </c>
      <c r="H36" s="3" t="s">
        <v>82</v>
      </c>
      <c r="I36" s="16" t="str">
        <f t="shared" si="1"/>
        <v>BMW</v>
      </c>
      <c r="J36" s="1" t="str">
        <f t="shared" si="2"/>
        <v>=LEFT(B36,FIND(" ",B36)-1)</v>
      </c>
    </row>
    <row r="37" ht="15.75" customHeight="1">
      <c r="B37" s="3" t="s">
        <v>49</v>
      </c>
      <c r="C37" s="3">
        <v>2011.0</v>
      </c>
      <c r="D37" s="3">
        <v>205204.0</v>
      </c>
      <c r="E37" s="3" t="s">
        <v>36</v>
      </c>
      <c r="F37" s="3" t="s">
        <v>32</v>
      </c>
      <c r="G37" s="3" t="s">
        <v>38</v>
      </c>
      <c r="H37" s="3" t="s">
        <v>83</v>
      </c>
      <c r="I37" s="16" t="str">
        <f t="shared" si="1"/>
        <v>BMW</v>
      </c>
      <c r="J37" s="1" t="str">
        <f t="shared" si="2"/>
        <v>=LEFT(B37,FIND(" ",B37)-1)</v>
      </c>
    </row>
    <row r="38" ht="15.75" customHeight="1">
      <c r="B38" s="3" t="s">
        <v>40</v>
      </c>
      <c r="C38" s="3">
        <v>2014.0</v>
      </c>
      <c r="D38" s="3">
        <v>152985.0</v>
      </c>
      <c r="E38" s="3" t="s">
        <v>41</v>
      </c>
      <c r="F38" s="3" t="s">
        <v>32</v>
      </c>
      <c r="G38" s="3" t="s">
        <v>38</v>
      </c>
      <c r="H38" s="3" t="s">
        <v>84</v>
      </c>
      <c r="I38" s="16" t="str">
        <f t="shared" si="1"/>
        <v>Mercedes</v>
      </c>
      <c r="J38" s="1" t="str">
        <f t="shared" si="2"/>
        <v>=LEFT(B38,FIND(" ",B38)-1)</v>
      </c>
    </row>
    <row r="39" ht="15.75" customHeight="1">
      <c r="B39" s="3" t="s">
        <v>50</v>
      </c>
      <c r="C39" s="3">
        <v>2018.0</v>
      </c>
      <c r="D39" s="3">
        <v>76429.0</v>
      </c>
      <c r="E39" s="3" t="s">
        <v>51</v>
      </c>
      <c r="F39" s="3" t="s">
        <v>32</v>
      </c>
      <c r="G39" s="3" t="s">
        <v>33</v>
      </c>
      <c r="H39" s="3" t="s">
        <v>85</v>
      </c>
      <c r="I39" s="16" t="str">
        <f t="shared" si="1"/>
        <v>Tesla</v>
      </c>
      <c r="J39" s="1" t="str">
        <f t="shared" si="2"/>
        <v>=LEFT(B39,FIND(" ",B39)-1)</v>
      </c>
    </row>
    <row r="40" ht="15.75" customHeight="1">
      <c r="B40" s="3" t="s">
        <v>52</v>
      </c>
      <c r="C40" s="3">
        <v>2013.0</v>
      </c>
      <c r="D40" s="3">
        <v>254028.0</v>
      </c>
      <c r="E40" s="3" t="s">
        <v>53</v>
      </c>
      <c r="F40" s="3" t="s">
        <v>37</v>
      </c>
      <c r="G40" s="3" t="s">
        <v>38</v>
      </c>
      <c r="H40" s="3" t="s">
        <v>86</v>
      </c>
      <c r="I40" s="16" t="str">
        <f t="shared" si="1"/>
        <v>Volvo</v>
      </c>
      <c r="J40" s="1" t="str">
        <f t="shared" si="2"/>
        <v>=LEFT(B40,FIND(" ",B40)-1)</v>
      </c>
    </row>
    <row r="41" ht="15.75" customHeight="1">
      <c r="B41" s="3" t="s">
        <v>54</v>
      </c>
      <c r="C41" s="3">
        <v>2014.0</v>
      </c>
      <c r="D41" s="3">
        <v>45832.0</v>
      </c>
      <c r="E41" s="3" t="s">
        <v>31</v>
      </c>
      <c r="F41" s="3" t="s">
        <v>37</v>
      </c>
      <c r="G41" s="3" t="s">
        <v>33</v>
      </c>
      <c r="H41" s="3" t="s">
        <v>87</v>
      </c>
      <c r="I41" s="16" t="str">
        <f t="shared" si="1"/>
        <v>Audi</v>
      </c>
      <c r="J41" s="1" t="str">
        <f t="shared" si="2"/>
        <v>=LEFT(B41,FIND(" ",B41)-1)</v>
      </c>
    </row>
    <row r="42" ht="15.75" customHeight="1">
      <c r="B42" s="3" t="s">
        <v>55</v>
      </c>
      <c r="C42" s="3">
        <v>2018.0</v>
      </c>
      <c r="D42" s="3">
        <v>67591.0</v>
      </c>
      <c r="E42" s="3" t="s">
        <v>47</v>
      </c>
      <c r="F42" s="3" t="s">
        <v>32</v>
      </c>
      <c r="G42" s="3" t="s">
        <v>38</v>
      </c>
      <c r="H42" s="3" t="s">
        <v>88</v>
      </c>
      <c r="I42" s="16" t="str">
        <f t="shared" si="1"/>
        <v>Cadillac</v>
      </c>
      <c r="J42" s="1" t="str">
        <f t="shared" si="2"/>
        <v>=LEFT(B42,FIND(" ",B42)-1)</v>
      </c>
    </row>
    <row r="43" ht="15.75" customHeight="1">
      <c r="B43" s="3" t="s">
        <v>56</v>
      </c>
      <c r="C43" s="3">
        <v>2013.0</v>
      </c>
      <c r="D43" s="3">
        <v>85320.0</v>
      </c>
      <c r="E43" s="3" t="s">
        <v>31</v>
      </c>
      <c r="F43" s="3" t="s">
        <v>32</v>
      </c>
      <c r="G43" s="3" t="s">
        <v>38</v>
      </c>
      <c r="H43" s="3" t="s">
        <v>89</v>
      </c>
      <c r="I43" s="16" t="str">
        <f t="shared" si="1"/>
        <v>Jaguar</v>
      </c>
      <c r="J43" s="1" t="str">
        <f t="shared" si="2"/>
        <v>=LEFT(B43,FIND(" ",B43)-1)</v>
      </c>
    </row>
    <row r="44" ht="15.75" customHeight="1">
      <c r="B44" s="3" t="s">
        <v>46</v>
      </c>
      <c r="C44" s="3">
        <v>2016.0</v>
      </c>
      <c r="D44" s="3">
        <v>5000.0</v>
      </c>
      <c r="E44" s="3" t="s">
        <v>31</v>
      </c>
      <c r="F44" s="3" t="s">
        <v>32</v>
      </c>
      <c r="G44" s="3" t="s">
        <v>33</v>
      </c>
      <c r="H44" s="3" t="s">
        <v>90</v>
      </c>
      <c r="I44" s="16" t="str">
        <f t="shared" si="1"/>
        <v>Lexus</v>
      </c>
      <c r="J44" s="1" t="str">
        <f t="shared" si="2"/>
        <v>=LEFT(B44,FIND(" ",B44)-1)</v>
      </c>
    </row>
    <row r="45" ht="15.75" customHeight="1">
      <c r="B45" s="3" t="s">
        <v>57</v>
      </c>
      <c r="C45" s="3">
        <v>2017.0</v>
      </c>
      <c r="D45" s="3">
        <v>92450.0</v>
      </c>
      <c r="E45" s="3" t="s">
        <v>36</v>
      </c>
      <c r="F45" s="3" t="s">
        <v>37</v>
      </c>
      <c r="G45" s="3" t="s">
        <v>38</v>
      </c>
      <c r="H45" s="3" t="s">
        <v>91</v>
      </c>
      <c r="I45" s="16" t="str">
        <f t="shared" si="1"/>
        <v>BMW</v>
      </c>
      <c r="J45" s="1" t="str">
        <f t="shared" si="2"/>
        <v>=LEFT(B45,FIND(" ",B45)-1)</v>
      </c>
    </row>
    <row r="46" ht="15.75" customHeight="1">
      <c r="B46" s="3" t="s">
        <v>46</v>
      </c>
      <c r="C46" s="3">
        <v>2015.0</v>
      </c>
      <c r="D46" s="3">
        <v>130000.0</v>
      </c>
      <c r="E46" s="3" t="s">
        <v>41</v>
      </c>
      <c r="F46" s="3" t="s">
        <v>32</v>
      </c>
      <c r="G46" s="3" t="s">
        <v>58</v>
      </c>
      <c r="H46" s="3" t="s">
        <v>92</v>
      </c>
      <c r="I46" s="16" t="str">
        <f t="shared" si="1"/>
        <v>Lexus</v>
      </c>
      <c r="J46" s="1" t="str">
        <f t="shared" si="2"/>
        <v>=LEFT(B46,FIND(" ",B46)-1)</v>
      </c>
    </row>
    <row r="47" ht="15.75" customHeight="1"/>
    <row r="48" ht="15.75" customHeight="1">
      <c r="B48" s="3" t="s">
        <v>97</v>
      </c>
    </row>
    <row r="49" ht="15.75" customHeight="1">
      <c r="B49" s="17" t="s">
        <v>98</v>
      </c>
    </row>
    <row r="50" ht="15.75" customHeight="1">
      <c r="B50" s="17"/>
    </row>
    <row r="51" ht="15.75" customHeight="1">
      <c r="B51" s="5" t="s">
        <v>99</v>
      </c>
    </row>
    <row r="52" ht="15.75" customHeight="1">
      <c r="B52" s="5" t="s">
        <v>100</v>
      </c>
    </row>
    <row r="53" ht="15.75" customHeight="1"/>
    <row r="54" ht="15.75" customHeight="1">
      <c r="B54" s="3" t="s">
        <v>101</v>
      </c>
    </row>
    <row r="55" ht="15.75" customHeight="1">
      <c r="B55" s="3" t="s">
        <v>102</v>
      </c>
    </row>
    <row r="56" ht="15.75" customHeight="1"/>
    <row r="57" ht="15.75" customHeight="1">
      <c r="B57" s="1" t="s">
        <v>96</v>
      </c>
      <c r="C57" s="1" t="s">
        <v>103</v>
      </c>
    </row>
    <row r="58" ht="15.75" customHeight="1">
      <c r="B58" s="3" t="str">
        <f>IFERROR(__xludf.DUMMYFUNCTION("ARRAY_CONSTRAIN(ARRAYFORMULA(UNIQUE(I29:I46)), 8, 1)"),"BMW")</f>
        <v>BMW</v>
      </c>
      <c r="C58" s="3">
        <f t="shared" ref="C58:C65" si="3">COUNTIF($I$29:$I$46,B58)</f>
        <v>7</v>
      </c>
    </row>
    <row r="59" ht="15.75" customHeight="1">
      <c r="B59" s="3" t="str">
        <f>IFERROR(__xludf.DUMMYFUNCTION("""COMPUTED_VALUE"""),"Audi")</f>
        <v>Audi</v>
      </c>
      <c r="C59" s="3">
        <f t="shared" si="3"/>
        <v>2</v>
      </c>
    </row>
    <row r="60" ht="15.75" customHeight="1">
      <c r="B60" s="3" t="str">
        <f>IFERROR(__xludf.DUMMYFUNCTION("""COMPUTED_VALUE"""),"Mercedes")</f>
        <v>Mercedes</v>
      </c>
      <c r="C60" s="3">
        <f t="shared" si="3"/>
        <v>2</v>
      </c>
    </row>
    <row r="61" ht="15.75" customHeight="1">
      <c r="B61" s="3" t="str">
        <f>IFERROR(__xludf.DUMMYFUNCTION("""COMPUTED_VALUE"""),"Lexus")</f>
        <v>Lexus</v>
      </c>
      <c r="C61" s="3">
        <f t="shared" si="3"/>
        <v>3</v>
      </c>
    </row>
    <row r="62" ht="15.75" customHeight="1">
      <c r="B62" s="3" t="str">
        <f>IFERROR(__xludf.DUMMYFUNCTION("""COMPUTED_VALUE"""),"Tesla")</f>
        <v>Tesla</v>
      </c>
      <c r="C62" s="3">
        <f t="shared" si="3"/>
        <v>1</v>
      </c>
    </row>
    <row r="63" ht="15.75" customHeight="1">
      <c r="B63" s="3" t="str">
        <f>IFERROR(__xludf.DUMMYFUNCTION("""COMPUTED_VALUE"""),"Volvo")</f>
        <v>Volvo</v>
      </c>
      <c r="C63" s="3">
        <f t="shared" si="3"/>
        <v>1</v>
      </c>
    </row>
    <row r="64" ht="15.75" customHeight="1">
      <c r="B64" s="3" t="str">
        <f>IFERROR(__xludf.DUMMYFUNCTION("""COMPUTED_VALUE"""),"Cadillac")</f>
        <v>Cadillac</v>
      </c>
      <c r="C64" s="3">
        <f t="shared" si="3"/>
        <v>1</v>
      </c>
    </row>
    <row r="65" ht="15.75" customHeight="1">
      <c r="B65" s="3" t="str">
        <f>IFERROR(__xludf.DUMMYFUNCTION("""COMPUTED_VALUE"""),"Jaguar")</f>
        <v>Jaguar</v>
      </c>
      <c r="C65" s="3">
        <f t="shared" si="3"/>
        <v>1</v>
      </c>
    </row>
    <row r="66" ht="15.75" customHeight="1"/>
    <row r="67" ht="15.75" customHeight="1">
      <c r="B67" s="3" t="s">
        <v>104</v>
      </c>
    </row>
    <row r="68" ht="15.75" customHeight="1"/>
    <row r="69" ht="15.75" customHeight="1">
      <c r="B69" s="3" t="s">
        <v>96</v>
      </c>
    </row>
    <row r="70" ht="15.75" customHeight="1">
      <c r="B70" s="16" t="str">
        <f>IFERROR(__xludf.DUMMYFUNCTION("ARRAY_CONSTRAIN(ARRAYFORMULA(UNIQUE(I29:I46)), 8, 1)"),"BMW")</f>
        <v>BMW</v>
      </c>
      <c r="C70" s="1" t="str">
        <f>FORMULATEXT(B70)</f>
        <v>=ARRAY_CONSTRAIN(ARRAYFORMULA(UNIQUE(I29:I46)), 8, 1)</v>
      </c>
    </row>
    <row r="71" ht="15.75" customHeight="1">
      <c r="B71" s="16" t="str">
        <f>IFERROR(__xludf.DUMMYFUNCTION("""COMPUTED_VALUE"""),"Audi")</f>
        <v>Audi</v>
      </c>
    </row>
    <row r="72" ht="15.75" customHeight="1">
      <c r="B72" s="16" t="str">
        <f>IFERROR(__xludf.DUMMYFUNCTION("""COMPUTED_VALUE"""),"Mercedes")</f>
        <v>Mercedes</v>
      </c>
    </row>
    <row r="73" ht="15.75" customHeight="1">
      <c r="B73" s="16" t="str">
        <f>IFERROR(__xludf.DUMMYFUNCTION("""COMPUTED_VALUE"""),"Lexus")</f>
        <v>Lexus</v>
      </c>
    </row>
    <row r="74" ht="15.75" customHeight="1">
      <c r="B74" s="16" t="str">
        <f>IFERROR(__xludf.DUMMYFUNCTION("""COMPUTED_VALUE"""),"Tesla")</f>
        <v>Tesla</v>
      </c>
    </row>
    <row r="75" ht="15.75" customHeight="1">
      <c r="B75" s="16" t="str">
        <f>IFERROR(__xludf.DUMMYFUNCTION("""COMPUTED_VALUE"""),"Volvo")</f>
        <v>Volvo</v>
      </c>
    </row>
    <row r="76" ht="15.75" customHeight="1">
      <c r="B76" s="16" t="str">
        <f>IFERROR(__xludf.DUMMYFUNCTION("""COMPUTED_VALUE"""),"Cadillac")</f>
        <v>Cadillac</v>
      </c>
    </row>
    <row r="77" ht="15.75" customHeight="1">
      <c r="B77" s="16" t="str">
        <f>IFERROR(__xludf.DUMMYFUNCTION("""COMPUTED_VALUE"""),"Jaguar")</f>
        <v>Jaguar</v>
      </c>
    </row>
    <row r="78" ht="15.75" customHeight="1"/>
    <row r="79" ht="15.75" customHeight="1">
      <c r="B79" s="3" t="s">
        <v>105</v>
      </c>
    </row>
    <row r="80" ht="15.75" customHeight="1">
      <c r="B80" s="3" t="s">
        <v>106</v>
      </c>
    </row>
    <row r="81" ht="15.75" customHeight="1"/>
    <row r="82" ht="15.75" customHeight="1">
      <c r="B82" s="5" t="s">
        <v>107</v>
      </c>
    </row>
    <row r="83" ht="15.75" customHeight="1">
      <c r="B83" s="5"/>
    </row>
    <row r="84" ht="15.75" customHeight="1">
      <c r="B84" s="18" t="s">
        <v>108</v>
      </c>
    </row>
    <row r="85" ht="15.75" customHeight="1">
      <c r="B85" s="5" t="s">
        <v>109</v>
      </c>
    </row>
    <row r="86" ht="15.75" customHeight="1">
      <c r="B86" s="5"/>
    </row>
    <row r="87" ht="15.75" customHeight="1">
      <c r="B87" s="3" t="s">
        <v>110</v>
      </c>
    </row>
    <row r="88" ht="15.75" customHeight="1"/>
    <row r="89" ht="15.75" customHeight="1">
      <c r="B89" s="3" t="s">
        <v>96</v>
      </c>
      <c r="C89" s="3" t="s">
        <v>103</v>
      </c>
    </row>
    <row r="90" ht="15.75" customHeight="1">
      <c r="B90" s="3" t="str">
        <f>IFERROR(__xludf.DUMMYFUNCTION("ARRAY_CONSTRAIN(ARRAYFORMULA(UNIQUE(I29:I46)), 8, 1)"),"BMW")</f>
        <v>BMW</v>
      </c>
      <c r="C90" s="19">
        <f t="shared" ref="C90:C97" si="4">COUNTIF($I$29:$I$46,B90)</f>
        <v>7</v>
      </c>
      <c r="D90" s="1" t="str">
        <f t="shared" ref="D90:D97" si="5">FORMULATEXT(C90)</f>
        <v>=COUNTIF($I$29:$I$46,B90)</v>
      </c>
    </row>
    <row r="91" ht="15.75" customHeight="1">
      <c r="B91" s="3" t="str">
        <f>IFERROR(__xludf.DUMMYFUNCTION("""COMPUTED_VALUE"""),"Audi")</f>
        <v>Audi</v>
      </c>
      <c r="C91" s="19">
        <f t="shared" si="4"/>
        <v>2</v>
      </c>
      <c r="D91" s="1" t="str">
        <f t="shared" si="5"/>
        <v>=COUNTIF($I$29:$I$46,B91)</v>
      </c>
    </row>
    <row r="92" ht="15.75" customHeight="1">
      <c r="B92" s="3" t="str">
        <f>IFERROR(__xludf.DUMMYFUNCTION("""COMPUTED_VALUE"""),"Mercedes")</f>
        <v>Mercedes</v>
      </c>
      <c r="C92" s="19">
        <f t="shared" si="4"/>
        <v>2</v>
      </c>
      <c r="D92" s="1" t="str">
        <f t="shared" si="5"/>
        <v>=COUNTIF($I$29:$I$46,B92)</v>
      </c>
    </row>
    <row r="93" ht="15.75" customHeight="1">
      <c r="B93" s="3" t="str">
        <f>IFERROR(__xludf.DUMMYFUNCTION("""COMPUTED_VALUE"""),"Lexus")</f>
        <v>Lexus</v>
      </c>
      <c r="C93" s="19">
        <f t="shared" si="4"/>
        <v>3</v>
      </c>
      <c r="D93" s="1" t="str">
        <f t="shared" si="5"/>
        <v>=COUNTIF($I$29:$I$46,B93)</v>
      </c>
    </row>
    <row r="94" ht="15.75" customHeight="1">
      <c r="B94" s="3" t="str">
        <f>IFERROR(__xludf.DUMMYFUNCTION("""COMPUTED_VALUE"""),"Tesla")</f>
        <v>Tesla</v>
      </c>
      <c r="C94" s="19">
        <f t="shared" si="4"/>
        <v>1</v>
      </c>
      <c r="D94" s="1" t="str">
        <f t="shared" si="5"/>
        <v>=COUNTIF($I$29:$I$46,B94)</v>
      </c>
    </row>
    <row r="95" ht="15.75" customHeight="1">
      <c r="B95" s="3" t="str">
        <f>IFERROR(__xludf.DUMMYFUNCTION("""COMPUTED_VALUE"""),"Volvo")</f>
        <v>Volvo</v>
      </c>
      <c r="C95" s="19">
        <f t="shared" si="4"/>
        <v>1</v>
      </c>
      <c r="D95" s="1" t="str">
        <f t="shared" si="5"/>
        <v>=COUNTIF($I$29:$I$46,B95)</v>
      </c>
    </row>
    <row r="96" ht="15.75" customHeight="1">
      <c r="B96" s="3" t="str">
        <f>IFERROR(__xludf.DUMMYFUNCTION("""COMPUTED_VALUE"""),"Cadillac")</f>
        <v>Cadillac</v>
      </c>
      <c r="C96" s="19">
        <f t="shared" si="4"/>
        <v>1</v>
      </c>
      <c r="D96" s="1" t="str">
        <f t="shared" si="5"/>
        <v>=COUNTIF($I$29:$I$46,B96)</v>
      </c>
    </row>
    <row r="97" ht="15.75" customHeight="1">
      <c r="B97" s="3" t="str">
        <f>IFERROR(__xludf.DUMMYFUNCTION("""COMPUTED_VALUE"""),"Jaguar")</f>
        <v>Jaguar</v>
      </c>
      <c r="C97" s="19">
        <f t="shared" si="4"/>
        <v>1</v>
      </c>
      <c r="D97" s="1" t="str">
        <f t="shared" si="5"/>
        <v>=COUNTIF($I$29:$I$46,B97)</v>
      </c>
    </row>
    <row r="98" ht="15.75" customHeight="1"/>
    <row r="99" ht="15.75" customHeight="1">
      <c r="B99" s="3" t="s">
        <v>111</v>
      </c>
    </row>
    <row r="100" ht="15.75" customHeight="1"/>
    <row r="101" ht="15.75" customHeight="1">
      <c r="B101" s="5" t="s">
        <v>112</v>
      </c>
    </row>
    <row r="102" ht="15.75" customHeight="1">
      <c r="B102" s="5" t="s">
        <v>113</v>
      </c>
    </row>
    <row r="103" ht="15.75" customHeight="1">
      <c r="B103" s="5"/>
    </row>
    <row r="104" ht="15.75" customHeight="1">
      <c r="A104" s="3">
        <v>2.0</v>
      </c>
      <c r="B104" s="3" t="s">
        <v>5</v>
      </c>
    </row>
    <row r="105" ht="15.75" customHeight="1"/>
    <row r="106" ht="15.75" customHeight="1">
      <c r="B106" s="3" t="s">
        <v>114</v>
      </c>
    </row>
    <row r="107" ht="15.75" customHeight="1">
      <c r="B107" s="3" t="s">
        <v>115</v>
      </c>
    </row>
    <row r="108" ht="15.75" customHeight="1">
      <c r="B108" s="3" t="s">
        <v>116</v>
      </c>
    </row>
    <row r="109" ht="15.75" customHeight="1"/>
    <row r="110" ht="15.75" customHeight="1">
      <c r="B110" s="1" t="s">
        <v>12</v>
      </c>
      <c r="C110" s="1" t="s">
        <v>13</v>
      </c>
      <c r="D110" s="1" t="s">
        <v>14</v>
      </c>
      <c r="E110" s="1" t="s">
        <v>15</v>
      </c>
      <c r="F110" s="1" t="s">
        <v>16</v>
      </c>
      <c r="G110" s="1" t="s">
        <v>17</v>
      </c>
      <c r="H110" s="1" t="s">
        <v>18</v>
      </c>
      <c r="I110" s="1" t="s">
        <v>96</v>
      </c>
      <c r="J110" s="1" t="s">
        <v>60</v>
      </c>
    </row>
    <row r="111" ht="15.75" customHeight="1">
      <c r="B111" s="3" t="s">
        <v>30</v>
      </c>
      <c r="C111" s="3">
        <v>2012.0</v>
      </c>
      <c r="D111" s="3">
        <v>342358.0</v>
      </c>
      <c r="E111" s="3" t="s">
        <v>31</v>
      </c>
      <c r="F111" s="3" t="s">
        <v>32</v>
      </c>
      <c r="G111" s="3" t="s">
        <v>33</v>
      </c>
      <c r="H111" s="3" t="s">
        <v>75</v>
      </c>
      <c r="I111" s="3" t="str">
        <f t="shared" ref="I111:I128" si="6">LEFT(B111,FIND(" ",B111)-1)</f>
        <v>BMW</v>
      </c>
      <c r="J111" s="16" t="str">
        <f t="array" ref="J111">XLOOKUP(I111,Manufacturing_Country!A:A,Manufacturing_Country!B:B)</f>
        <v>Germany</v>
      </c>
      <c r="K111" s="1" t="str">
        <f t="shared" ref="K111:K128" si="7">FORMULATEXT(J111)</f>
        <v>=XLOOKUP(I111,'Manufacturing country'!A:A,'Manufacturing country'!B:B)</v>
      </c>
    </row>
    <row r="112" ht="15.75" customHeight="1">
      <c r="B112" s="3" t="s">
        <v>35</v>
      </c>
      <c r="C112" s="3">
        <v>2017.0</v>
      </c>
      <c r="D112" s="3">
        <v>130000.0</v>
      </c>
      <c r="E112" s="3" t="s">
        <v>36</v>
      </c>
      <c r="F112" s="3" t="s">
        <v>37</v>
      </c>
      <c r="G112" s="3" t="s">
        <v>38</v>
      </c>
      <c r="H112" s="3" t="s">
        <v>76</v>
      </c>
      <c r="I112" s="3" t="str">
        <f t="shared" si="6"/>
        <v>Audi</v>
      </c>
      <c r="J112" s="16" t="str">
        <f t="array" ref="J112">XLOOKUP(I112,Manufacturing_Country!A:A,Manufacturing_Country!B:B)</f>
        <v>Germany</v>
      </c>
      <c r="K112" s="1" t="str">
        <f t="shared" si="7"/>
        <v>=XLOOKUP(I112,'Manufacturing country'!A:A,'Manufacturing country'!B:B)</v>
      </c>
    </row>
    <row r="113" ht="15.75" customHeight="1">
      <c r="B113" s="3" t="s">
        <v>40</v>
      </c>
      <c r="C113" s="3">
        <v>2020.0</v>
      </c>
      <c r="D113" s="3">
        <v>92450.0</v>
      </c>
      <c r="E113" s="3" t="s">
        <v>41</v>
      </c>
      <c r="F113" s="3" t="s">
        <v>32</v>
      </c>
      <c r="G113" s="3" t="s">
        <v>42</v>
      </c>
      <c r="H113" s="3" t="s">
        <v>77</v>
      </c>
      <c r="I113" s="3" t="str">
        <f t="shared" si="6"/>
        <v>Mercedes</v>
      </c>
      <c r="J113" s="16" t="str">
        <f t="array" ref="J113">XLOOKUP(I113,Manufacturing_Country!A:A,Manufacturing_Country!B:B)</f>
        <v>Germany</v>
      </c>
      <c r="K113" s="1" t="str">
        <f t="shared" si="7"/>
        <v>=XLOOKUP(I113,'Manufacturing country'!A:A,'Manufacturing country'!B:B)</v>
      </c>
    </row>
    <row r="114" ht="15.75" customHeight="1">
      <c r="B114" s="3" t="s">
        <v>30</v>
      </c>
      <c r="C114" s="3">
        <v>2020.0</v>
      </c>
      <c r="D114" s="3">
        <v>76240.0</v>
      </c>
      <c r="E114" s="3" t="s">
        <v>31</v>
      </c>
      <c r="F114" s="3" t="s">
        <v>32</v>
      </c>
      <c r="G114" s="3" t="s">
        <v>38</v>
      </c>
      <c r="H114" s="3" t="s">
        <v>78</v>
      </c>
      <c r="I114" s="3" t="str">
        <f t="shared" si="6"/>
        <v>BMW</v>
      </c>
      <c r="J114" s="16" t="str">
        <f t="array" ref="J114">XLOOKUP(I114,Manufacturing_Country!A:A,Manufacturing_Country!B:B)</f>
        <v>Germany</v>
      </c>
      <c r="K114" s="1" t="str">
        <f t="shared" si="7"/>
        <v>=XLOOKUP(I114,'Manufacturing country'!A:A,'Manufacturing country'!B:B)</v>
      </c>
    </row>
    <row r="115" ht="15.75" customHeight="1">
      <c r="B115" s="3" t="s">
        <v>45</v>
      </c>
      <c r="C115" s="3">
        <v>2021.0</v>
      </c>
      <c r="D115" s="3">
        <v>17283.0</v>
      </c>
      <c r="E115" s="3" t="s">
        <v>31</v>
      </c>
      <c r="F115" s="3" t="s">
        <v>37</v>
      </c>
      <c r="G115" s="3" t="s">
        <v>33</v>
      </c>
      <c r="H115" s="3" t="s">
        <v>79</v>
      </c>
      <c r="I115" s="3" t="str">
        <f t="shared" si="6"/>
        <v>BMW</v>
      </c>
      <c r="J115" s="16" t="str">
        <f t="array" ref="J115">XLOOKUP(I115,Manufacturing_Country!A:A,Manufacturing_Country!B:B)</f>
        <v>Germany</v>
      </c>
      <c r="K115" s="1" t="str">
        <f t="shared" si="7"/>
        <v>=XLOOKUP(I115,'Manufacturing country'!A:A,'Manufacturing country'!B:B)</v>
      </c>
    </row>
    <row r="116" ht="15.75" customHeight="1">
      <c r="B116" s="3" t="s">
        <v>46</v>
      </c>
      <c r="C116" s="3">
        <v>2020.0</v>
      </c>
      <c r="D116" s="3">
        <v>98312.0</v>
      </c>
      <c r="E116" s="3" t="s">
        <v>36</v>
      </c>
      <c r="F116" s="3" t="s">
        <v>32</v>
      </c>
      <c r="G116" s="3" t="s">
        <v>42</v>
      </c>
      <c r="H116" s="3" t="s">
        <v>80</v>
      </c>
      <c r="I116" s="3" t="str">
        <f t="shared" si="6"/>
        <v>Lexus</v>
      </c>
      <c r="J116" s="16" t="str">
        <f t="array" ref="J116">XLOOKUP(I116,Manufacturing_Country!A:A,Manufacturing_Country!B:B)</f>
        <v>Japan</v>
      </c>
      <c r="K116" s="1" t="str">
        <f t="shared" si="7"/>
        <v>=XLOOKUP(I116,'Manufacturing country'!A:A,'Manufacturing country'!B:B)</v>
      </c>
    </row>
    <row r="117" ht="15.75" customHeight="1">
      <c r="B117" s="3" t="s">
        <v>45</v>
      </c>
      <c r="C117" s="3">
        <v>2018.0</v>
      </c>
      <c r="D117" s="3">
        <v>156784.0</v>
      </c>
      <c r="E117" s="3" t="s">
        <v>47</v>
      </c>
      <c r="F117" s="3" t="s">
        <v>37</v>
      </c>
      <c r="G117" s="3" t="s">
        <v>42</v>
      </c>
      <c r="H117" s="3" t="s">
        <v>81</v>
      </c>
      <c r="I117" s="3" t="str">
        <f t="shared" si="6"/>
        <v>BMW</v>
      </c>
      <c r="J117" s="16" t="str">
        <f t="array" ref="J117">XLOOKUP(I117,Manufacturing_Country!A:A,Manufacturing_Country!B:B)</f>
        <v>Germany</v>
      </c>
      <c r="K117" s="1" t="str">
        <f t="shared" si="7"/>
        <v>=XLOOKUP(I117,'Manufacturing country'!A:A,'Manufacturing country'!B:B)</v>
      </c>
    </row>
    <row r="118" ht="15.75" customHeight="1">
      <c r="B118" s="3" t="s">
        <v>30</v>
      </c>
      <c r="C118" s="3">
        <v>2019.0</v>
      </c>
      <c r="D118" s="3">
        <v>52034.0</v>
      </c>
      <c r="E118" s="3" t="s">
        <v>48</v>
      </c>
      <c r="F118" s="3" t="s">
        <v>32</v>
      </c>
      <c r="G118" s="3" t="s">
        <v>33</v>
      </c>
      <c r="H118" s="3" t="s">
        <v>82</v>
      </c>
      <c r="I118" s="3" t="str">
        <f t="shared" si="6"/>
        <v>BMW</v>
      </c>
      <c r="J118" s="16" t="str">
        <f t="array" ref="J118">XLOOKUP(I118,Manufacturing_Country!A:A,Manufacturing_Country!B:B)</f>
        <v>Germany</v>
      </c>
      <c r="K118" s="1" t="str">
        <f t="shared" si="7"/>
        <v>=XLOOKUP(I118,'Manufacturing country'!A:A,'Manufacturing country'!B:B)</v>
      </c>
    </row>
    <row r="119" ht="15.75" customHeight="1">
      <c r="B119" s="3" t="s">
        <v>49</v>
      </c>
      <c r="C119" s="3">
        <v>2011.0</v>
      </c>
      <c r="D119" s="3">
        <v>205204.0</v>
      </c>
      <c r="E119" s="3" t="s">
        <v>36</v>
      </c>
      <c r="F119" s="3" t="s">
        <v>32</v>
      </c>
      <c r="G119" s="3" t="s">
        <v>38</v>
      </c>
      <c r="H119" s="3" t="s">
        <v>83</v>
      </c>
      <c r="I119" s="3" t="str">
        <f t="shared" si="6"/>
        <v>BMW</v>
      </c>
      <c r="J119" s="16" t="str">
        <f t="array" ref="J119">XLOOKUP(I119,Manufacturing_Country!A:A,Manufacturing_Country!B:B)</f>
        <v>Germany</v>
      </c>
      <c r="K119" s="1" t="str">
        <f t="shared" si="7"/>
        <v>=XLOOKUP(I119,'Manufacturing country'!A:A,'Manufacturing country'!B:B)</v>
      </c>
    </row>
    <row r="120" ht="15.75" customHeight="1">
      <c r="B120" s="3" t="s">
        <v>40</v>
      </c>
      <c r="C120" s="3">
        <v>2014.0</v>
      </c>
      <c r="D120" s="3">
        <v>152985.0</v>
      </c>
      <c r="E120" s="3" t="s">
        <v>41</v>
      </c>
      <c r="F120" s="3" t="s">
        <v>32</v>
      </c>
      <c r="G120" s="3" t="s">
        <v>38</v>
      </c>
      <c r="H120" s="3" t="s">
        <v>84</v>
      </c>
      <c r="I120" s="3" t="str">
        <f t="shared" si="6"/>
        <v>Mercedes</v>
      </c>
      <c r="J120" s="16" t="str">
        <f t="array" ref="J120">XLOOKUP(I120,Manufacturing_Country!A:A,Manufacturing_Country!B:B)</f>
        <v>Germany</v>
      </c>
      <c r="K120" s="1" t="str">
        <f t="shared" si="7"/>
        <v>=XLOOKUP(I120,'Manufacturing country'!A:A,'Manufacturing country'!B:B)</v>
      </c>
    </row>
    <row r="121" ht="15.75" customHeight="1">
      <c r="B121" s="3" t="s">
        <v>50</v>
      </c>
      <c r="C121" s="3">
        <v>2018.0</v>
      </c>
      <c r="D121" s="3">
        <v>76429.0</v>
      </c>
      <c r="E121" s="3" t="s">
        <v>51</v>
      </c>
      <c r="F121" s="3" t="s">
        <v>32</v>
      </c>
      <c r="G121" s="3" t="s">
        <v>33</v>
      </c>
      <c r="H121" s="3" t="s">
        <v>85</v>
      </c>
      <c r="I121" s="3" t="str">
        <f t="shared" si="6"/>
        <v>Tesla</v>
      </c>
      <c r="J121" s="16" t="str">
        <f t="array" ref="J121">XLOOKUP(I121,Manufacturing_Country!A:A,Manufacturing_Country!B:B)</f>
        <v>USA</v>
      </c>
      <c r="K121" s="1" t="str">
        <f t="shared" si="7"/>
        <v>=XLOOKUP(I121,'Manufacturing country'!A:A,'Manufacturing country'!B:B)</v>
      </c>
    </row>
    <row r="122" ht="15.75" customHeight="1">
      <c r="B122" s="3" t="s">
        <v>52</v>
      </c>
      <c r="C122" s="3">
        <v>2013.0</v>
      </c>
      <c r="D122" s="3">
        <v>254028.0</v>
      </c>
      <c r="E122" s="3" t="s">
        <v>53</v>
      </c>
      <c r="F122" s="3" t="s">
        <v>37</v>
      </c>
      <c r="G122" s="3" t="s">
        <v>38</v>
      </c>
      <c r="H122" s="3" t="s">
        <v>86</v>
      </c>
      <c r="I122" s="3" t="str">
        <f t="shared" si="6"/>
        <v>Volvo</v>
      </c>
      <c r="J122" s="16" t="str">
        <f t="array" ref="J122">XLOOKUP(I122,Manufacturing_Country!A:A,Manufacturing_Country!B:B)</f>
        <v>Sweden</v>
      </c>
      <c r="K122" s="1" t="str">
        <f t="shared" si="7"/>
        <v>=XLOOKUP(I122,'Manufacturing country'!A:A,'Manufacturing country'!B:B)</v>
      </c>
    </row>
    <row r="123" ht="15.75" customHeight="1">
      <c r="B123" s="3" t="s">
        <v>54</v>
      </c>
      <c r="C123" s="3">
        <v>2014.0</v>
      </c>
      <c r="D123" s="3">
        <v>45832.0</v>
      </c>
      <c r="E123" s="3" t="s">
        <v>31</v>
      </c>
      <c r="F123" s="3" t="s">
        <v>37</v>
      </c>
      <c r="G123" s="3" t="s">
        <v>33</v>
      </c>
      <c r="H123" s="3" t="s">
        <v>87</v>
      </c>
      <c r="I123" s="3" t="str">
        <f t="shared" si="6"/>
        <v>Audi</v>
      </c>
      <c r="J123" s="16" t="str">
        <f t="array" ref="J123">XLOOKUP(I123,Manufacturing_Country!A:A,Manufacturing_Country!B:B)</f>
        <v>Germany</v>
      </c>
      <c r="K123" s="1" t="str">
        <f t="shared" si="7"/>
        <v>=XLOOKUP(I123,'Manufacturing country'!A:A,'Manufacturing country'!B:B)</v>
      </c>
    </row>
    <row r="124" ht="15.75" customHeight="1">
      <c r="B124" s="3" t="s">
        <v>55</v>
      </c>
      <c r="C124" s="3">
        <v>2018.0</v>
      </c>
      <c r="D124" s="3">
        <v>67591.0</v>
      </c>
      <c r="E124" s="3" t="s">
        <v>47</v>
      </c>
      <c r="F124" s="3" t="s">
        <v>32</v>
      </c>
      <c r="G124" s="3" t="s">
        <v>38</v>
      </c>
      <c r="H124" s="3" t="s">
        <v>88</v>
      </c>
      <c r="I124" s="3" t="str">
        <f t="shared" si="6"/>
        <v>Cadillac</v>
      </c>
      <c r="J124" s="16" t="str">
        <f t="array" ref="J124">XLOOKUP(I124,Manufacturing_Country!A:A,Manufacturing_Country!B:B)</f>
        <v>USA</v>
      </c>
      <c r="K124" s="1" t="str">
        <f t="shared" si="7"/>
        <v>=XLOOKUP(I124,'Manufacturing country'!A:A,'Manufacturing country'!B:B)</v>
      </c>
    </row>
    <row r="125" ht="15.75" customHeight="1">
      <c r="B125" s="3" t="s">
        <v>56</v>
      </c>
      <c r="C125" s="3">
        <v>2013.0</v>
      </c>
      <c r="D125" s="3">
        <v>85320.0</v>
      </c>
      <c r="E125" s="3" t="s">
        <v>31</v>
      </c>
      <c r="F125" s="3" t="s">
        <v>32</v>
      </c>
      <c r="G125" s="3" t="s">
        <v>38</v>
      </c>
      <c r="H125" s="3" t="s">
        <v>89</v>
      </c>
      <c r="I125" s="3" t="str">
        <f t="shared" si="6"/>
        <v>Jaguar</v>
      </c>
      <c r="J125" s="16" t="str">
        <f t="array" ref="J125">XLOOKUP(I125,Manufacturing_Country!A:A,Manufacturing_Country!B:B)</f>
        <v>UK</v>
      </c>
      <c r="K125" s="1" t="str">
        <f t="shared" si="7"/>
        <v>=XLOOKUP(I125,'Manufacturing country'!A:A,'Manufacturing country'!B:B)</v>
      </c>
    </row>
    <row r="126" ht="15.75" customHeight="1">
      <c r="B126" s="3" t="s">
        <v>46</v>
      </c>
      <c r="C126" s="3">
        <v>2016.0</v>
      </c>
      <c r="D126" s="3">
        <v>5000.0</v>
      </c>
      <c r="E126" s="3" t="s">
        <v>31</v>
      </c>
      <c r="F126" s="3" t="s">
        <v>32</v>
      </c>
      <c r="G126" s="3" t="s">
        <v>33</v>
      </c>
      <c r="H126" s="3" t="s">
        <v>90</v>
      </c>
      <c r="I126" s="3" t="str">
        <f t="shared" si="6"/>
        <v>Lexus</v>
      </c>
      <c r="J126" s="16" t="str">
        <f t="array" ref="J126">XLOOKUP(I126,Manufacturing_Country!A:A,Manufacturing_Country!B:B)</f>
        <v>Japan</v>
      </c>
      <c r="K126" s="1" t="str">
        <f t="shared" si="7"/>
        <v>=XLOOKUP(I126,'Manufacturing country'!A:A,'Manufacturing country'!B:B)</v>
      </c>
    </row>
    <row r="127" ht="15.75" customHeight="1">
      <c r="B127" s="3" t="s">
        <v>57</v>
      </c>
      <c r="C127" s="3">
        <v>2017.0</v>
      </c>
      <c r="D127" s="3">
        <v>92450.0</v>
      </c>
      <c r="E127" s="3" t="s">
        <v>36</v>
      </c>
      <c r="F127" s="3" t="s">
        <v>37</v>
      </c>
      <c r="G127" s="3" t="s">
        <v>38</v>
      </c>
      <c r="H127" s="3" t="s">
        <v>91</v>
      </c>
      <c r="I127" s="3" t="str">
        <f t="shared" si="6"/>
        <v>BMW</v>
      </c>
      <c r="J127" s="16" t="str">
        <f t="array" ref="J127">XLOOKUP(I127,Manufacturing_Country!A:A,Manufacturing_Country!B:B)</f>
        <v>Germany</v>
      </c>
      <c r="K127" s="1" t="str">
        <f t="shared" si="7"/>
        <v>=XLOOKUP(I127,'Manufacturing country'!A:A,'Manufacturing country'!B:B)</v>
      </c>
    </row>
    <row r="128" ht="15.75" customHeight="1">
      <c r="B128" s="3" t="s">
        <v>46</v>
      </c>
      <c r="C128" s="3">
        <v>2015.0</v>
      </c>
      <c r="D128" s="3">
        <v>130000.0</v>
      </c>
      <c r="E128" s="3" t="s">
        <v>41</v>
      </c>
      <c r="F128" s="3" t="s">
        <v>32</v>
      </c>
      <c r="G128" s="3" t="s">
        <v>58</v>
      </c>
      <c r="H128" s="3" t="s">
        <v>92</v>
      </c>
      <c r="I128" s="3" t="str">
        <f t="shared" si="6"/>
        <v>Lexus</v>
      </c>
      <c r="J128" s="16" t="str">
        <f t="array" ref="J128">XLOOKUP(I128,Manufacturing_Country!A:A,Manufacturing_Country!B:B)</f>
        <v>Japan</v>
      </c>
      <c r="K128" s="1" t="str">
        <f t="shared" si="7"/>
        <v>=XLOOKUP(I128,'Manufacturing country'!A:A,'Manufacturing country'!B:B)</v>
      </c>
    </row>
    <row r="129" ht="15.75" customHeight="1"/>
    <row r="130" ht="15.75" customHeight="1">
      <c r="B130" s="5" t="s">
        <v>117</v>
      </c>
    </row>
    <row r="131" ht="15.75" customHeight="1">
      <c r="B131" s="18" t="s">
        <v>118</v>
      </c>
    </row>
    <row r="132" ht="15.75" customHeight="1">
      <c r="B132" s="18"/>
    </row>
    <row r="133" ht="15.75" customHeight="1">
      <c r="B133" s="18" t="s">
        <v>119</v>
      </c>
    </row>
    <row r="134" ht="15.75" customHeight="1">
      <c r="B134" s="18"/>
    </row>
    <row r="135" ht="15.75" customHeight="1">
      <c r="B135" s="1" t="s">
        <v>12</v>
      </c>
      <c r="C135" s="1" t="s">
        <v>13</v>
      </c>
      <c r="D135" s="1" t="s">
        <v>14</v>
      </c>
      <c r="E135" s="1" t="s">
        <v>15</v>
      </c>
      <c r="F135" s="1" t="s">
        <v>16</v>
      </c>
      <c r="G135" s="1" t="s">
        <v>17</v>
      </c>
      <c r="H135" s="1" t="s">
        <v>18</v>
      </c>
      <c r="I135" s="1" t="s">
        <v>96</v>
      </c>
      <c r="J135" s="1" t="s">
        <v>60</v>
      </c>
    </row>
    <row r="136" ht="15.75" customHeight="1">
      <c r="B136" s="3" t="s">
        <v>30</v>
      </c>
      <c r="C136" s="3">
        <v>2012.0</v>
      </c>
      <c r="D136" s="3">
        <v>342358.0</v>
      </c>
      <c r="E136" s="3" t="s">
        <v>31</v>
      </c>
      <c r="F136" s="3" t="s">
        <v>32</v>
      </c>
      <c r="G136" s="3" t="s">
        <v>33</v>
      </c>
      <c r="H136" s="3" t="s">
        <v>75</v>
      </c>
      <c r="I136" s="3" t="str">
        <f t="shared" ref="I136:I153" si="8">LEFT(B136,FIND(" ",B136)-1)</f>
        <v>BMW</v>
      </c>
      <c r="J136" s="16" t="str">
        <f>VLOOKUP(I136,Manufacturing_Country!A:B,2,0)</f>
        <v>Germany</v>
      </c>
      <c r="K136" s="1" t="str">
        <f t="shared" ref="K136:K153" si="9">FORMULATEXT(J136)</f>
        <v>=VLOOKUP(I136,'Manufacturing country'!A:B,2,0)</v>
      </c>
    </row>
    <row r="137" ht="15.75" customHeight="1">
      <c r="B137" s="3" t="s">
        <v>35</v>
      </c>
      <c r="C137" s="3">
        <v>2017.0</v>
      </c>
      <c r="D137" s="3">
        <v>130000.0</v>
      </c>
      <c r="E137" s="3" t="s">
        <v>36</v>
      </c>
      <c r="F137" s="3" t="s">
        <v>37</v>
      </c>
      <c r="G137" s="3" t="s">
        <v>38</v>
      </c>
      <c r="H137" s="3" t="s">
        <v>76</v>
      </c>
      <c r="I137" s="3" t="str">
        <f t="shared" si="8"/>
        <v>Audi</v>
      </c>
      <c r="J137" s="16" t="str">
        <f>VLOOKUP(I137,Manufacturing_Country!A:B,2,0)</f>
        <v>Germany</v>
      </c>
      <c r="K137" s="1" t="str">
        <f t="shared" si="9"/>
        <v>=VLOOKUP(I137,'Manufacturing country'!A:B,2,0)</v>
      </c>
    </row>
    <row r="138" ht="15.75" customHeight="1">
      <c r="B138" s="3" t="s">
        <v>40</v>
      </c>
      <c r="C138" s="3">
        <v>2020.0</v>
      </c>
      <c r="D138" s="3">
        <v>92450.0</v>
      </c>
      <c r="E138" s="3" t="s">
        <v>41</v>
      </c>
      <c r="F138" s="3" t="s">
        <v>32</v>
      </c>
      <c r="G138" s="3" t="s">
        <v>42</v>
      </c>
      <c r="H138" s="3" t="s">
        <v>77</v>
      </c>
      <c r="I138" s="3" t="str">
        <f t="shared" si="8"/>
        <v>Mercedes</v>
      </c>
      <c r="J138" s="16" t="str">
        <f>VLOOKUP(I138,Manufacturing_Country!A:B,2,0)</f>
        <v>Germany</v>
      </c>
      <c r="K138" s="1" t="str">
        <f t="shared" si="9"/>
        <v>=VLOOKUP(I138,'Manufacturing country'!A:B,2,0)</v>
      </c>
    </row>
    <row r="139" ht="15.75" customHeight="1">
      <c r="B139" s="3" t="s">
        <v>30</v>
      </c>
      <c r="C139" s="3">
        <v>2020.0</v>
      </c>
      <c r="D139" s="3">
        <v>76240.0</v>
      </c>
      <c r="E139" s="3" t="s">
        <v>31</v>
      </c>
      <c r="F139" s="3" t="s">
        <v>32</v>
      </c>
      <c r="G139" s="3" t="s">
        <v>38</v>
      </c>
      <c r="H139" s="3" t="s">
        <v>78</v>
      </c>
      <c r="I139" s="3" t="str">
        <f t="shared" si="8"/>
        <v>BMW</v>
      </c>
      <c r="J139" s="16" t="str">
        <f>VLOOKUP(I139,Manufacturing_Country!A:B,2,0)</f>
        <v>Germany</v>
      </c>
      <c r="K139" s="1" t="str">
        <f t="shared" si="9"/>
        <v>=VLOOKUP(I139,'Manufacturing country'!A:B,2,0)</v>
      </c>
    </row>
    <row r="140" ht="15.75" customHeight="1">
      <c r="B140" s="3" t="s">
        <v>45</v>
      </c>
      <c r="C140" s="3">
        <v>2021.0</v>
      </c>
      <c r="D140" s="3">
        <v>17283.0</v>
      </c>
      <c r="E140" s="3" t="s">
        <v>31</v>
      </c>
      <c r="F140" s="3" t="s">
        <v>37</v>
      </c>
      <c r="G140" s="3" t="s">
        <v>33</v>
      </c>
      <c r="H140" s="3" t="s">
        <v>79</v>
      </c>
      <c r="I140" s="3" t="str">
        <f t="shared" si="8"/>
        <v>BMW</v>
      </c>
      <c r="J140" s="16" t="str">
        <f>VLOOKUP(I140,Manufacturing_Country!A:B,2,0)</f>
        <v>Germany</v>
      </c>
      <c r="K140" s="1" t="str">
        <f t="shared" si="9"/>
        <v>=VLOOKUP(I140,'Manufacturing country'!A:B,2,0)</v>
      </c>
    </row>
    <row r="141" ht="15.75" customHeight="1">
      <c r="B141" s="3" t="s">
        <v>46</v>
      </c>
      <c r="C141" s="3">
        <v>2020.0</v>
      </c>
      <c r="D141" s="3">
        <v>98312.0</v>
      </c>
      <c r="E141" s="3" t="s">
        <v>36</v>
      </c>
      <c r="F141" s="3" t="s">
        <v>32</v>
      </c>
      <c r="G141" s="3" t="s">
        <v>42</v>
      </c>
      <c r="H141" s="3" t="s">
        <v>80</v>
      </c>
      <c r="I141" s="3" t="str">
        <f t="shared" si="8"/>
        <v>Lexus</v>
      </c>
      <c r="J141" s="16" t="str">
        <f>VLOOKUP(I141,Manufacturing_Country!A:B,2,0)</f>
        <v>Japan</v>
      </c>
      <c r="K141" s="1" t="str">
        <f t="shared" si="9"/>
        <v>=VLOOKUP(I141,'Manufacturing country'!A:B,2,0)</v>
      </c>
    </row>
    <row r="142" ht="15.75" customHeight="1">
      <c r="B142" s="3" t="s">
        <v>45</v>
      </c>
      <c r="C142" s="3">
        <v>2018.0</v>
      </c>
      <c r="D142" s="3">
        <v>156784.0</v>
      </c>
      <c r="E142" s="3" t="s">
        <v>47</v>
      </c>
      <c r="F142" s="3" t="s">
        <v>37</v>
      </c>
      <c r="G142" s="3" t="s">
        <v>42</v>
      </c>
      <c r="H142" s="3" t="s">
        <v>81</v>
      </c>
      <c r="I142" s="3" t="str">
        <f t="shared" si="8"/>
        <v>BMW</v>
      </c>
      <c r="J142" s="16" t="str">
        <f>VLOOKUP(I142,Manufacturing_Country!A:B,2,0)</f>
        <v>Germany</v>
      </c>
      <c r="K142" s="1" t="str">
        <f t="shared" si="9"/>
        <v>=VLOOKUP(I142,'Manufacturing country'!A:B,2,0)</v>
      </c>
    </row>
    <row r="143" ht="15.75" customHeight="1">
      <c r="B143" s="3" t="s">
        <v>30</v>
      </c>
      <c r="C143" s="3">
        <v>2019.0</v>
      </c>
      <c r="D143" s="3">
        <v>52034.0</v>
      </c>
      <c r="E143" s="3" t="s">
        <v>48</v>
      </c>
      <c r="F143" s="3" t="s">
        <v>32</v>
      </c>
      <c r="G143" s="3" t="s">
        <v>33</v>
      </c>
      <c r="H143" s="3" t="s">
        <v>82</v>
      </c>
      <c r="I143" s="3" t="str">
        <f t="shared" si="8"/>
        <v>BMW</v>
      </c>
      <c r="J143" s="16" t="str">
        <f>VLOOKUP(I143,Manufacturing_Country!A:B,2,0)</f>
        <v>Germany</v>
      </c>
      <c r="K143" s="1" t="str">
        <f t="shared" si="9"/>
        <v>=VLOOKUP(I143,'Manufacturing country'!A:B,2,0)</v>
      </c>
    </row>
    <row r="144" ht="15.75" customHeight="1">
      <c r="B144" s="3" t="s">
        <v>49</v>
      </c>
      <c r="C144" s="3">
        <v>2011.0</v>
      </c>
      <c r="D144" s="3">
        <v>205204.0</v>
      </c>
      <c r="E144" s="3" t="s">
        <v>36</v>
      </c>
      <c r="F144" s="3" t="s">
        <v>32</v>
      </c>
      <c r="G144" s="3" t="s">
        <v>38</v>
      </c>
      <c r="H144" s="3" t="s">
        <v>83</v>
      </c>
      <c r="I144" s="3" t="str">
        <f t="shared" si="8"/>
        <v>BMW</v>
      </c>
      <c r="J144" s="16" t="str">
        <f>VLOOKUP(I144,Manufacturing_Country!A:B,2,0)</f>
        <v>Germany</v>
      </c>
      <c r="K144" s="1" t="str">
        <f t="shared" si="9"/>
        <v>=VLOOKUP(I144,'Manufacturing country'!A:B,2,0)</v>
      </c>
    </row>
    <row r="145" ht="15.75" customHeight="1">
      <c r="B145" s="3" t="s">
        <v>40</v>
      </c>
      <c r="C145" s="3">
        <v>2014.0</v>
      </c>
      <c r="D145" s="3">
        <v>152985.0</v>
      </c>
      <c r="E145" s="3" t="s">
        <v>41</v>
      </c>
      <c r="F145" s="3" t="s">
        <v>32</v>
      </c>
      <c r="G145" s="3" t="s">
        <v>38</v>
      </c>
      <c r="H145" s="3" t="s">
        <v>84</v>
      </c>
      <c r="I145" s="3" t="str">
        <f t="shared" si="8"/>
        <v>Mercedes</v>
      </c>
      <c r="J145" s="16" t="str">
        <f>VLOOKUP(I145,Manufacturing_Country!A:B,2,0)</f>
        <v>Germany</v>
      </c>
      <c r="K145" s="1" t="str">
        <f t="shared" si="9"/>
        <v>=VLOOKUP(I145,'Manufacturing country'!A:B,2,0)</v>
      </c>
    </row>
    <row r="146" ht="15.75" customHeight="1">
      <c r="B146" s="3" t="s">
        <v>50</v>
      </c>
      <c r="C146" s="3">
        <v>2018.0</v>
      </c>
      <c r="D146" s="3">
        <v>76429.0</v>
      </c>
      <c r="E146" s="3" t="s">
        <v>51</v>
      </c>
      <c r="F146" s="3" t="s">
        <v>32</v>
      </c>
      <c r="G146" s="3" t="s">
        <v>33</v>
      </c>
      <c r="H146" s="3" t="s">
        <v>85</v>
      </c>
      <c r="I146" s="3" t="str">
        <f t="shared" si="8"/>
        <v>Tesla</v>
      </c>
      <c r="J146" s="16" t="str">
        <f>VLOOKUP(I146,Manufacturing_Country!A:B,2,0)</f>
        <v>USA</v>
      </c>
      <c r="K146" s="1" t="str">
        <f t="shared" si="9"/>
        <v>=VLOOKUP(I146,'Manufacturing country'!A:B,2,0)</v>
      </c>
    </row>
    <row r="147" ht="15.75" customHeight="1">
      <c r="B147" s="3" t="s">
        <v>52</v>
      </c>
      <c r="C147" s="3">
        <v>2013.0</v>
      </c>
      <c r="D147" s="3">
        <v>254028.0</v>
      </c>
      <c r="E147" s="3" t="s">
        <v>53</v>
      </c>
      <c r="F147" s="3" t="s">
        <v>37</v>
      </c>
      <c r="G147" s="3" t="s">
        <v>38</v>
      </c>
      <c r="H147" s="3" t="s">
        <v>86</v>
      </c>
      <c r="I147" s="3" t="str">
        <f t="shared" si="8"/>
        <v>Volvo</v>
      </c>
      <c r="J147" s="16" t="str">
        <f>VLOOKUP(I147,Manufacturing_Country!A:B,2,0)</f>
        <v>Sweden</v>
      </c>
      <c r="K147" s="1" t="str">
        <f t="shared" si="9"/>
        <v>=VLOOKUP(I147,'Manufacturing country'!A:B,2,0)</v>
      </c>
    </row>
    <row r="148" ht="15.75" customHeight="1">
      <c r="B148" s="3" t="s">
        <v>54</v>
      </c>
      <c r="C148" s="3">
        <v>2014.0</v>
      </c>
      <c r="D148" s="3">
        <v>45832.0</v>
      </c>
      <c r="E148" s="3" t="s">
        <v>31</v>
      </c>
      <c r="F148" s="3" t="s">
        <v>37</v>
      </c>
      <c r="G148" s="3" t="s">
        <v>33</v>
      </c>
      <c r="H148" s="3" t="s">
        <v>87</v>
      </c>
      <c r="I148" s="3" t="str">
        <f t="shared" si="8"/>
        <v>Audi</v>
      </c>
      <c r="J148" s="16" t="str">
        <f>VLOOKUP(I148,Manufacturing_Country!A:B,2,0)</f>
        <v>Germany</v>
      </c>
      <c r="K148" s="1" t="str">
        <f t="shared" si="9"/>
        <v>=VLOOKUP(I148,'Manufacturing country'!A:B,2,0)</v>
      </c>
    </row>
    <row r="149" ht="15.75" customHeight="1">
      <c r="B149" s="3" t="s">
        <v>55</v>
      </c>
      <c r="C149" s="3">
        <v>2018.0</v>
      </c>
      <c r="D149" s="3">
        <v>67591.0</v>
      </c>
      <c r="E149" s="3" t="s">
        <v>47</v>
      </c>
      <c r="F149" s="3" t="s">
        <v>32</v>
      </c>
      <c r="G149" s="3" t="s">
        <v>38</v>
      </c>
      <c r="H149" s="3" t="s">
        <v>88</v>
      </c>
      <c r="I149" s="3" t="str">
        <f t="shared" si="8"/>
        <v>Cadillac</v>
      </c>
      <c r="J149" s="16" t="str">
        <f>VLOOKUP(I149,Manufacturing_Country!A:B,2,0)</f>
        <v>USA</v>
      </c>
      <c r="K149" s="1" t="str">
        <f t="shared" si="9"/>
        <v>=VLOOKUP(I149,'Manufacturing country'!A:B,2,0)</v>
      </c>
    </row>
    <row r="150" ht="15.75" customHeight="1">
      <c r="B150" s="3" t="s">
        <v>56</v>
      </c>
      <c r="C150" s="3">
        <v>2013.0</v>
      </c>
      <c r="D150" s="3">
        <v>85320.0</v>
      </c>
      <c r="E150" s="3" t="s">
        <v>31</v>
      </c>
      <c r="F150" s="3" t="s">
        <v>32</v>
      </c>
      <c r="G150" s="3" t="s">
        <v>38</v>
      </c>
      <c r="H150" s="3" t="s">
        <v>89</v>
      </c>
      <c r="I150" s="3" t="str">
        <f t="shared" si="8"/>
        <v>Jaguar</v>
      </c>
      <c r="J150" s="16" t="str">
        <f>VLOOKUP(I150,Manufacturing_Country!A:B,2,0)</f>
        <v>UK</v>
      </c>
      <c r="K150" s="1" t="str">
        <f t="shared" si="9"/>
        <v>=VLOOKUP(I150,'Manufacturing country'!A:B,2,0)</v>
      </c>
    </row>
    <row r="151" ht="15.75" customHeight="1">
      <c r="B151" s="3" t="s">
        <v>46</v>
      </c>
      <c r="C151" s="3">
        <v>2016.0</v>
      </c>
      <c r="D151" s="3">
        <v>5000.0</v>
      </c>
      <c r="E151" s="3" t="s">
        <v>31</v>
      </c>
      <c r="F151" s="3" t="s">
        <v>32</v>
      </c>
      <c r="G151" s="3" t="s">
        <v>33</v>
      </c>
      <c r="H151" s="3" t="s">
        <v>90</v>
      </c>
      <c r="I151" s="3" t="str">
        <f t="shared" si="8"/>
        <v>Lexus</v>
      </c>
      <c r="J151" s="16" t="str">
        <f>VLOOKUP(I151,Manufacturing_Country!A:B,2,0)</f>
        <v>Japan</v>
      </c>
      <c r="K151" s="1" t="str">
        <f t="shared" si="9"/>
        <v>=VLOOKUP(I151,'Manufacturing country'!A:B,2,0)</v>
      </c>
    </row>
    <row r="152" ht="15.75" customHeight="1">
      <c r="B152" s="3" t="s">
        <v>57</v>
      </c>
      <c r="C152" s="3">
        <v>2017.0</v>
      </c>
      <c r="D152" s="3">
        <v>92450.0</v>
      </c>
      <c r="E152" s="3" t="s">
        <v>36</v>
      </c>
      <c r="F152" s="3" t="s">
        <v>37</v>
      </c>
      <c r="G152" s="3" t="s">
        <v>38</v>
      </c>
      <c r="H152" s="3" t="s">
        <v>91</v>
      </c>
      <c r="I152" s="3" t="str">
        <f t="shared" si="8"/>
        <v>BMW</v>
      </c>
      <c r="J152" s="16" t="str">
        <f>VLOOKUP(I152,Manufacturing_Country!A:B,2,0)</f>
        <v>Germany</v>
      </c>
      <c r="K152" s="1" t="str">
        <f t="shared" si="9"/>
        <v>=VLOOKUP(I152,'Manufacturing country'!A:B,2,0)</v>
      </c>
    </row>
    <row r="153" ht="15.75" customHeight="1">
      <c r="B153" s="3" t="s">
        <v>46</v>
      </c>
      <c r="C153" s="3">
        <v>2015.0</v>
      </c>
      <c r="D153" s="3">
        <v>130000.0</v>
      </c>
      <c r="E153" s="3" t="s">
        <v>41</v>
      </c>
      <c r="F153" s="3" t="s">
        <v>32</v>
      </c>
      <c r="G153" s="3" t="s">
        <v>58</v>
      </c>
      <c r="H153" s="3" t="s">
        <v>92</v>
      </c>
      <c r="I153" s="3" t="str">
        <f t="shared" si="8"/>
        <v>Lexus</v>
      </c>
      <c r="J153" s="16" t="str">
        <f>VLOOKUP(I153,Manufacturing_Country!A:B,2,0)</f>
        <v>Japan</v>
      </c>
      <c r="K153" s="1" t="str">
        <f t="shared" si="9"/>
        <v>=VLOOKUP(I153,'Manufacturing country'!A:B,2,0)</v>
      </c>
    </row>
    <row r="154" ht="15.75" customHeight="1">
      <c r="B154" s="18"/>
    </row>
    <row r="155" ht="15.75" customHeight="1">
      <c r="B155" s="18"/>
    </row>
    <row r="156" ht="15.75" customHeight="1">
      <c r="B156" s="5" t="s">
        <v>120</v>
      </c>
    </row>
    <row r="157" ht="15.75" customHeight="1">
      <c r="B157" s="5" t="s">
        <v>121</v>
      </c>
    </row>
    <row r="158" ht="15.75" customHeight="1"/>
    <row r="159" ht="15.75" customHeight="1">
      <c r="B159" s="3" t="s">
        <v>122</v>
      </c>
    </row>
    <row r="160" ht="15.75" customHeight="1"/>
    <row r="161" ht="15.75" customHeight="1">
      <c r="B161" s="1" t="s">
        <v>60</v>
      </c>
      <c r="C161" s="1" t="s">
        <v>103</v>
      </c>
    </row>
    <row r="162" ht="15.75" customHeight="1">
      <c r="B162" s="3" t="str">
        <f>IFERROR(__xludf.DUMMYFUNCTION("ARRAY_CONSTRAIN(ARRAYFORMULA(UNIQUE(J111:J128)), 5, 1)"),"Germany")</f>
        <v>Germany</v>
      </c>
      <c r="C162" s="16">
        <f t="shared" ref="C162:C166" si="10">COUNTIF($J$111:$J$128,B162)</f>
        <v>11</v>
      </c>
      <c r="D162" s="1" t="str">
        <f t="shared" ref="D162:D166" si="11">FORMULATEXT(C162)</f>
        <v>=COUNTIF($J$111:$J$128,B162)</v>
      </c>
    </row>
    <row r="163" ht="15.75" customHeight="1">
      <c r="B163" s="3" t="str">
        <f>IFERROR(__xludf.DUMMYFUNCTION("""COMPUTED_VALUE"""),"Japan")</f>
        <v>Japan</v>
      </c>
      <c r="C163" s="16">
        <f t="shared" si="10"/>
        <v>3</v>
      </c>
      <c r="D163" s="1" t="str">
        <f t="shared" si="11"/>
        <v>=COUNTIF($J$111:$J$128,B163)</v>
      </c>
    </row>
    <row r="164" ht="15.75" customHeight="1">
      <c r="B164" s="3" t="str">
        <f>IFERROR(__xludf.DUMMYFUNCTION("""COMPUTED_VALUE"""),"USA")</f>
        <v>USA</v>
      </c>
      <c r="C164" s="16">
        <f t="shared" si="10"/>
        <v>2</v>
      </c>
      <c r="D164" s="1" t="str">
        <f t="shared" si="11"/>
        <v>=COUNTIF($J$111:$J$128,B164)</v>
      </c>
    </row>
    <row r="165" ht="15.75" customHeight="1">
      <c r="B165" s="3" t="str">
        <f>IFERROR(__xludf.DUMMYFUNCTION("""COMPUTED_VALUE"""),"Sweden")</f>
        <v>Sweden</v>
      </c>
      <c r="C165" s="16">
        <f t="shared" si="10"/>
        <v>1</v>
      </c>
      <c r="D165" s="1" t="str">
        <f t="shared" si="11"/>
        <v>=COUNTIF($J$111:$J$128,B165)</v>
      </c>
    </row>
    <row r="166" ht="15.75" customHeight="1">
      <c r="B166" s="3" t="str">
        <f>IFERROR(__xludf.DUMMYFUNCTION("""COMPUTED_VALUE"""),"UK")</f>
        <v>UK</v>
      </c>
      <c r="C166" s="16">
        <f t="shared" si="10"/>
        <v>1</v>
      </c>
      <c r="D166" s="1" t="str">
        <f t="shared" si="11"/>
        <v>=COUNTIF($J$111:$J$128,B166)</v>
      </c>
    </row>
    <row r="167" ht="15.75" customHeight="1"/>
    <row r="168" ht="15.75" customHeight="1"/>
    <row r="169" ht="15.75" customHeight="1"/>
    <row r="170" ht="15.75" customHeight="1">
      <c r="A170" s="3">
        <v>3.0</v>
      </c>
      <c r="B170" s="3" t="s">
        <v>7</v>
      </c>
    </row>
    <row r="171" ht="15.75" customHeight="1"/>
    <row r="172" ht="15.75" customHeight="1">
      <c r="B172" s="3" t="s">
        <v>123</v>
      </c>
    </row>
    <row r="173" ht="15.75" customHeight="1"/>
    <row r="174" ht="15.75" customHeight="1">
      <c r="B174" s="1" t="s">
        <v>15</v>
      </c>
      <c r="C174" s="1" t="s">
        <v>103</v>
      </c>
    </row>
    <row r="175" ht="15.75" customHeight="1">
      <c r="B175" s="3" t="str">
        <f>IFERROR(__xludf.DUMMYFUNCTION("ARRAY_CONSTRAIN(ARRAYFORMULA(UNIQUE(E111:E128)), 7, 1)"),"White")</f>
        <v>White</v>
      </c>
      <c r="C175" s="3">
        <f t="shared" ref="C175:C181" si="12">COUNTIF($E$111:$E$128,B175)</f>
        <v>6</v>
      </c>
    </row>
    <row r="176" ht="15.75" customHeight="1">
      <c r="B176" s="3" t="str">
        <f>IFERROR(__xludf.DUMMYFUNCTION("""COMPUTED_VALUE"""),"Red")</f>
        <v>Red</v>
      </c>
      <c r="C176" s="3">
        <f t="shared" si="12"/>
        <v>4</v>
      </c>
    </row>
    <row r="177" ht="15.75" customHeight="1">
      <c r="B177" s="3" t="str">
        <f>IFERROR(__xludf.DUMMYFUNCTION("""COMPUTED_VALUE"""),"Black")</f>
        <v>Black</v>
      </c>
      <c r="C177" s="3">
        <f t="shared" si="12"/>
        <v>3</v>
      </c>
    </row>
    <row r="178" ht="15.75" customHeight="1">
      <c r="B178" s="3" t="str">
        <f>IFERROR(__xludf.DUMMYFUNCTION("""COMPUTED_VALUE"""),"Blue")</f>
        <v>Blue</v>
      </c>
      <c r="C178" s="3">
        <f t="shared" si="12"/>
        <v>2</v>
      </c>
    </row>
    <row r="179" ht="15.75" customHeight="1">
      <c r="B179" s="3" t="str">
        <f>IFERROR(__xludf.DUMMYFUNCTION("""COMPUTED_VALUE"""),"Blue ")</f>
        <v>Blue </v>
      </c>
      <c r="C179" s="3">
        <f t="shared" si="12"/>
        <v>1</v>
      </c>
    </row>
    <row r="180" ht="15.75" customHeight="1">
      <c r="B180" s="3" t="str">
        <f>IFERROR(__xludf.DUMMYFUNCTION("""COMPUTED_VALUE"""),"Yellow")</f>
        <v>Yellow</v>
      </c>
      <c r="C180" s="3">
        <f t="shared" si="12"/>
        <v>1</v>
      </c>
    </row>
    <row r="181" ht="15.75" customHeight="1">
      <c r="B181" s="3" t="str">
        <f>IFERROR(__xludf.DUMMYFUNCTION("""COMPUTED_VALUE""")," Black")</f>
        <v> Black</v>
      </c>
      <c r="C181" s="3">
        <f t="shared" si="12"/>
        <v>1</v>
      </c>
    </row>
    <row r="182" ht="15.75" customHeight="1"/>
    <row r="183" ht="15.75" customHeight="1">
      <c r="B183" s="3" t="s">
        <v>124</v>
      </c>
    </row>
    <row r="184" ht="15.75" customHeight="1">
      <c r="B184" s="3" t="s">
        <v>125</v>
      </c>
    </row>
    <row r="185" ht="15.75" customHeight="1"/>
    <row r="186" ht="15.75" customHeight="1"/>
    <row r="187" ht="15.75" customHeight="1"/>
    <row r="188" ht="15.75" customHeight="1"/>
    <row r="189" ht="15.75" customHeight="1"/>
    <row r="190" ht="15.75" customHeight="1"/>
    <row r="191" ht="15.75" customHeight="1"/>
    <row r="192" ht="15.75" customHeight="1">
      <c r="B192" s="3" t="s">
        <v>126</v>
      </c>
    </row>
    <row r="193" ht="15.75" customHeight="1">
      <c r="B193" s="3" t="s">
        <v>127</v>
      </c>
    </row>
    <row r="194" ht="15.75" customHeight="1"/>
    <row r="195" ht="15.75" customHeight="1"/>
    <row r="196" ht="15.75" customHeight="1"/>
    <row r="197" ht="15.75" customHeight="1"/>
    <row r="198" ht="15.75" customHeight="1"/>
    <row r="199" ht="15.75" customHeight="1">
      <c r="B199" s="3" t="s">
        <v>128</v>
      </c>
    </row>
    <row r="200" ht="15.75" customHeight="1"/>
    <row r="201" ht="15.75" customHeight="1">
      <c r="B201" s="3" t="s">
        <v>129</v>
      </c>
    </row>
    <row r="202" ht="15.75" customHeight="1">
      <c r="A202" s="3" t="s">
        <v>130</v>
      </c>
      <c r="B202" s="3" t="s">
        <v>131</v>
      </c>
    </row>
    <row r="203" ht="15.75" customHeight="1">
      <c r="A203" s="3" t="s">
        <v>130</v>
      </c>
      <c r="B203" s="3" t="s">
        <v>132</v>
      </c>
    </row>
    <row r="204" ht="15.75" customHeight="1"/>
    <row r="205" ht="15.75" customHeight="1">
      <c r="B205" s="1" t="s">
        <v>12</v>
      </c>
      <c r="C205" s="1" t="s">
        <v>13</v>
      </c>
      <c r="D205" s="1" t="s">
        <v>14</v>
      </c>
      <c r="E205" s="1" t="s">
        <v>15</v>
      </c>
      <c r="F205" s="1" t="s">
        <v>16</v>
      </c>
      <c r="G205" s="1" t="s">
        <v>17</v>
      </c>
      <c r="H205" s="1" t="s">
        <v>18</v>
      </c>
      <c r="I205" s="1" t="s">
        <v>96</v>
      </c>
      <c r="J205" s="1" t="s">
        <v>133</v>
      </c>
    </row>
    <row r="206" ht="15.75" customHeight="1">
      <c r="B206" s="3" t="s">
        <v>30</v>
      </c>
      <c r="C206" s="3">
        <v>2012.0</v>
      </c>
      <c r="D206" s="3">
        <v>342358.0</v>
      </c>
      <c r="E206" s="3" t="s">
        <v>31</v>
      </c>
      <c r="F206" s="3" t="s">
        <v>32</v>
      </c>
      <c r="G206" s="3" t="s">
        <v>33</v>
      </c>
      <c r="H206" s="3" t="s">
        <v>75</v>
      </c>
      <c r="I206" s="3" t="str">
        <f t="shared" ref="I206:I223" si="13">LEFT(B206,FIND(" ",B206)-1)</f>
        <v>BMW</v>
      </c>
      <c r="J206" s="16" t="str">
        <f t="shared" ref="J206:J223" si="14">TRIM(E206)</f>
        <v>White</v>
      </c>
      <c r="K206" s="1" t="str">
        <f t="shared" ref="K206:K223" si="15">FORMULATEXT(J206)</f>
        <v>=TRIM(E206)</v>
      </c>
    </row>
    <row r="207" ht="15.75" customHeight="1">
      <c r="B207" s="3" t="s">
        <v>35</v>
      </c>
      <c r="C207" s="3">
        <v>2017.0</v>
      </c>
      <c r="D207" s="3">
        <v>130000.0</v>
      </c>
      <c r="E207" s="3" t="s">
        <v>36</v>
      </c>
      <c r="F207" s="3" t="s">
        <v>37</v>
      </c>
      <c r="G207" s="3" t="s">
        <v>38</v>
      </c>
      <c r="H207" s="3" t="s">
        <v>76</v>
      </c>
      <c r="I207" s="3" t="str">
        <f t="shared" si="13"/>
        <v>Audi</v>
      </c>
      <c r="J207" s="16" t="str">
        <f t="shared" si="14"/>
        <v>Red</v>
      </c>
      <c r="K207" s="1" t="str">
        <f t="shared" si="15"/>
        <v>=TRIM(E207)</v>
      </c>
    </row>
    <row r="208" ht="15.75" customHeight="1">
      <c r="B208" s="3" t="s">
        <v>40</v>
      </c>
      <c r="C208" s="3">
        <v>2020.0</v>
      </c>
      <c r="D208" s="3">
        <v>92450.0</v>
      </c>
      <c r="E208" s="3" t="s">
        <v>41</v>
      </c>
      <c r="F208" s="3" t="s">
        <v>32</v>
      </c>
      <c r="G208" s="3" t="s">
        <v>42</v>
      </c>
      <c r="H208" s="3" t="s">
        <v>77</v>
      </c>
      <c r="I208" s="3" t="str">
        <f t="shared" si="13"/>
        <v>Mercedes</v>
      </c>
      <c r="J208" s="16" t="str">
        <f t="shared" si="14"/>
        <v>Black</v>
      </c>
      <c r="K208" s="1" t="str">
        <f t="shared" si="15"/>
        <v>=TRIM(E208)</v>
      </c>
    </row>
    <row r="209" ht="15.75" customHeight="1">
      <c r="B209" s="3" t="s">
        <v>30</v>
      </c>
      <c r="C209" s="3">
        <v>2020.0</v>
      </c>
      <c r="D209" s="3">
        <v>76240.0</v>
      </c>
      <c r="E209" s="3" t="s">
        <v>31</v>
      </c>
      <c r="F209" s="3" t="s">
        <v>32</v>
      </c>
      <c r="G209" s="3" t="s">
        <v>38</v>
      </c>
      <c r="H209" s="3" t="s">
        <v>78</v>
      </c>
      <c r="I209" s="3" t="str">
        <f t="shared" si="13"/>
        <v>BMW</v>
      </c>
      <c r="J209" s="16" t="str">
        <f t="shared" si="14"/>
        <v>White</v>
      </c>
      <c r="K209" s="1" t="str">
        <f t="shared" si="15"/>
        <v>=TRIM(E209)</v>
      </c>
    </row>
    <row r="210" ht="15.75" customHeight="1">
      <c r="B210" s="3" t="s">
        <v>45</v>
      </c>
      <c r="C210" s="3">
        <v>2021.0</v>
      </c>
      <c r="D210" s="3">
        <v>17283.0</v>
      </c>
      <c r="E210" s="3" t="s">
        <v>31</v>
      </c>
      <c r="F210" s="3" t="s">
        <v>37</v>
      </c>
      <c r="G210" s="3" t="s">
        <v>33</v>
      </c>
      <c r="H210" s="3" t="s">
        <v>79</v>
      </c>
      <c r="I210" s="3" t="str">
        <f t="shared" si="13"/>
        <v>BMW</v>
      </c>
      <c r="J210" s="16" t="str">
        <f t="shared" si="14"/>
        <v>White</v>
      </c>
      <c r="K210" s="1" t="str">
        <f t="shared" si="15"/>
        <v>=TRIM(E210)</v>
      </c>
    </row>
    <row r="211" ht="15.75" customHeight="1">
      <c r="B211" s="3" t="s">
        <v>46</v>
      </c>
      <c r="C211" s="3">
        <v>2020.0</v>
      </c>
      <c r="D211" s="3">
        <v>98312.0</v>
      </c>
      <c r="E211" s="3" t="s">
        <v>36</v>
      </c>
      <c r="F211" s="3" t="s">
        <v>32</v>
      </c>
      <c r="G211" s="3" t="s">
        <v>42</v>
      </c>
      <c r="H211" s="3" t="s">
        <v>80</v>
      </c>
      <c r="I211" s="3" t="str">
        <f t="shared" si="13"/>
        <v>Lexus</v>
      </c>
      <c r="J211" s="16" t="str">
        <f t="shared" si="14"/>
        <v>Red</v>
      </c>
      <c r="K211" s="1" t="str">
        <f t="shared" si="15"/>
        <v>=TRIM(E211)</v>
      </c>
    </row>
    <row r="212" ht="15.75" customHeight="1">
      <c r="B212" s="3" t="s">
        <v>45</v>
      </c>
      <c r="C212" s="3">
        <v>2018.0</v>
      </c>
      <c r="D212" s="3">
        <v>156784.0</v>
      </c>
      <c r="E212" s="3" t="s">
        <v>47</v>
      </c>
      <c r="F212" s="3" t="s">
        <v>37</v>
      </c>
      <c r="G212" s="3" t="s">
        <v>42</v>
      </c>
      <c r="H212" s="3" t="s">
        <v>81</v>
      </c>
      <c r="I212" s="3" t="str">
        <f t="shared" si="13"/>
        <v>BMW</v>
      </c>
      <c r="J212" s="16" t="str">
        <f t="shared" si="14"/>
        <v>Blue</v>
      </c>
      <c r="K212" s="1" t="str">
        <f t="shared" si="15"/>
        <v>=TRIM(E212)</v>
      </c>
    </row>
    <row r="213" ht="15.75" customHeight="1">
      <c r="B213" s="3" t="s">
        <v>30</v>
      </c>
      <c r="C213" s="3">
        <v>2019.0</v>
      </c>
      <c r="D213" s="3">
        <v>52034.0</v>
      </c>
      <c r="E213" s="3" t="s">
        <v>48</v>
      </c>
      <c r="F213" s="3" t="s">
        <v>32</v>
      </c>
      <c r="G213" s="3" t="s">
        <v>33</v>
      </c>
      <c r="H213" s="3" t="s">
        <v>82</v>
      </c>
      <c r="I213" s="3" t="str">
        <f t="shared" si="13"/>
        <v>BMW</v>
      </c>
      <c r="J213" s="16" t="str">
        <f t="shared" si="14"/>
        <v>Blue</v>
      </c>
      <c r="K213" s="1" t="str">
        <f t="shared" si="15"/>
        <v>=TRIM(E213)</v>
      </c>
    </row>
    <row r="214" ht="15.75" customHeight="1">
      <c r="B214" s="3" t="s">
        <v>49</v>
      </c>
      <c r="C214" s="3">
        <v>2011.0</v>
      </c>
      <c r="D214" s="3">
        <v>205204.0</v>
      </c>
      <c r="E214" s="3" t="s">
        <v>36</v>
      </c>
      <c r="F214" s="3" t="s">
        <v>32</v>
      </c>
      <c r="G214" s="3" t="s">
        <v>38</v>
      </c>
      <c r="H214" s="3" t="s">
        <v>83</v>
      </c>
      <c r="I214" s="3" t="str">
        <f t="shared" si="13"/>
        <v>BMW</v>
      </c>
      <c r="J214" s="16" t="str">
        <f t="shared" si="14"/>
        <v>Red</v>
      </c>
      <c r="K214" s="1" t="str">
        <f t="shared" si="15"/>
        <v>=TRIM(E214)</v>
      </c>
    </row>
    <row r="215" ht="15.75" customHeight="1">
      <c r="B215" s="3" t="s">
        <v>40</v>
      </c>
      <c r="C215" s="3">
        <v>2014.0</v>
      </c>
      <c r="D215" s="3">
        <v>152985.0</v>
      </c>
      <c r="E215" s="3" t="s">
        <v>41</v>
      </c>
      <c r="F215" s="3" t="s">
        <v>32</v>
      </c>
      <c r="G215" s="3" t="s">
        <v>38</v>
      </c>
      <c r="H215" s="3" t="s">
        <v>84</v>
      </c>
      <c r="I215" s="3" t="str">
        <f t="shared" si="13"/>
        <v>Mercedes</v>
      </c>
      <c r="J215" s="16" t="str">
        <f t="shared" si="14"/>
        <v>Black</v>
      </c>
      <c r="K215" s="1" t="str">
        <f t="shared" si="15"/>
        <v>=TRIM(E215)</v>
      </c>
    </row>
    <row r="216" ht="15.75" customHeight="1">
      <c r="B216" s="3" t="s">
        <v>50</v>
      </c>
      <c r="C216" s="3">
        <v>2018.0</v>
      </c>
      <c r="D216" s="3">
        <v>76429.0</v>
      </c>
      <c r="E216" s="3" t="s">
        <v>51</v>
      </c>
      <c r="F216" s="3" t="s">
        <v>32</v>
      </c>
      <c r="G216" s="3" t="s">
        <v>33</v>
      </c>
      <c r="H216" s="3" t="s">
        <v>85</v>
      </c>
      <c r="I216" s="3" t="str">
        <f t="shared" si="13"/>
        <v>Tesla</v>
      </c>
      <c r="J216" s="16" t="str">
        <f t="shared" si="14"/>
        <v>Yellow</v>
      </c>
      <c r="K216" s="1" t="str">
        <f t="shared" si="15"/>
        <v>=TRIM(E216)</v>
      </c>
    </row>
    <row r="217" ht="15.75" customHeight="1">
      <c r="B217" s="3" t="s">
        <v>52</v>
      </c>
      <c r="C217" s="3">
        <v>2013.0</v>
      </c>
      <c r="D217" s="3">
        <v>254028.0</v>
      </c>
      <c r="E217" s="3" t="s">
        <v>53</v>
      </c>
      <c r="F217" s="3" t="s">
        <v>37</v>
      </c>
      <c r="G217" s="3" t="s">
        <v>38</v>
      </c>
      <c r="H217" s="3" t="s">
        <v>86</v>
      </c>
      <c r="I217" s="3" t="str">
        <f t="shared" si="13"/>
        <v>Volvo</v>
      </c>
      <c r="J217" s="16" t="str">
        <f t="shared" si="14"/>
        <v>Black</v>
      </c>
      <c r="K217" s="1" t="str">
        <f t="shared" si="15"/>
        <v>=TRIM(E217)</v>
      </c>
    </row>
    <row r="218" ht="15.75" customHeight="1">
      <c r="B218" s="3" t="s">
        <v>54</v>
      </c>
      <c r="C218" s="3">
        <v>2014.0</v>
      </c>
      <c r="D218" s="3">
        <v>45832.0</v>
      </c>
      <c r="E218" s="3" t="s">
        <v>31</v>
      </c>
      <c r="F218" s="3" t="s">
        <v>37</v>
      </c>
      <c r="G218" s="3" t="s">
        <v>33</v>
      </c>
      <c r="H218" s="3" t="s">
        <v>87</v>
      </c>
      <c r="I218" s="3" t="str">
        <f t="shared" si="13"/>
        <v>Audi</v>
      </c>
      <c r="J218" s="16" t="str">
        <f t="shared" si="14"/>
        <v>White</v>
      </c>
      <c r="K218" s="1" t="str">
        <f t="shared" si="15"/>
        <v>=TRIM(E218)</v>
      </c>
    </row>
    <row r="219" ht="15.75" customHeight="1">
      <c r="B219" s="3" t="s">
        <v>55</v>
      </c>
      <c r="C219" s="3">
        <v>2018.0</v>
      </c>
      <c r="D219" s="3">
        <v>67591.0</v>
      </c>
      <c r="E219" s="3" t="s">
        <v>47</v>
      </c>
      <c r="F219" s="3" t="s">
        <v>32</v>
      </c>
      <c r="G219" s="3" t="s">
        <v>38</v>
      </c>
      <c r="H219" s="3" t="s">
        <v>88</v>
      </c>
      <c r="I219" s="3" t="str">
        <f t="shared" si="13"/>
        <v>Cadillac</v>
      </c>
      <c r="J219" s="16" t="str">
        <f t="shared" si="14"/>
        <v>Blue</v>
      </c>
      <c r="K219" s="1" t="str">
        <f t="shared" si="15"/>
        <v>=TRIM(E219)</v>
      </c>
    </row>
    <row r="220" ht="15.75" customHeight="1">
      <c r="B220" s="3" t="s">
        <v>56</v>
      </c>
      <c r="C220" s="3">
        <v>2013.0</v>
      </c>
      <c r="D220" s="3">
        <v>85320.0</v>
      </c>
      <c r="E220" s="3" t="s">
        <v>31</v>
      </c>
      <c r="F220" s="3" t="s">
        <v>32</v>
      </c>
      <c r="G220" s="3" t="s">
        <v>38</v>
      </c>
      <c r="H220" s="3" t="s">
        <v>89</v>
      </c>
      <c r="I220" s="3" t="str">
        <f t="shared" si="13"/>
        <v>Jaguar</v>
      </c>
      <c r="J220" s="16" t="str">
        <f t="shared" si="14"/>
        <v>White</v>
      </c>
      <c r="K220" s="1" t="str">
        <f t="shared" si="15"/>
        <v>=TRIM(E220)</v>
      </c>
    </row>
    <row r="221" ht="15.75" customHeight="1">
      <c r="B221" s="3" t="s">
        <v>46</v>
      </c>
      <c r="C221" s="3">
        <v>2016.0</v>
      </c>
      <c r="D221" s="3">
        <v>5000.0</v>
      </c>
      <c r="E221" s="3" t="s">
        <v>31</v>
      </c>
      <c r="F221" s="3" t="s">
        <v>32</v>
      </c>
      <c r="G221" s="3" t="s">
        <v>33</v>
      </c>
      <c r="H221" s="3" t="s">
        <v>90</v>
      </c>
      <c r="I221" s="3" t="str">
        <f t="shared" si="13"/>
        <v>Lexus</v>
      </c>
      <c r="J221" s="16" t="str">
        <f t="shared" si="14"/>
        <v>White</v>
      </c>
      <c r="K221" s="1" t="str">
        <f t="shared" si="15"/>
        <v>=TRIM(E221)</v>
      </c>
    </row>
    <row r="222" ht="15.75" customHeight="1">
      <c r="B222" s="3" t="s">
        <v>57</v>
      </c>
      <c r="C222" s="3">
        <v>2017.0</v>
      </c>
      <c r="D222" s="3">
        <v>92450.0</v>
      </c>
      <c r="E222" s="3" t="s">
        <v>36</v>
      </c>
      <c r="F222" s="3" t="s">
        <v>37</v>
      </c>
      <c r="G222" s="3" t="s">
        <v>38</v>
      </c>
      <c r="H222" s="3" t="s">
        <v>91</v>
      </c>
      <c r="I222" s="3" t="str">
        <f t="shared" si="13"/>
        <v>BMW</v>
      </c>
      <c r="J222" s="16" t="str">
        <f t="shared" si="14"/>
        <v>Red</v>
      </c>
      <c r="K222" s="1" t="str">
        <f t="shared" si="15"/>
        <v>=TRIM(E222)</v>
      </c>
    </row>
    <row r="223" ht="15.75" customHeight="1">
      <c r="B223" s="3" t="s">
        <v>46</v>
      </c>
      <c r="C223" s="3">
        <v>2015.0</v>
      </c>
      <c r="D223" s="3">
        <v>130000.0</v>
      </c>
      <c r="E223" s="3" t="s">
        <v>41</v>
      </c>
      <c r="F223" s="3" t="s">
        <v>32</v>
      </c>
      <c r="G223" s="3" t="s">
        <v>58</v>
      </c>
      <c r="H223" s="3" t="s">
        <v>92</v>
      </c>
      <c r="I223" s="3" t="str">
        <f t="shared" si="13"/>
        <v>Lexus</v>
      </c>
      <c r="J223" s="16" t="str">
        <f t="shared" si="14"/>
        <v>Black</v>
      </c>
      <c r="K223" s="1" t="str">
        <f t="shared" si="15"/>
        <v>=TRIM(E223)</v>
      </c>
    </row>
    <row r="224" ht="15.75" customHeight="1"/>
    <row r="225" ht="15.75" customHeight="1">
      <c r="B225" s="3" t="s">
        <v>134</v>
      </c>
    </row>
    <row r="226" ht="15.75" customHeight="1"/>
    <row r="227" ht="15.75" customHeight="1">
      <c r="B227" s="1" t="s">
        <v>15</v>
      </c>
      <c r="C227" s="1" t="s">
        <v>103</v>
      </c>
    </row>
    <row r="228" ht="15.75" customHeight="1">
      <c r="B228" s="3" t="str">
        <f>IFERROR(__xludf.DUMMYFUNCTION("ARRAY_CONSTRAIN(ARRAYFORMULA(UNIQUE(J206:J223)), 5, 1)"),"White")</f>
        <v>White</v>
      </c>
      <c r="C228" s="3">
        <f t="shared" ref="C228:C232" si="16">COUNTIF($E$111:$E$128,B228)</f>
        <v>6</v>
      </c>
    </row>
    <row r="229" ht="15.75" customHeight="1">
      <c r="B229" s="3" t="str">
        <f>IFERROR(__xludf.DUMMYFUNCTION("""COMPUTED_VALUE"""),"Red")</f>
        <v>Red</v>
      </c>
      <c r="C229" s="3">
        <f t="shared" si="16"/>
        <v>4</v>
      </c>
    </row>
    <row r="230" ht="15.75" customHeight="1">
      <c r="B230" s="3" t="str">
        <f>IFERROR(__xludf.DUMMYFUNCTION("""COMPUTED_VALUE"""),"Black")</f>
        <v>Black</v>
      </c>
      <c r="C230" s="3">
        <f t="shared" si="16"/>
        <v>3</v>
      </c>
    </row>
    <row r="231" ht="15.75" customHeight="1">
      <c r="B231" s="3" t="str">
        <f>IFERROR(__xludf.DUMMYFUNCTION("""COMPUTED_VALUE"""),"Blue")</f>
        <v>Blue</v>
      </c>
      <c r="C231" s="3">
        <f t="shared" si="16"/>
        <v>2</v>
      </c>
    </row>
    <row r="232" ht="15.75" customHeight="1">
      <c r="B232" s="3" t="str">
        <f>IFERROR(__xludf.DUMMYFUNCTION("""COMPUTED_VALUE"""),"Yellow")</f>
        <v>Yellow</v>
      </c>
      <c r="C232" s="3">
        <f t="shared" si="16"/>
        <v>1</v>
      </c>
    </row>
    <row r="233" ht="15.75" customHeight="1"/>
    <row r="234" ht="15.75" customHeight="1">
      <c r="B234" s="3" t="s">
        <v>135</v>
      </c>
    </row>
    <row r="235" ht="15.75" customHeight="1"/>
    <row r="236" ht="15.75" customHeight="1">
      <c r="B236" s="5" t="s">
        <v>136</v>
      </c>
    </row>
    <row r="237" ht="15.75" customHeight="1"/>
    <row r="238" ht="15.75" customHeight="1">
      <c r="A238" s="3">
        <v>4.0</v>
      </c>
      <c r="B238" s="3" t="s">
        <v>9</v>
      </c>
    </row>
    <row r="239" ht="15.75" customHeight="1"/>
    <row r="240" ht="15.75" customHeight="1">
      <c r="B240" s="3" t="s">
        <v>137</v>
      </c>
    </row>
    <row r="241" ht="15.75" customHeight="1"/>
    <row r="242" ht="15.75" customHeight="1">
      <c r="B242" s="1" t="s">
        <v>17</v>
      </c>
      <c r="C242" s="1" t="s">
        <v>138</v>
      </c>
    </row>
    <row r="243" ht="15.75" customHeight="1">
      <c r="B243" s="3" t="str">
        <f>IFERROR(__xludf.DUMMYFUNCTION("ARRAY_CONSTRAIN(ARRAYFORMULA(UNIQUE(G206:G223)), 4, 1)"),"1st owner")</f>
        <v>1st owner</v>
      </c>
      <c r="C243" s="3" t="str">
        <f t="shared" ref="C243:C246" si="17">AVERAGEIF($G$206:$G$223,B243,$H$206:$H$223)</f>
        <v>#DIV/0!</v>
      </c>
      <c r="D243" s="1" t="str">
        <f t="shared" ref="D243:D246" si="18">FORMULATEXT(C243)</f>
        <v>=AVERAGEIF($G$206:$G$223,B243,$H$206:$H$223)</v>
      </c>
    </row>
    <row r="244" ht="15.75" customHeight="1">
      <c r="B244" s="3" t="str">
        <f>IFERROR(__xludf.DUMMYFUNCTION("""COMPUTED_VALUE"""),"2nd owner")</f>
        <v>2nd owner</v>
      </c>
      <c r="C244" s="3" t="str">
        <f t="shared" si="17"/>
        <v>#DIV/0!</v>
      </c>
      <c r="D244" s="1" t="str">
        <f t="shared" si="18"/>
        <v>=AVERAGEIF($G$206:$G$223,B244,$H$206:$H$223)</v>
      </c>
    </row>
    <row r="245" ht="15.75" customHeight="1">
      <c r="B245" s="3" t="str">
        <f>IFERROR(__xludf.DUMMYFUNCTION("""COMPUTED_VALUE"""),"3rd owner")</f>
        <v>3rd owner</v>
      </c>
      <c r="C245" s="3" t="str">
        <f t="shared" si="17"/>
        <v>#DIV/0!</v>
      </c>
      <c r="D245" s="1" t="str">
        <f t="shared" si="18"/>
        <v>=AVERAGEIF($G$206:$G$223,B245,$H$206:$H$223)</v>
      </c>
    </row>
    <row r="246" ht="15.75" customHeight="1">
      <c r="B246" s="3" t="str">
        <f>IFERROR(__xludf.DUMMYFUNCTION("""COMPUTED_VALUE"""),"4th owner")</f>
        <v>4th owner</v>
      </c>
      <c r="C246" s="3" t="str">
        <f t="shared" si="17"/>
        <v>#DIV/0!</v>
      </c>
      <c r="D246" s="1" t="str">
        <f t="shared" si="18"/>
        <v>=AVERAGEIF($G$206:$G$223,B246,$H$206:$H$223)</v>
      </c>
    </row>
    <row r="247" ht="15.75" customHeight="1"/>
    <row r="248" ht="15.75" customHeight="1">
      <c r="B248" s="5" t="s">
        <v>139</v>
      </c>
    </row>
    <row r="249" ht="15.75" customHeight="1"/>
    <row r="250" ht="15.75" customHeight="1">
      <c r="B250" s="3" t="s">
        <v>140</v>
      </c>
    </row>
    <row r="251" ht="15.75" customHeight="1">
      <c r="B251" s="3" t="s">
        <v>141</v>
      </c>
    </row>
    <row r="252" ht="15.75" customHeight="1">
      <c r="B252" s="3" t="s">
        <v>142</v>
      </c>
    </row>
    <row r="253" ht="15.75" customHeight="1"/>
    <row r="254" ht="15.75" customHeight="1"/>
    <row r="255" ht="15.75" customHeight="1"/>
    <row r="256" ht="15.75" customHeight="1"/>
    <row r="257" ht="15.75" customHeight="1"/>
    <row r="258" ht="15.75" customHeight="1"/>
    <row r="259" ht="15.75" customHeight="1"/>
    <row r="260" ht="15.75" customHeight="1"/>
    <row r="261" ht="15.75" customHeight="1">
      <c r="B261" s="3" t="s">
        <v>143</v>
      </c>
    </row>
    <row r="262" ht="15.75" customHeight="1">
      <c r="B262" s="3" t="s">
        <v>144</v>
      </c>
    </row>
    <row r="263" ht="15.75" customHeight="1"/>
    <row r="264" ht="15.75" customHeight="1">
      <c r="B264" s="3" t="s">
        <v>145</v>
      </c>
    </row>
    <row r="265" ht="15.75" customHeight="1"/>
    <row r="266" ht="15.75" customHeight="1">
      <c r="B266" s="1" t="s">
        <v>12</v>
      </c>
      <c r="C266" s="1" t="s">
        <v>13</v>
      </c>
      <c r="D266" s="1" t="s">
        <v>14</v>
      </c>
      <c r="E266" s="1" t="s">
        <v>15</v>
      </c>
      <c r="F266" s="1" t="s">
        <v>16</v>
      </c>
      <c r="G266" s="1" t="s">
        <v>17</v>
      </c>
      <c r="H266" s="1" t="s">
        <v>18</v>
      </c>
      <c r="I266" s="1" t="s">
        <v>96</v>
      </c>
      <c r="J266" s="1" t="s">
        <v>146</v>
      </c>
    </row>
    <row r="267" ht="15.75" customHeight="1">
      <c r="B267" s="3" t="s">
        <v>30</v>
      </c>
      <c r="C267" s="3">
        <v>2012.0</v>
      </c>
      <c r="D267" s="3">
        <v>342358.0</v>
      </c>
      <c r="E267" s="3" t="s">
        <v>31</v>
      </c>
      <c r="F267" s="3" t="s">
        <v>32</v>
      </c>
      <c r="G267" s="3" t="s">
        <v>33</v>
      </c>
      <c r="H267" s="3" t="s">
        <v>75</v>
      </c>
      <c r="I267" s="3" t="str">
        <f t="shared" ref="I267:I284" si="19">LEFT(B267,FIND(" ",B267)-1)</f>
        <v>BMW</v>
      </c>
      <c r="J267" s="16" t="str">
        <f t="shared" ref="J267:J284" si="20">SUBSTITUTE(H267,"$","")</f>
        <v>15400</v>
      </c>
      <c r="K267" s="1" t="str">
        <f t="shared" ref="K267:K284" si="21">FORMULATEXT(J267)</f>
        <v>=SUBSTITUTE(H267,"$","")</v>
      </c>
    </row>
    <row r="268" ht="15.75" customHeight="1">
      <c r="B268" s="3" t="s">
        <v>35</v>
      </c>
      <c r="C268" s="3">
        <v>2017.0</v>
      </c>
      <c r="D268" s="3">
        <v>130000.0</v>
      </c>
      <c r="E268" s="3" t="s">
        <v>36</v>
      </c>
      <c r="F268" s="3" t="s">
        <v>37</v>
      </c>
      <c r="G268" s="3" t="s">
        <v>38</v>
      </c>
      <c r="H268" s="3" t="s">
        <v>76</v>
      </c>
      <c r="I268" s="3" t="str">
        <f t="shared" si="19"/>
        <v>Audi</v>
      </c>
      <c r="J268" s="16" t="str">
        <f t="shared" si="20"/>
        <v>24321</v>
      </c>
      <c r="K268" s="1" t="str">
        <f t="shared" si="21"/>
        <v>=SUBSTITUTE(H268,"$","")</v>
      </c>
    </row>
    <row r="269" ht="15.75" customHeight="1">
      <c r="B269" s="3" t="s">
        <v>40</v>
      </c>
      <c r="C269" s="3">
        <v>2020.0</v>
      </c>
      <c r="D269" s="3">
        <v>92450.0</v>
      </c>
      <c r="E269" s="3" t="s">
        <v>41</v>
      </c>
      <c r="F269" s="3" t="s">
        <v>32</v>
      </c>
      <c r="G269" s="3" t="s">
        <v>42</v>
      </c>
      <c r="H269" s="3" t="s">
        <v>77</v>
      </c>
      <c r="I269" s="3" t="str">
        <f t="shared" si="19"/>
        <v>Mercedes</v>
      </c>
      <c r="J269" s="16" t="str">
        <f t="shared" si="20"/>
        <v>102342</v>
      </c>
      <c r="K269" s="1" t="str">
        <f t="shared" si="21"/>
        <v>=SUBSTITUTE(H269,"$","")</v>
      </c>
    </row>
    <row r="270" ht="15.75" customHeight="1">
      <c r="B270" s="3" t="s">
        <v>30</v>
      </c>
      <c r="C270" s="3">
        <v>2020.0</v>
      </c>
      <c r="D270" s="3">
        <v>76240.0</v>
      </c>
      <c r="E270" s="3" t="s">
        <v>31</v>
      </c>
      <c r="F270" s="3" t="s">
        <v>32</v>
      </c>
      <c r="G270" s="3" t="s">
        <v>38</v>
      </c>
      <c r="H270" s="3" t="s">
        <v>78</v>
      </c>
      <c r="I270" s="3" t="str">
        <f t="shared" si="19"/>
        <v>BMW</v>
      </c>
      <c r="J270" s="16" t="str">
        <f t="shared" si="20"/>
        <v>55272</v>
      </c>
      <c r="K270" s="1" t="str">
        <f t="shared" si="21"/>
        <v>=SUBSTITUTE(H270,"$","")</v>
      </c>
    </row>
    <row r="271" ht="15.75" customHeight="1">
      <c r="B271" s="3" t="s">
        <v>45</v>
      </c>
      <c r="C271" s="3">
        <v>2021.0</v>
      </c>
      <c r="D271" s="3">
        <v>17283.0</v>
      </c>
      <c r="E271" s="3" t="s">
        <v>31</v>
      </c>
      <c r="F271" s="3" t="s">
        <v>37</v>
      </c>
      <c r="G271" s="3" t="s">
        <v>33</v>
      </c>
      <c r="H271" s="3" t="s">
        <v>79</v>
      </c>
      <c r="I271" s="3" t="str">
        <f t="shared" si="19"/>
        <v>BMW</v>
      </c>
      <c r="J271" s="16" t="str">
        <f t="shared" si="20"/>
        <v>42000</v>
      </c>
      <c r="K271" s="1" t="str">
        <f t="shared" si="21"/>
        <v>=SUBSTITUTE(H271,"$","")</v>
      </c>
    </row>
    <row r="272" ht="15.75" customHeight="1">
      <c r="B272" s="3" t="s">
        <v>46</v>
      </c>
      <c r="C272" s="3">
        <v>2020.0</v>
      </c>
      <c r="D272" s="3">
        <v>98312.0</v>
      </c>
      <c r="E272" s="3" t="s">
        <v>36</v>
      </c>
      <c r="F272" s="3" t="s">
        <v>32</v>
      </c>
      <c r="G272" s="3" t="s">
        <v>42</v>
      </c>
      <c r="H272" s="3" t="s">
        <v>80</v>
      </c>
      <c r="I272" s="3" t="str">
        <f t="shared" si="19"/>
        <v>Lexus</v>
      </c>
      <c r="J272" s="16" t="str">
        <f t="shared" si="20"/>
        <v>51292</v>
      </c>
      <c r="K272" s="1" t="str">
        <f t="shared" si="21"/>
        <v>=SUBSTITUTE(H272,"$","")</v>
      </c>
    </row>
    <row r="273" ht="15.75" customHeight="1">
      <c r="B273" s="3" t="s">
        <v>45</v>
      </c>
      <c r="C273" s="3">
        <v>2018.0</v>
      </c>
      <c r="D273" s="3">
        <v>156784.0</v>
      </c>
      <c r="E273" s="3" t="s">
        <v>47</v>
      </c>
      <c r="F273" s="3" t="s">
        <v>37</v>
      </c>
      <c r="G273" s="3" t="s">
        <v>42</v>
      </c>
      <c r="H273" s="3" t="s">
        <v>81</v>
      </c>
      <c r="I273" s="3" t="str">
        <f t="shared" si="19"/>
        <v>BMW</v>
      </c>
      <c r="J273" s="16" t="str">
        <f t="shared" si="20"/>
        <v>37605</v>
      </c>
      <c r="K273" s="1" t="str">
        <f t="shared" si="21"/>
        <v>=SUBSTITUTE(H273,"$","")</v>
      </c>
    </row>
    <row r="274" ht="15.75" customHeight="1">
      <c r="B274" s="3" t="s">
        <v>30</v>
      </c>
      <c r="C274" s="3">
        <v>2019.0</v>
      </c>
      <c r="D274" s="3">
        <v>52034.0</v>
      </c>
      <c r="E274" s="3" t="s">
        <v>48</v>
      </c>
      <c r="F274" s="3" t="s">
        <v>32</v>
      </c>
      <c r="G274" s="3" t="s">
        <v>33</v>
      </c>
      <c r="H274" s="3" t="s">
        <v>82</v>
      </c>
      <c r="I274" s="3" t="str">
        <f t="shared" si="19"/>
        <v>BMW</v>
      </c>
      <c r="J274" s="16" t="str">
        <f t="shared" si="20"/>
        <v>45000</v>
      </c>
      <c r="K274" s="1" t="str">
        <f t="shared" si="21"/>
        <v>=SUBSTITUTE(H274,"$","")</v>
      </c>
    </row>
    <row r="275" ht="15.75" customHeight="1">
      <c r="B275" s="3" t="s">
        <v>49</v>
      </c>
      <c r="C275" s="3">
        <v>2011.0</v>
      </c>
      <c r="D275" s="3">
        <v>205204.0</v>
      </c>
      <c r="E275" s="3" t="s">
        <v>36</v>
      </c>
      <c r="F275" s="3" t="s">
        <v>32</v>
      </c>
      <c r="G275" s="3" t="s">
        <v>38</v>
      </c>
      <c r="H275" s="3" t="s">
        <v>83</v>
      </c>
      <c r="I275" s="3" t="str">
        <f t="shared" si="19"/>
        <v>BMW</v>
      </c>
      <c r="J275" s="16" t="str">
        <f t="shared" si="20"/>
        <v>13241</v>
      </c>
      <c r="K275" s="1" t="str">
        <f t="shared" si="21"/>
        <v>=SUBSTITUTE(H275,"$","")</v>
      </c>
    </row>
    <row r="276" ht="15.75" customHeight="1">
      <c r="B276" s="3" t="s">
        <v>40</v>
      </c>
      <c r="C276" s="3">
        <v>2014.0</v>
      </c>
      <c r="D276" s="3">
        <v>152985.0</v>
      </c>
      <c r="E276" s="3" t="s">
        <v>41</v>
      </c>
      <c r="F276" s="3" t="s">
        <v>32</v>
      </c>
      <c r="G276" s="3" t="s">
        <v>38</v>
      </c>
      <c r="H276" s="3" t="s">
        <v>84</v>
      </c>
      <c r="I276" s="3" t="str">
        <f t="shared" si="19"/>
        <v>Mercedes</v>
      </c>
      <c r="J276" s="16" t="str">
        <f t="shared" si="20"/>
        <v>49344</v>
      </c>
      <c r="K276" s="1" t="str">
        <f t="shared" si="21"/>
        <v>=SUBSTITUTE(H276,"$","")</v>
      </c>
    </row>
    <row r="277" ht="15.75" customHeight="1">
      <c r="B277" s="3" t="s">
        <v>50</v>
      </c>
      <c r="C277" s="3">
        <v>2018.0</v>
      </c>
      <c r="D277" s="3">
        <v>76429.0</v>
      </c>
      <c r="E277" s="3" t="s">
        <v>51</v>
      </c>
      <c r="F277" s="3" t="s">
        <v>32</v>
      </c>
      <c r="G277" s="3" t="s">
        <v>33</v>
      </c>
      <c r="H277" s="3" t="s">
        <v>85</v>
      </c>
      <c r="I277" s="3" t="str">
        <f t="shared" si="19"/>
        <v>Tesla</v>
      </c>
      <c r="J277" s="16" t="str">
        <f t="shared" si="20"/>
        <v>52432</v>
      </c>
      <c r="K277" s="1" t="str">
        <f t="shared" si="21"/>
        <v>=SUBSTITUTE(H277,"$","")</v>
      </c>
    </row>
    <row r="278" ht="15.75" customHeight="1">
      <c r="B278" s="3" t="s">
        <v>52</v>
      </c>
      <c r="C278" s="3">
        <v>2013.0</v>
      </c>
      <c r="D278" s="3">
        <v>254028.0</v>
      </c>
      <c r="E278" s="3" t="s">
        <v>53</v>
      </c>
      <c r="F278" s="3" t="s">
        <v>37</v>
      </c>
      <c r="G278" s="3" t="s">
        <v>38</v>
      </c>
      <c r="H278" s="3" t="s">
        <v>86</v>
      </c>
      <c r="I278" s="3" t="str">
        <f t="shared" si="19"/>
        <v>Volvo</v>
      </c>
      <c r="J278" s="16" t="str">
        <f t="shared" si="20"/>
        <v>17452</v>
      </c>
      <c r="K278" s="1" t="str">
        <f t="shared" si="21"/>
        <v>=SUBSTITUTE(H278,"$","")</v>
      </c>
    </row>
    <row r="279" ht="15.75" customHeight="1">
      <c r="B279" s="3" t="s">
        <v>54</v>
      </c>
      <c r="C279" s="3">
        <v>2014.0</v>
      </c>
      <c r="D279" s="3">
        <v>45832.0</v>
      </c>
      <c r="E279" s="3" t="s">
        <v>31</v>
      </c>
      <c r="F279" s="3" t="s">
        <v>37</v>
      </c>
      <c r="G279" s="3" t="s">
        <v>33</v>
      </c>
      <c r="H279" s="3" t="s">
        <v>87</v>
      </c>
      <c r="I279" s="3" t="str">
        <f t="shared" si="19"/>
        <v>Audi</v>
      </c>
      <c r="J279" s="16" t="str">
        <f t="shared" si="20"/>
        <v>23250</v>
      </c>
      <c r="K279" s="1" t="str">
        <f t="shared" si="21"/>
        <v>=SUBSTITUTE(H279,"$","")</v>
      </c>
    </row>
    <row r="280" ht="15.75" customHeight="1">
      <c r="B280" s="3" t="s">
        <v>55</v>
      </c>
      <c r="C280" s="3">
        <v>2018.0</v>
      </c>
      <c r="D280" s="3">
        <v>67591.0</v>
      </c>
      <c r="E280" s="3" t="s">
        <v>47</v>
      </c>
      <c r="F280" s="3" t="s">
        <v>32</v>
      </c>
      <c r="G280" s="3" t="s">
        <v>38</v>
      </c>
      <c r="H280" s="3" t="s">
        <v>88</v>
      </c>
      <c r="I280" s="3" t="str">
        <f t="shared" si="19"/>
        <v>Cadillac</v>
      </c>
      <c r="J280" s="16" t="str">
        <f t="shared" si="20"/>
        <v>32420</v>
      </c>
      <c r="K280" s="1" t="str">
        <f t="shared" si="21"/>
        <v>=SUBSTITUTE(H280,"$","")</v>
      </c>
    </row>
    <row r="281" ht="15.75" customHeight="1">
      <c r="B281" s="3" t="s">
        <v>56</v>
      </c>
      <c r="C281" s="3">
        <v>2013.0</v>
      </c>
      <c r="D281" s="3">
        <v>85320.0</v>
      </c>
      <c r="E281" s="3" t="s">
        <v>31</v>
      </c>
      <c r="F281" s="3" t="s">
        <v>32</v>
      </c>
      <c r="G281" s="3" t="s">
        <v>38</v>
      </c>
      <c r="H281" s="3" t="s">
        <v>89</v>
      </c>
      <c r="I281" s="3" t="str">
        <f t="shared" si="19"/>
        <v>Jaguar</v>
      </c>
      <c r="J281" s="16" t="str">
        <f t="shared" si="20"/>
        <v>18454</v>
      </c>
      <c r="K281" s="1" t="str">
        <f t="shared" si="21"/>
        <v>=SUBSTITUTE(H281,"$","")</v>
      </c>
    </row>
    <row r="282" ht="15.75" customHeight="1">
      <c r="B282" s="3" t="s">
        <v>46</v>
      </c>
      <c r="C282" s="3">
        <v>2016.0</v>
      </c>
      <c r="D282" s="3">
        <v>5000.0</v>
      </c>
      <c r="E282" s="3" t="s">
        <v>31</v>
      </c>
      <c r="F282" s="3" t="s">
        <v>32</v>
      </c>
      <c r="G282" s="3" t="s">
        <v>33</v>
      </c>
      <c r="H282" s="3" t="s">
        <v>90</v>
      </c>
      <c r="I282" s="3" t="str">
        <f t="shared" si="19"/>
        <v>Lexus</v>
      </c>
      <c r="J282" s="16" t="str">
        <f t="shared" si="20"/>
        <v>41000</v>
      </c>
      <c r="K282" s="1" t="str">
        <f t="shared" si="21"/>
        <v>=SUBSTITUTE(H282,"$","")</v>
      </c>
    </row>
    <row r="283" ht="15.75" customHeight="1">
      <c r="B283" s="3" t="s">
        <v>57</v>
      </c>
      <c r="C283" s="3">
        <v>2017.0</v>
      </c>
      <c r="D283" s="3">
        <v>92450.0</v>
      </c>
      <c r="E283" s="3" t="s">
        <v>36</v>
      </c>
      <c r="F283" s="3" t="s">
        <v>37</v>
      </c>
      <c r="G283" s="3" t="s">
        <v>38</v>
      </c>
      <c r="H283" s="3" t="s">
        <v>91</v>
      </c>
      <c r="I283" s="3" t="str">
        <f t="shared" si="19"/>
        <v>BMW</v>
      </c>
      <c r="J283" s="16" t="str">
        <f t="shared" si="20"/>
        <v>35240</v>
      </c>
      <c r="K283" s="1" t="str">
        <f t="shared" si="21"/>
        <v>=SUBSTITUTE(H283,"$","")</v>
      </c>
    </row>
    <row r="284" ht="15.75" customHeight="1">
      <c r="B284" s="3" t="s">
        <v>46</v>
      </c>
      <c r="C284" s="3">
        <v>2015.0</v>
      </c>
      <c r="D284" s="3">
        <v>130000.0</v>
      </c>
      <c r="E284" s="3" t="s">
        <v>41</v>
      </c>
      <c r="F284" s="3" t="s">
        <v>32</v>
      </c>
      <c r="G284" s="3" t="s">
        <v>58</v>
      </c>
      <c r="H284" s="3" t="s">
        <v>92</v>
      </c>
      <c r="I284" s="3" t="str">
        <f t="shared" si="19"/>
        <v>Lexus</v>
      </c>
      <c r="J284" s="16" t="str">
        <f t="shared" si="20"/>
        <v>22520</v>
      </c>
      <c r="K284" s="1" t="str">
        <f t="shared" si="21"/>
        <v>=SUBSTITUTE(H284,"$","")</v>
      </c>
    </row>
    <row r="285" ht="15.75" customHeight="1"/>
    <row r="286" ht="15.75" customHeight="1">
      <c r="B286" s="5" t="s">
        <v>147</v>
      </c>
    </row>
    <row r="287" ht="15.75" customHeight="1"/>
    <row r="288" ht="15.75" customHeight="1">
      <c r="B288" s="3" t="s">
        <v>148</v>
      </c>
    </row>
    <row r="289" ht="15.75" customHeight="1"/>
    <row r="290" ht="15.75" customHeight="1">
      <c r="B290" s="1" t="s">
        <v>17</v>
      </c>
      <c r="C290" s="1" t="s">
        <v>138</v>
      </c>
    </row>
    <row r="291" ht="15.75" customHeight="1">
      <c r="B291" s="3" t="str">
        <f>IFERROR(__xludf.DUMMYFUNCTION("ARRAY_CONSTRAIN(ARRAYFORMULA(UNIQUE(G267:G284)), 4, 1)"),"1st owner")</f>
        <v>1st owner</v>
      </c>
      <c r="C291" s="3" t="str">
        <f t="shared" ref="C291:C294" si="22">AVERAGEIF($G$267:$G$284,B291,$J$267:$J$284)</f>
        <v>#DIV/0!</v>
      </c>
      <c r="D291" s="1" t="str">
        <f t="shared" ref="D291:D294" si="23">FORMULATEXT(C291)</f>
        <v>=AVERAGEIF($G$267:$G$284,B291,$J$267:$J$284)</v>
      </c>
    </row>
    <row r="292" ht="15.75" customHeight="1">
      <c r="B292" s="3" t="str">
        <f>IFERROR(__xludf.DUMMYFUNCTION("""COMPUTED_VALUE"""),"2nd owner")</f>
        <v>2nd owner</v>
      </c>
      <c r="C292" s="3" t="str">
        <f t="shared" si="22"/>
        <v>#DIV/0!</v>
      </c>
      <c r="D292" s="1" t="str">
        <f t="shared" si="23"/>
        <v>=AVERAGEIF($G$267:$G$284,B292,$J$267:$J$284)</v>
      </c>
    </row>
    <row r="293" ht="15.75" customHeight="1">
      <c r="B293" s="3" t="str">
        <f>IFERROR(__xludf.DUMMYFUNCTION("""COMPUTED_VALUE"""),"3rd owner")</f>
        <v>3rd owner</v>
      </c>
      <c r="C293" s="3" t="str">
        <f t="shared" si="22"/>
        <v>#DIV/0!</v>
      </c>
      <c r="D293" s="1" t="str">
        <f t="shared" si="23"/>
        <v>=AVERAGEIF($G$267:$G$284,B293,$J$267:$J$284)</v>
      </c>
    </row>
    <row r="294" ht="15.75" customHeight="1">
      <c r="B294" s="3" t="str">
        <f>IFERROR(__xludf.DUMMYFUNCTION("""COMPUTED_VALUE"""),"4th owner")</f>
        <v>4th owner</v>
      </c>
      <c r="C294" s="3" t="str">
        <f t="shared" si="22"/>
        <v>#DIV/0!</v>
      </c>
      <c r="D294" s="1" t="str">
        <f t="shared" si="23"/>
        <v>=AVERAGEIF($G$267:$G$284,B294,$J$267:$J$284)</v>
      </c>
    </row>
    <row r="295" ht="15.75" customHeight="1"/>
    <row r="296" ht="15.75" customHeight="1">
      <c r="B296" s="3" t="s">
        <v>149</v>
      </c>
    </row>
    <row r="297" ht="15.75" customHeight="1"/>
    <row r="298" ht="15.75" customHeight="1">
      <c r="B298" s="3" t="s">
        <v>150</v>
      </c>
    </row>
    <row r="299" ht="15.75" customHeight="1">
      <c r="B299" s="3" t="s">
        <v>151</v>
      </c>
    </row>
    <row r="300" ht="15.75" customHeight="1"/>
    <row r="301" ht="15.75" customHeight="1">
      <c r="B301" s="1" t="s">
        <v>12</v>
      </c>
      <c r="C301" s="1" t="s">
        <v>13</v>
      </c>
      <c r="D301" s="1" t="s">
        <v>14</v>
      </c>
      <c r="E301" s="1" t="s">
        <v>15</v>
      </c>
      <c r="F301" s="1" t="s">
        <v>16</v>
      </c>
      <c r="G301" s="1" t="s">
        <v>17</v>
      </c>
      <c r="H301" s="1" t="s">
        <v>18</v>
      </c>
      <c r="I301" s="1" t="s">
        <v>96</v>
      </c>
      <c r="J301" s="1" t="s">
        <v>152</v>
      </c>
    </row>
    <row r="302" ht="15.75" customHeight="1">
      <c r="B302" s="3" t="s">
        <v>30</v>
      </c>
      <c r="C302" s="3">
        <v>2012.0</v>
      </c>
      <c r="D302" s="3">
        <v>342358.0</v>
      </c>
      <c r="E302" s="3" t="s">
        <v>31</v>
      </c>
      <c r="F302" s="3" t="s">
        <v>32</v>
      </c>
      <c r="G302" s="3" t="s">
        <v>33</v>
      </c>
      <c r="H302" s="3" t="s">
        <v>75</v>
      </c>
      <c r="I302" s="3" t="str">
        <f t="shared" ref="I302:I319" si="24">LEFT(B302,FIND(" ",B302)-1)</f>
        <v>BMW</v>
      </c>
      <c r="J302" s="16">
        <f t="shared" ref="J302:J319" si="25">VALUE(SUBSTITUTE(H302,"$",""))</f>
        <v>15400</v>
      </c>
      <c r="K302" s="1" t="str">
        <f t="shared" ref="K302:K319" si="26">FORMULATEXT(J302)</f>
        <v>=VALUE(SUBSTITUTE(H302,"$",""))</v>
      </c>
    </row>
    <row r="303" ht="15.75" customHeight="1">
      <c r="B303" s="3" t="s">
        <v>35</v>
      </c>
      <c r="C303" s="3">
        <v>2017.0</v>
      </c>
      <c r="D303" s="3">
        <v>130000.0</v>
      </c>
      <c r="E303" s="3" t="s">
        <v>36</v>
      </c>
      <c r="F303" s="3" t="s">
        <v>37</v>
      </c>
      <c r="G303" s="3" t="s">
        <v>38</v>
      </c>
      <c r="H303" s="3" t="s">
        <v>76</v>
      </c>
      <c r="I303" s="3" t="str">
        <f t="shared" si="24"/>
        <v>Audi</v>
      </c>
      <c r="J303" s="16">
        <f t="shared" si="25"/>
        <v>24321</v>
      </c>
      <c r="K303" s="1" t="str">
        <f t="shared" si="26"/>
        <v>=VALUE(SUBSTITUTE(H303,"$",""))</v>
      </c>
    </row>
    <row r="304" ht="15.75" customHeight="1">
      <c r="B304" s="3" t="s">
        <v>40</v>
      </c>
      <c r="C304" s="3">
        <v>2020.0</v>
      </c>
      <c r="D304" s="3">
        <v>92450.0</v>
      </c>
      <c r="E304" s="3" t="s">
        <v>41</v>
      </c>
      <c r="F304" s="3" t="s">
        <v>32</v>
      </c>
      <c r="G304" s="3" t="s">
        <v>42</v>
      </c>
      <c r="H304" s="3" t="s">
        <v>77</v>
      </c>
      <c r="I304" s="3" t="str">
        <f t="shared" si="24"/>
        <v>Mercedes</v>
      </c>
      <c r="J304" s="16">
        <f t="shared" si="25"/>
        <v>102342</v>
      </c>
      <c r="K304" s="1" t="str">
        <f t="shared" si="26"/>
        <v>=VALUE(SUBSTITUTE(H304,"$",""))</v>
      </c>
    </row>
    <row r="305" ht="15.75" customHeight="1">
      <c r="B305" s="3" t="s">
        <v>30</v>
      </c>
      <c r="C305" s="3">
        <v>2020.0</v>
      </c>
      <c r="D305" s="3">
        <v>76240.0</v>
      </c>
      <c r="E305" s="3" t="s">
        <v>31</v>
      </c>
      <c r="F305" s="3" t="s">
        <v>32</v>
      </c>
      <c r="G305" s="3" t="s">
        <v>38</v>
      </c>
      <c r="H305" s="3" t="s">
        <v>78</v>
      </c>
      <c r="I305" s="3" t="str">
        <f t="shared" si="24"/>
        <v>BMW</v>
      </c>
      <c r="J305" s="16">
        <f t="shared" si="25"/>
        <v>55272</v>
      </c>
      <c r="K305" s="1" t="str">
        <f t="shared" si="26"/>
        <v>=VALUE(SUBSTITUTE(H305,"$",""))</v>
      </c>
    </row>
    <row r="306" ht="15.75" customHeight="1">
      <c r="B306" s="3" t="s">
        <v>45</v>
      </c>
      <c r="C306" s="3">
        <v>2021.0</v>
      </c>
      <c r="D306" s="3">
        <v>17283.0</v>
      </c>
      <c r="E306" s="3" t="s">
        <v>31</v>
      </c>
      <c r="F306" s="3" t="s">
        <v>37</v>
      </c>
      <c r="G306" s="3" t="s">
        <v>33</v>
      </c>
      <c r="H306" s="3" t="s">
        <v>79</v>
      </c>
      <c r="I306" s="3" t="str">
        <f t="shared" si="24"/>
        <v>BMW</v>
      </c>
      <c r="J306" s="16">
        <f t="shared" si="25"/>
        <v>42000</v>
      </c>
      <c r="K306" s="1" t="str">
        <f t="shared" si="26"/>
        <v>=VALUE(SUBSTITUTE(H306,"$",""))</v>
      </c>
    </row>
    <row r="307" ht="15.75" customHeight="1">
      <c r="B307" s="3" t="s">
        <v>46</v>
      </c>
      <c r="C307" s="3">
        <v>2020.0</v>
      </c>
      <c r="D307" s="3">
        <v>98312.0</v>
      </c>
      <c r="E307" s="3" t="s">
        <v>36</v>
      </c>
      <c r="F307" s="3" t="s">
        <v>32</v>
      </c>
      <c r="G307" s="3" t="s">
        <v>42</v>
      </c>
      <c r="H307" s="3" t="s">
        <v>80</v>
      </c>
      <c r="I307" s="3" t="str">
        <f t="shared" si="24"/>
        <v>Lexus</v>
      </c>
      <c r="J307" s="16">
        <f t="shared" si="25"/>
        <v>51292</v>
      </c>
      <c r="K307" s="1" t="str">
        <f t="shared" si="26"/>
        <v>=VALUE(SUBSTITUTE(H307,"$",""))</v>
      </c>
    </row>
    <row r="308" ht="15.75" customHeight="1">
      <c r="B308" s="3" t="s">
        <v>45</v>
      </c>
      <c r="C308" s="3">
        <v>2018.0</v>
      </c>
      <c r="D308" s="3">
        <v>156784.0</v>
      </c>
      <c r="E308" s="3" t="s">
        <v>47</v>
      </c>
      <c r="F308" s="3" t="s">
        <v>37</v>
      </c>
      <c r="G308" s="3" t="s">
        <v>42</v>
      </c>
      <c r="H308" s="3" t="s">
        <v>81</v>
      </c>
      <c r="I308" s="3" t="str">
        <f t="shared" si="24"/>
        <v>BMW</v>
      </c>
      <c r="J308" s="16">
        <f t="shared" si="25"/>
        <v>37605</v>
      </c>
      <c r="K308" s="1" t="str">
        <f t="shared" si="26"/>
        <v>=VALUE(SUBSTITUTE(H308,"$",""))</v>
      </c>
    </row>
    <row r="309" ht="15.75" customHeight="1">
      <c r="B309" s="3" t="s">
        <v>30</v>
      </c>
      <c r="C309" s="3">
        <v>2019.0</v>
      </c>
      <c r="D309" s="3">
        <v>52034.0</v>
      </c>
      <c r="E309" s="3" t="s">
        <v>48</v>
      </c>
      <c r="F309" s="3" t="s">
        <v>32</v>
      </c>
      <c r="G309" s="3" t="s">
        <v>33</v>
      </c>
      <c r="H309" s="3" t="s">
        <v>82</v>
      </c>
      <c r="I309" s="3" t="str">
        <f t="shared" si="24"/>
        <v>BMW</v>
      </c>
      <c r="J309" s="16">
        <f t="shared" si="25"/>
        <v>45000</v>
      </c>
      <c r="K309" s="1" t="str">
        <f t="shared" si="26"/>
        <v>=VALUE(SUBSTITUTE(H309,"$",""))</v>
      </c>
    </row>
    <row r="310" ht="15.75" customHeight="1">
      <c r="B310" s="3" t="s">
        <v>49</v>
      </c>
      <c r="C310" s="3">
        <v>2011.0</v>
      </c>
      <c r="D310" s="3">
        <v>205204.0</v>
      </c>
      <c r="E310" s="3" t="s">
        <v>36</v>
      </c>
      <c r="F310" s="3" t="s">
        <v>32</v>
      </c>
      <c r="G310" s="3" t="s">
        <v>38</v>
      </c>
      <c r="H310" s="3" t="s">
        <v>83</v>
      </c>
      <c r="I310" s="3" t="str">
        <f t="shared" si="24"/>
        <v>BMW</v>
      </c>
      <c r="J310" s="16">
        <f t="shared" si="25"/>
        <v>13241</v>
      </c>
      <c r="K310" s="1" t="str">
        <f t="shared" si="26"/>
        <v>=VALUE(SUBSTITUTE(H310,"$",""))</v>
      </c>
    </row>
    <row r="311" ht="15.75" customHeight="1">
      <c r="B311" s="3" t="s">
        <v>40</v>
      </c>
      <c r="C311" s="3">
        <v>2014.0</v>
      </c>
      <c r="D311" s="3">
        <v>152985.0</v>
      </c>
      <c r="E311" s="3" t="s">
        <v>41</v>
      </c>
      <c r="F311" s="3" t="s">
        <v>32</v>
      </c>
      <c r="G311" s="3" t="s">
        <v>38</v>
      </c>
      <c r="H311" s="3" t="s">
        <v>84</v>
      </c>
      <c r="I311" s="3" t="str">
        <f t="shared" si="24"/>
        <v>Mercedes</v>
      </c>
      <c r="J311" s="16">
        <f t="shared" si="25"/>
        <v>49344</v>
      </c>
      <c r="K311" s="1" t="str">
        <f t="shared" si="26"/>
        <v>=VALUE(SUBSTITUTE(H311,"$",""))</v>
      </c>
    </row>
    <row r="312" ht="15.75" customHeight="1">
      <c r="B312" s="3" t="s">
        <v>50</v>
      </c>
      <c r="C312" s="3">
        <v>2018.0</v>
      </c>
      <c r="D312" s="3">
        <v>76429.0</v>
      </c>
      <c r="E312" s="3" t="s">
        <v>51</v>
      </c>
      <c r="F312" s="3" t="s">
        <v>32</v>
      </c>
      <c r="G312" s="3" t="s">
        <v>33</v>
      </c>
      <c r="H312" s="3" t="s">
        <v>85</v>
      </c>
      <c r="I312" s="3" t="str">
        <f t="shared" si="24"/>
        <v>Tesla</v>
      </c>
      <c r="J312" s="16">
        <f t="shared" si="25"/>
        <v>52432</v>
      </c>
      <c r="K312" s="1" t="str">
        <f t="shared" si="26"/>
        <v>=VALUE(SUBSTITUTE(H312,"$",""))</v>
      </c>
    </row>
    <row r="313" ht="15.75" customHeight="1">
      <c r="B313" s="3" t="s">
        <v>52</v>
      </c>
      <c r="C313" s="3">
        <v>2013.0</v>
      </c>
      <c r="D313" s="3">
        <v>254028.0</v>
      </c>
      <c r="E313" s="3" t="s">
        <v>53</v>
      </c>
      <c r="F313" s="3" t="s">
        <v>37</v>
      </c>
      <c r="G313" s="3" t="s">
        <v>38</v>
      </c>
      <c r="H313" s="3" t="s">
        <v>86</v>
      </c>
      <c r="I313" s="3" t="str">
        <f t="shared" si="24"/>
        <v>Volvo</v>
      </c>
      <c r="J313" s="16">
        <f t="shared" si="25"/>
        <v>17452</v>
      </c>
      <c r="K313" s="1" t="str">
        <f t="shared" si="26"/>
        <v>=VALUE(SUBSTITUTE(H313,"$",""))</v>
      </c>
    </row>
    <row r="314" ht="15.75" customHeight="1">
      <c r="B314" s="3" t="s">
        <v>54</v>
      </c>
      <c r="C314" s="3">
        <v>2014.0</v>
      </c>
      <c r="D314" s="3">
        <v>45832.0</v>
      </c>
      <c r="E314" s="3" t="s">
        <v>31</v>
      </c>
      <c r="F314" s="3" t="s">
        <v>37</v>
      </c>
      <c r="G314" s="3" t="s">
        <v>33</v>
      </c>
      <c r="H314" s="3" t="s">
        <v>87</v>
      </c>
      <c r="I314" s="3" t="str">
        <f t="shared" si="24"/>
        <v>Audi</v>
      </c>
      <c r="J314" s="16">
        <f t="shared" si="25"/>
        <v>23250</v>
      </c>
      <c r="K314" s="1" t="str">
        <f t="shared" si="26"/>
        <v>=VALUE(SUBSTITUTE(H314,"$",""))</v>
      </c>
    </row>
    <row r="315" ht="15.75" customHeight="1">
      <c r="B315" s="3" t="s">
        <v>55</v>
      </c>
      <c r="C315" s="3">
        <v>2018.0</v>
      </c>
      <c r="D315" s="3">
        <v>67591.0</v>
      </c>
      <c r="E315" s="3" t="s">
        <v>47</v>
      </c>
      <c r="F315" s="3" t="s">
        <v>32</v>
      </c>
      <c r="G315" s="3" t="s">
        <v>38</v>
      </c>
      <c r="H315" s="3" t="s">
        <v>88</v>
      </c>
      <c r="I315" s="3" t="str">
        <f t="shared" si="24"/>
        <v>Cadillac</v>
      </c>
      <c r="J315" s="16">
        <f t="shared" si="25"/>
        <v>32420</v>
      </c>
      <c r="K315" s="1" t="str">
        <f t="shared" si="26"/>
        <v>=VALUE(SUBSTITUTE(H315,"$",""))</v>
      </c>
    </row>
    <row r="316" ht="15.75" customHeight="1">
      <c r="B316" s="3" t="s">
        <v>56</v>
      </c>
      <c r="C316" s="3">
        <v>2013.0</v>
      </c>
      <c r="D316" s="3">
        <v>85320.0</v>
      </c>
      <c r="E316" s="3" t="s">
        <v>31</v>
      </c>
      <c r="F316" s="3" t="s">
        <v>32</v>
      </c>
      <c r="G316" s="3" t="s">
        <v>38</v>
      </c>
      <c r="H316" s="3" t="s">
        <v>89</v>
      </c>
      <c r="I316" s="3" t="str">
        <f t="shared" si="24"/>
        <v>Jaguar</v>
      </c>
      <c r="J316" s="16">
        <f t="shared" si="25"/>
        <v>18454</v>
      </c>
      <c r="K316" s="1" t="str">
        <f t="shared" si="26"/>
        <v>=VALUE(SUBSTITUTE(H316,"$",""))</v>
      </c>
    </row>
    <row r="317" ht="15.75" customHeight="1">
      <c r="B317" s="3" t="s">
        <v>46</v>
      </c>
      <c r="C317" s="3">
        <v>2016.0</v>
      </c>
      <c r="D317" s="3">
        <v>5000.0</v>
      </c>
      <c r="E317" s="3" t="s">
        <v>31</v>
      </c>
      <c r="F317" s="3" t="s">
        <v>32</v>
      </c>
      <c r="G317" s="3" t="s">
        <v>33</v>
      </c>
      <c r="H317" s="3" t="s">
        <v>90</v>
      </c>
      <c r="I317" s="3" t="str">
        <f t="shared" si="24"/>
        <v>Lexus</v>
      </c>
      <c r="J317" s="16">
        <f t="shared" si="25"/>
        <v>41000</v>
      </c>
      <c r="K317" s="1" t="str">
        <f t="shared" si="26"/>
        <v>=VALUE(SUBSTITUTE(H317,"$",""))</v>
      </c>
    </row>
    <row r="318" ht="15.75" customHeight="1">
      <c r="B318" s="3" t="s">
        <v>57</v>
      </c>
      <c r="C318" s="3">
        <v>2017.0</v>
      </c>
      <c r="D318" s="3">
        <v>92450.0</v>
      </c>
      <c r="E318" s="3" t="s">
        <v>36</v>
      </c>
      <c r="F318" s="3" t="s">
        <v>37</v>
      </c>
      <c r="G318" s="3" t="s">
        <v>38</v>
      </c>
      <c r="H318" s="3" t="s">
        <v>91</v>
      </c>
      <c r="I318" s="3" t="str">
        <f t="shared" si="24"/>
        <v>BMW</v>
      </c>
      <c r="J318" s="16">
        <f t="shared" si="25"/>
        <v>35240</v>
      </c>
      <c r="K318" s="1" t="str">
        <f t="shared" si="26"/>
        <v>=VALUE(SUBSTITUTE(H318,"$",""))</v>
      </c>
    </row>
    <row r="319" ht="15.75" customHeight="1">
      <c r="B319" s="3" t="s">
        <v>46</v>
      </c>
      <c r="C319" s="3">
        <v>2015.0</v>
      </c>
      <c r="D319" s="3">
        <v>130000.0</v>
      </c>
      <c r="E319" s="3" t="s">
        <v>41</v>
      </c>
      <c r="F319" s="3" t="s">
        <v>32</v>
      </c>
      <c r="G319" s="3" t="s">
        <v>58</v>
      </c>
      <c r="H319" s="3" t="s">
        <v>92</v>
      </c>
      <c r="I319" s="3" t="str">
        <f t="shared" si="24"/>
        <v>Lexus</v>
      </c>
      <c r="J319" s="16">
        <f t="shared" si="25"/>
        <v>22520</v>
      </c>
      <c r="K319" s="1" t="str">
        <f t="shared" si="26"/>
        <v>=VALUE(SUBSTITUTE(H319,"$",""))</v>
      </c>
    </row>
    <row r="320" ht="15.75" customHeight="1"/>
    <row r="321" ht="15.75" customHeight="1">
      <c r="B321" s="5" t="s">
        <v>153</v>
      </c>
    </row>
    <row r="322" ht="15.75" customHeight="1"/>
    <row r="323" ht="15.75" customHeight="1">
      <c r="B323" s="3" t="s">
        <v>154</v>
      </c>
    </row>
    <row r="324" ht="15.75" customHeight="1"/>
    <row r="325" ht="15.75" customHeight="1">
      <c r="B325" s="1" t="s">
        <v>17</v>
      </c>
      <c r="C325" s="1" t="s">
        <v>138</v>
      </c>
    </row>
    <row r="326" ht="15.75" customHeight="1">
      <c r="B326" s="3" t="str">
        <f>IFERROR(__xludf.DUMMYFUNCTION("ARRAY_CONSTRAIN(ARRAYFORMULA(UNIQUE(G302:G319)), 4, 1)"),"1st owner")</f>
        <v>1st owner</v>
      </c>
      <c r="C326" s="16">
        <f t="shared" ref="C326:C329" si="27">AVERAGEIF($G$267:$G$284,B326,$J$302:$J$319)</f>
        <v>36513.66667</v>
      </c>
      <c r="D326" s="1" t="str">
        <f t="shared" ref="D326:D329" si="28">FORMULATEXT(C326)</f>
        <v>=AVERAGEIF($G$267:$G$284,B326,$J$302:$J$319)</v>
      </c>
    </row>
    <row r="327" ht="15.75" customHeight="1">
      <c r="B327" s="3" t="str">
        <f>IFERROR(__xludf.DUMMYFUNCTION("""COMPUTED_VALUE"""),"2nd owner")</f>
        <v>2nd owner</v>
      </c>
      <c r="C327" s="16">
        <f t="shared" si="27"/>
        <v>30718</v>
      </c>
      <c r="D327" s="1" t="str">
        <f t="shared" si="28"/>
        <v>=AVERAGEIF($G$267:$G$284,B327,$J$302:$J$319)</v>
      </c>
    </row>
    <row r="328" ht="15.75" customHeight="1">
      <c r="B328" s="3" t="str">
        <f>IFERROR(__xludf.DUMMYFUNCTION("""COMPUTED_VALUE"""),"3rd owner")</f>
        <v>3rd owner</v>
      </c>
      <c r="C328" s="16">
        <f t="shared" si="27"/>
        <v>63746.33333</v>
      </c>
      <c r="D328" s="1" t="str">
        <f t="shared" si="28"/>
        <v>=AVERAGEIF($G$267:$G$284,B328,$J$302:$J$319)</v>
      </c>
    </row>
    <row r="329" ht="15.75" customHeight="1">
      <c r="B329" s="3" t="str">
        <f>IFERROR(__xludf.DUMMYFUNCTION("""COMPUTED_VALUE"""),"4th owner")</f>
        <v>4th owner</v>
      </c>
      <c r="C329" s="16">
        <f t="shared" si="27"/>
        <v>22520</v>
      </c>
      <c r="D329" s="1" t="str">
        <f t="shared" si="28"/>
        <v>=AVERAGEIF($G$267:$G$284,B329,$J$302:$J$319)</v>
      </c>
    </row>
    <row r="330" ht="15.75" customHeight="1"/>
    <row r="331" ht="15.75" customHeight="1">
      <c r="B331" s="17" t="s">
        <v>155</v>
      </c>
    </row>
    <row r="332" ht="15.75" customHeight="1"/>
    <row r="333" ht="15.75" customHeight="1"/>
    <row r="334" ht="15.75" customHeight="1"/>
    <row r="335" ht="15.75" customHeight="1"/>
    <row r="336" ht="15.75" customHeight="1"/>
    <row r="337" ht="15.75" customHeight="1"/>
    <row r="338" ht="15.75" customHeight="1"/>
    <row r="339" ht="15.75" customHeight="1"/>
    <row r="340" ht="15.75" customHeight="1">
      <c r="B340" s="3" t="s">
        <v>156</v>
      </c>
    </row>
    <row r="341" ht="15.75" customHeight="1">
      <c r="B341" s="20" t="s">
        <v>157</v>
      </c>
    </row>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1"/>
    <hyperlink r:id="rId2" ref="B52"/>
    <hyperlink r:id="rId3" ref="B82"/>
    <hyperlink r:id="rId4" ref="B85"/>
    <hyperlink r:id="rId5" ref="B101"/>
    <hyperlink r:id="rId6" ref="B102"/>
    <hyperlink r:id="rId7" ref="B130"/>
    <hyperlink r:id="rId8" ref="B156"/>
    <hyperlink r:id="rId9" ref="B157"/>
    <hyperlink r:id="rId10" ref="B236"/>
    <hyperlink r:id="rId11" ref="B248"/>
    <hyperlink r:id="rId12" ref="B286"/>
    <hyperlink r:id="rId13" ref="B321"/>
    <hyperlink r:id="rId14" ref="B341"/>
  </hyperlinks>
  <printOptions/>
  <pageMargins bottom="0.75" footer="0.0" header="0.0" left="0.7" right="0.7" top="0.75"/>
  <pageSetup orientation="landscape"/>
  <drawing r:id="rId15"/>
</worksheet>
</file>