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dcalvo/UTSAGithub/excel-challenge/"/>
    </mc:Choice>
  </mc:AlternateContent>
  <xr:revisionPtr revIDLastSave="0" documentId="13_ncr:1_{4F8DDDE1-769A-2342-BF8C-083858B28F5D}" xr6:coauthVersionLast="47" xr6:coauthVersionMax="47" xr10:uidLastSave="{00000000-0000-0000-0000-000000000000}"/>
  <bookViews>
    <workbookView xWindow="0" yWindow="500" windowWidth="38400" windowHeight="20020" xr2:uid="{00000000-000D-0000-FFFF-FFFF00000000}"/>
  </bookViews>
  <sheets>
    <sheet name="Crowdfunding" sheetId="1" r:id="rId1"/>
    <sheet name="Category Pivot" sheetId="2" r:id="rId2"/>
    <sheet name="Sub-Category Pivot" sheetId="3" r:id="rId3"/>
    <sheet name="Date Created Pivot" sheetId="4" r:id="rId4"/>
    <sheet name="Bonus" sheetId="6" r:id="rId5"/>
    <sheet name="Bonus Stat Analysis" sheetId="5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6" l="1"/>
  <c r="C13" i="6"/>
  <c r="D13" i="6"/>
  <c r="B13" i="6"/>
  <c r="E12" i="6"/>
  <c r="D12" i="6"/>
  <c r="H12" i="6" s="1"/>
  <c r="C12" i="6"/>
  <c r="G12" i="6" s="1"/>
  <c r="B12" i="6"/>
  <c r="F12" i="6" s="1"/>
  <c r="E11" i="6"/>
  <c r="H11" i="6" s="1"/>
  <c r="D11" i="6"/>
  <c r="C11" i="6"/>
  <c r="G11" i="6" s="1"/>
  <c r="B11" i="6"/>
  <c r="F11" i="6" s="1"/>
  <c r="E10" i="6"/>
  <c r="D10" i="6"/>
  <c r="H10" i="6" s="1"/>
  <c r="C10" i="6"/>
  <c r="G10" i="6" s="1"/>
  <c r="B10" i="6"/>
  <c r="E9" i="6"/>
  <c r="D9" i="6"/>
  <c r="H9" i="6" s="1"/>
  <c r="C9" i="6"/>
  <c r="G9" i="6" s="1"/>
  <c r="B9" i="6"/>
  <c r="F9" i="6" s="1"/>
  <c r="E8" i="6"/>
  <c r="H8" i="6" s="1"/>
  <c r="D8" i="6"/>
  <c r="C8" i="6"/>
  <c r="G8" i="6" s="1"/>
  <c r="B8" i="6"/>
  <c r="F8" i="6" s="1"/>
  <c r="E7" i="6"/>
  <c r="D7" i="6"/>
  <c r="C7" i="6"/>
  <c r="G7" i="6" s="1"/>
  <c r="B7" i="6"/>
  <c r="E6" i="6"/>
  <c r="D6" i="6"/>
  <c r="H6" i="6" s="1"/>
  <c r="C6" i="6"/>
  <c r="G6" i="6" s="1"/>
  <c r="B6" i="6"/>
  <c r="E5" i="6"/>
  <c r="D5" i="6"/>
  <c r="C5" i="6"/>
  <c r="G5" i="6" s="1"/>
  <c r="B5" i="6"/>
  <c r="F5" i="6" s="1"/>
  <c r="F10" i="6"/>
  <c r="H7" i="6"/>
  <c r="F7" i="6"/>
  <c r="E4" i="6"/>
  <c r="D4" i="6"/>
  <c r="C4" i="6"/>
  <c r="G4" i="6" s="1"/>
  <c r="B4" i="6"/>
  <c r="H4" i="6"/>
  <c r="E3" i="6"/>
  <c r="D3" i="6"/>
  <c r="C3" i="6"/>
  <c r="B3" i="6"/>
  <c r="F3" i="6" s="1"/>
  <c r="H5" i="6"/>
  <c r="F6" i="6"/>
  <c r="H2" i="6"/>
  <c r="G2" i="6"/>
  <c r="F2" i="6"/>
  <c r="E2" i="6"/>
  <c r="D2" i="6"/>
  <c r="C2" i="6"/>
  <c r="B2" i="6"/>
  <c r="J6" i="2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6" i="3"/>
  <c r="G6" i="2"/>
  <c r="G7" i="2"/>
  <c r="G8" i="2"/>
  <c r="G9" i="2"/>
  <c r="G10" i="2"/>
  <c r="G11" i="2"/>
  <c r="G12" i="2"/>
  <c r="G13" i="2"/>
  <c r="G5" i="2"/>
  <c r="J5" i="2" s="1"/>
  <c r="M14" i="5"/>
  <c r="M13" i="5"/>
  <c r="L14" i="5"/>
  <c r="L13" i="5"/>
  <c r="M12" i="5"/>
  <c r="L12" i="5"/>
  <c r="M11" i="5"/>
  <c r="M10" i="5"/>
  <c r="M9" i="5"/>
  <c r="L11" i="5"/>
  <c r="L10" i="5"/>
  <c r="L9" i="5"/>
  <c r="M8" i="5"/>
  <c r="L8" i="5"/>
  <c r="N6" i="5"/>
  <c r="M7" i="5"/>
  <c r="L7" i="5"/>
  <c r="M6" i="5"/>
  <c r="M5" i="5"/>
  <c r="M4" i="5"/>
  <c r="M3" i="5"/>
  <c r="M2" i="5"/>
  <c r="L6" i="5"/>
  <c r="L5" i="5"/>
  <c r="L4" i="5"/>
  <c r="L3" i="5"/>
  <c r="L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F13" i="6" l="1"/>
  <c r="H13" i="6"/>
  <c r="G13" i="6"/>
  <c r="F4" i="6"/>
  <c r="G3" i="6"/>
  <c r="H3" i="6"/>
</calcChain>
</file>

<file path=xl/sharedStrings.xml><?xml version="1.0" encoding="utf-8"?>
<sst xmlns="http://schemas.openxmlformats.org/spreadsheetml/2006/main" count="7132" uniqueCount="2121">
  <si>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</si>
  <si>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</si>
  <si>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</si>
  <si>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</si>
  <si>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</si>
  <si>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</si>
  <si>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</si>
  <si>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</si>
  <si>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</si>
  <si>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</si>
  <si>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</si>
  <si>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</si>
  <si>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</si>
  <si>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</si>
  <si>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</si>
  <si>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</si>
  <si>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</si>
  <si>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</si>
  <si>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</si>
  <si>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</si>
  <si>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</si>
  <si>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</si>
  <si>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</si>
  <si>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</si>
  <si>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</si>
  <si>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</si>
  <si>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</si>
  <si>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</si>
  <si>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</si>
  <si>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</si>
  <si>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</si>
  <si>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</si>
  <si>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</si>
  <si>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</si>
  <si>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</si>
  <si>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</si>
  <si>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</si>
  <si>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</si>
  <si>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</si>
  <si>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</si>
  <si>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</si>
  <si>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</si>
  <si>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</si>
  <si>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</si>
  <si>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</si>
  <si>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</si>
  <si>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</si>
  <si>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</si>
  <si>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</si>
  <si>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</si>
  <si>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</si>
  <si>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</si>
  <si>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</si>
  <si>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</si>
  <si>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</si>
  <si>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</si>
  <si>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</si>
  <si>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</si>
  <si>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</si>
  <si>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</si>
  <si>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</si>
  <si>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</si>
  <si>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</si>
  <si>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</si>
  <si>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</si>
  <si>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</si>
  <si>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</si>
  <si>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</si>
  <si>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</si>
  <si>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</si>
  <si>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</si>
  <si>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</si>
  <si>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</si>
  <si>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</si>
  <si>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</si>
  <si>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</si>
  <si>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</si>
  <si>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</si>
  <si>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</si>
  <si>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</si>
  <si>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</si>
  <si>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</si>
  <si>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</si>
  <si>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</si>
  <si>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</si>
  <si>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</si>
  <si>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</si>
  <si>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</si>
  <si>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</si>
  <si>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</si>
  <si>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</si>
  <si>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</si>
  <si>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</si>
  <si>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</si>
  <si>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</si>
  <si>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</si>
  <si>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</si>
  <si>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</si>
  <si>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</si>
  <si>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</si>
  <si>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</si>
  <si>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</si>
  <si>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</si>
  <si>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</si>
  <si>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</si>
  <si>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</si>
  <si>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</si>
  <si>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</si>
  <si>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</si>
  <si>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</si>
  <si>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</si>
  <si>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</si>
  <si>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</si>
  <si>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</si>
  <si>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</si>
  <si>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</si>
  <si>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</si>
  <si>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</si>
  <si>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</si>
  <si>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</si>
  <si>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</si>
  <si>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</si>
  <si>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</si>
  <si>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</si>
  <si>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</si>
  <si>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</si>
  <si>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</si>
  <si>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</si>
  <si>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</si>
  <si>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</si>
  <si>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</si>
  <si>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</si>
  <si>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</si>
  <si>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</si>
  <si>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</si>
  <si>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</si>
  <si>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</si>
  <si>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</si>
  <si>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</si>
  <si>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</si>
  <si>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</si>
  <si>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</si>
  <si>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</si>
  <si>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</si>
  <si>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</si>
  <si>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</si>
  <si>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</si>
  <si>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</si>
  <si>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</si>
  <si>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</si>
  <si>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</si>
  <si>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</si>
  <si>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</si>
  <si>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</si>
  <si>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</si>
  <si>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</si>
  <si>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</si>
  <si>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</si>
  <si>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</si>
  <si>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</si>
  <si>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</si>
  <si>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</si>
  <si>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</si>
  <si>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</si>
  <si>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</si>
  <si>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</si>
  <si>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</si>
  <si>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</si>
  <si>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</si>
  <si>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</si>
  <si>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</si>
  <si>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</si>
  <si>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</si>
  <si>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</si>
  <si>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</si>
  <si>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</si>
  <si>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</si>
  <si>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</si>
  <si>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</si>
  <si>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</si>
  <si>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</si>
  <si>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</si>
  <si>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</si>
  <si>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</si>
  <si>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</si>
  <si>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</si>
  <si>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</si>
  <si>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</si>
  <si>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</si>
  <si>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</si>
  <si>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</si>
  <si>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</si>
  <si>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</si>
  <si>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</si>
  <si>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</si>
  <si>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</si>
  <si>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</si>
  <si>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</si>
  <si>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</si>
  <si>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</si>
  <si>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</si>
  <si>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</si>
  <si>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</si>
  <si>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</si>
  <si>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</si>
  <si>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</si>
  <si>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</si>
  <si>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</si>
  <si>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</si>
  <si>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</si>
  <si>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</si>
  <si>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</si>
  <si>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</si>
  <si>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</si>
  <si>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</si>
  <si>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</si>
  <si>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</si>
  <si>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</si>
  <si>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</si>
  <si>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</si>
  <si>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</si>
  <si>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</si>
  <si>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</si>
  <si>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</si>
  <si>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</si>
  <si>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</si>
  <si>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</si>
  <si>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</si>
  <si>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</si>
  <si>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</si>
  <si>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</si>
  <si>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</si>
  <si>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</si>
  <si>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</si>
  <si>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</si>
  <si>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</si>
  <si>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</si>
  <si>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</si>
  <si>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</si>
  <si>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</si>
  <si>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</si>
  <si>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</si>
  <si>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</si>
  <si>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</si>
  <si>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</si>
  <si>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</si>
  <si>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</si>
  <si>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</si>
  <si>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</si>
  <si>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</si>
  <si>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</si>
  <si>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</si>
  <si>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</si>
  <si>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</si>
  <si>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</si>
  <si>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</si>
  <si>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</si>
  <si>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</si>
  <si>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</si>
  <si>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</si>
  <si>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</si>
  <si>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</si>
  <si>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</si>
  <si>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</si>
  <si>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</si>
  <si>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</si>
  <si>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</si>
  <si>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</si>
  <si>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</si>
  <si>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</si>
  <si>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</si>
  <si>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</si>
  <si>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</si>
  <si>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</si>
  <si>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</si>
  <si>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</si>
  <si>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</si>
  <si>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</si>
  <si>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</si>
  <si>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</si>
  <si>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</si>
  <si>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</si>
  <si>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</si>
  <si>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</si>
  <si>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</si>
  <si>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</si>
  <si>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</si>
  <si>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</si>
  <si>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</si>
  <si>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</si>
  <si>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</si>
  <si>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</si>
  <si>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</si>
  <si>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</si>
  <si>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</si>
  <si>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</si>
  <si>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</si>
  <si>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</si>
  <si>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</si>
  <si>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</si>
  <si>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</si>
  <si>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</si>
  <si>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</si>
  <si>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</si>
  <si>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</si>
  <si>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</si>
  <si>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</si>
  <si>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</si>
  <si>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</si>
  <si>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</si>
  <si>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</si>
  <si>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</si>
  <si>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</si>
  <si>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</si>
  <si>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</si>
  <si>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</si>
  <si>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</si>
  <si>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</si>
  <si>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</si>
  <si>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</si>
  <si>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</si>
  <si>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</si>
  <si>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</si>
  <si>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</si>
  <si>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</si>
  <si>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</si>
  <si>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</si>
  <si>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</si>
  <si>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</si>
  <si>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</si>
  <si>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</si>
  <si>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</si>
  <si>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</si>
  <si>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</si>
  <si>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</si>
  <si>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</si>
  <si>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</si>
  <si>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</si>
  <si>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</si>
  <si>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</si>
  <si>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</si>
  <si>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</si>
  <si>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</si>
  <si>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</si>
  <si>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</si>
  <si>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</si>
  <si>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</si>
  <si>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</si>
  <si>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</si>
  <si>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</si>
  <si>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</si>
  <si>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</si>
  <si>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</si>
  <si>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</si>
  <si>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</si>
  <si>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</si>
  <si>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</si>
  <si>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</si>
  <si>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</si>
  <si>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</si>
  <si>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</si>
  <si>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</si>
  <si>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</si>
  <si>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</si>
  <si>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</si>
  <si>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</si>
  <si>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</si>
  <si>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</si>
  <si>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</si>
  <si>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</si>
  <si>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</si>
  <si>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</si>
  <si>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</si>
  <si>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</si>
  <si>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</si>
  <si>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</si>
  <si>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</si>
  <si>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</si>
  <si>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</si>
  <si>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</si>
  <si>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</si>
  <si>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</si>
  <si>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</si>
  <si>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</si>
  <si>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</si>
  <si>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</si>
  <si>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</si>
  <si>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</si>
  <si>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</si>
  <si>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</si>
  <si>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</si>
  <si>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</si>
  <si>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</si>
  <si>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</si>
  <si>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</si>
  <si>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</si>
  <si>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</si>
  <si>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</si>
  <si>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</si>
  <si>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</si>
  <si>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</si>
  <si>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</si>
  <si>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</si>
  <si>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</si>
  <si>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</si>
  <si>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</si>
  <si>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</si>
  <si>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</si>
  <si>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</si>
  <si>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</si>
  <si>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</si>
  <si>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</si>
  <si>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</si>
  <si>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</si>
  <si>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</si>
  <si>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</si>
  <si>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</si>
  <si>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</si>
  <si>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</si>
  <si>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</si>
  <si>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</si>
  <si>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</si>
  <si>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</si>
  <si>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</si>
  <si>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</si>
  <si>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</si>
  <si>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</si>
  <si>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</si>
  <si>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</si>
  <si>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</si>
  <si>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</si>
  <si>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</si>
  <si>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</si>
  <si>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</si>
  <si>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</si>
  <si>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</si>
  <si>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</si>
  <si>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</si>
  <si>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</si>
  <si>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</si>
  <si>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</si>
  <si>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</si>
  <si>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</si>
  <si>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</si>
  <si>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</si>
  <si>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</si>
  <si>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</si>
  <si>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</si>
  <si>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</si>
  <si>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</si>
  <si>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</si>
  <si>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</si>
  <si>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</si>
  <si>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</si>
  <si>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</si>
  <si>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</si>
  <si>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</si>
  <si>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</si>
  <si>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</si>
  <si>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</si>
  <si>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</si>
  <si>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</si>
  <si>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</si>
  <si>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</si>
  <si>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</si>
  <si>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</si>
  <si>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</si>
  <si>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</si>
  <si>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</si>
  <si>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</si>
  <si>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</si>
  <si>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</si>
  <si>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</si>
  <si>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</si>
  <si>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</si>
  <si>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</si>
  <si>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</si>
  <si>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</si>
  <si>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</si>
  <si>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</si>
  <si>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</si>
  <si>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</si>
  <si>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</si>
  <si>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</si>
  <si>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</si>
  <si>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</si>
  <si>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</si>
  <si>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</si>
  <si>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</si>
  <si>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</si>
  <si>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</si>
  <si>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</si>
  <si>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</si>
  <si>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</si>
  <si>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</si>
  <si>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</si>
  <si>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</si>
  <si>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</si>
  <si>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</si>
  <si>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</si>
  <si>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</si>
  <si>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</si>
  <si>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</si>
  <si>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</si>
  <si>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</si>
  <si>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</si>
  <si>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</si>
  <si>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</si>
  <si>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</si>
  <si>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</si>
  <si>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</si>
  <si>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</si>
  <si>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</si>
  <si>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</si>
  <si>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</si>
  <si>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</si>
  <si>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</si>
  <si>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</si>
  <si>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</si>
  <si>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</si>
  <si>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</si>
  <si>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</si>
  <si>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</si>
  <si>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</si>
  <si>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</si>
  <si>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</si>
  <si>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</si>
  <si>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</si>
  <si>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</si>
  <si>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</si>
  <si>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</si>
  <si>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</si>
  <si>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</si>
  <si>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</si>
  <si>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</si>
  <si>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</si>
  <si>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</si>
  <si>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</si>
  <si>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</si>
  <si>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</si>
  <si>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</si>
  <si>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</si>
  <si>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</si>
  <si>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</si>
  <si>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</si>
  <si>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</si>
  <si>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</si>
  <si>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</si>
  <si>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</si>
  <si>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</si>
  <si>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</si>
  <si>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</si>
  <si>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</si>
  <si>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</si>
  <si>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</si>
  <si>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</si>
  <si>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</si>
  <si>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</si>
  <si>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</si>
  <si>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</si>
  <si>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</si>
  <si>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</si>
  <si>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</si>
  <si>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</si>
  <si>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</si>
  <si>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</si>
  <si>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</si>
  <si>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</si>
  <si>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</si>
  <si>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</si>
  <si>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</si>
  <si>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</si>
  <si>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</si>
  <si>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</si>
  <si>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</si>
  <si>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</si>
  <si>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</si>
  <si>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</si>
  <si>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</si>
  <si>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</si>
  <si>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</si>
  <si>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</si>
  <si>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</si>
  <si>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</si>
  <si>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</si>
  <si>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</si>
  <si>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</si>
  <si>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</si>
  <si>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</si>
  <si>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</si>
  <si>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</si>
  <si>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</si>
  <si>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</si>
  <si>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</si>
  <si>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</si>
  <si>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</si>
  <si>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</si>
  <si>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</si>
  <si>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</si>
  <si>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</si>
  <si>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</si>
  <si>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</si>
  <si>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</si>
  <si>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</si>
  <si>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</si>
  <si>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</si>
  <si>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</si>
  <si>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</si>
  <si>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</si>
  <si>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</si>
  <si>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</si>
  <si>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</si>
  <si>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</si>
  <si>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</si>
  <si>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</si>
  <si>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</si>
  <si>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</si>
  <si>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</si>
  <si>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</si>
  <si>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</si>
  <si>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</si>
  <si>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</si>
  <si>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</si>
  <si>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</si>
  <si>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</si>
  <si>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</si>
  <si>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</si>
  <si>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</si>
  <si>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</si>
  <si>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</si>
  <si>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</si>
  <si>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</si>
  <si>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</si>
  <si>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</si>
  <si>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</si>
  <si>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</si>
  <si>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</si>
  <si>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</si>
  <si>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</si>
  <si>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</si>
  <si>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</si>
  <si>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</si>
  <si>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</si>
  <si>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</si>
  <si>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</si>
  <si>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</si>
  <si>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</si>
  <si>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</si>
  <si>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</si>
  <si>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</si>
  <si>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</si>
  <si>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</si>
  <si>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</si>
  <si>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</si>
  <si>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</si>
  <si>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</si>
  <si>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</si>
  <si>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</si>
  <si>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</si>
  <si>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</si>
  <si>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</si>
  <si>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</si>
  <si>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</si>
  <si>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</si>
  <si>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</si>
  <si>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</si>
  <si>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</si>
  <si>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</si>
  <si>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</si>
  <si>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</si>
  <si>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</si>
  <si>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</si>
  <si>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</si>
  <si>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</si>
  <si>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</si>
  <si>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</si>
  <si>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</si>
  <si>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</si>
  <si>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</si>
  <si>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</si>
  <si>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</si>
  <si>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</si>
  <si>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</si>
  <si>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</si>
  <si>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</si>
  <si>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</si>
  <si>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</si>
  <si>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</si>
  <si>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</si>
  <si>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</si>
  <si>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</si>
  <si>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</si>
  <si>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</si>
  <si>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</si>
  <si>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</si>
  <si>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</si>
  <si>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</si>
  <si>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</si>
  <si>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</si>
  <si>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</si>
  <si>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</si>
  <si>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</si>
  <si>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</si>
  <si>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</si>
  <si>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</si>
  <si>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</si>
  <si>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</si>
  <si>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</si>
  <si>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</si>
  <si>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</si>
  <si>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</si>
  <si>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</si>
  <si>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</si>
  <si>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</si>
  <si>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</si>
  <si>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</si>
  <si>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</si>
  <si>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</si>
  <si>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</si>
  <si>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</si>
  <si>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</si>
  <si>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</si>
  <si>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</si>
  <si>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</si>
  <si>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</si>
  <si>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</si>
  <si>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</si>
  <si>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</si>
  <si>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</si>
  <si>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</si>
  <si>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</si>
  <si>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</si>
  <si>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</si>
  <si>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</si>
  <si>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</si>
  <si>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</si>
  <si>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</si>
  <si>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</si>
  <si>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</si>
  <si>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</si>
  <si>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</si>
  <si>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</si>
  <si>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</si>
  <si>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</si>
  <si>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</si>
  <si>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</si>
  <si>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</si>
  <si>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</si>
  <si>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</si>
  <si>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</si>
  <si>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</si>
  <si>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</si>
  <si>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</si>
  <si>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</si>
  <si>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</si>
  <si>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</si>
  <si>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</si>
  <si>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</si>
  <si>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</si>
  <si>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</si>
  <si>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</si>
  <si>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</si>
  <si>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</si>
  <si>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</si>
  <si>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</si>
  <si>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</si>
  <si>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</si>
  <si>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</si>
  <si>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</si>
  <si>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</si>
  <si>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</si>
  <si>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</si>
  <si>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</si>
  <si>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</si>
  <si>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</si>
  <si>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</si>
  <si>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</si>
  <si>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</si>
  <si>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</si>
  <si>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</si>
  <si>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</si>
  <si>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</si>
  <si>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</si>
  <si>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</si>
  <si>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</si>
  <si>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</si>
  <si>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</si>
  <si>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</si>
  <si>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</si>
  <si>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</si>
  <si>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</si>
  <si>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</si>
  <si>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</si>
  <si>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</si>
  <si>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</si>
  <si>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</si>
  <si>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</si>
  <si>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</si>
  <si>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</si>
  <si>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</si>
  <si>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</si>
  <si>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</si>
  <si>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</si>
  <si>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</si>
  <si>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</si>
  <si>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</si>
  <si>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</si>
  <si>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</si>
  <si>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</si>
  <si>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</si>
  <si>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</si>
  <si>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</si>
  <si>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</si>
  <si>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</si>
  <si>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</si>
  <si>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</si>
  <si>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</si>
  <si>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</si>
  <si>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</si>
  <si>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</si>
  <si>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</si>
  <si>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</si>
  <si>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</si>
  <si>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</si>
  <si>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</si>
  <si>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</si>
  <si>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</si>
  <si>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</si>
  <si>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</si>
  <si>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</si>
  <si>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</si>
  <si>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</si>
  <si>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</si>
  <si>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</si>
  <si>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</si>
  <si>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</si>
  <si>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</si>
  <si>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</si>
  <si>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</si>
  <si>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</si>
  <si>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</si>
  <si>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</si>
  <si>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</si>
  <si>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</si>
  <si>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</si>
  <si>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</si>
  <si>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</si>
  <si>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</si>
  <si>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</si>
  <si>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</si>
  <si>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</si>
  <si>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</si>
  <si>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</si>
  <si>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</si>
  <si>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</si>
  <si>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</si>
  <si>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</si>
  <si>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</si>
  <si>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</si>
  <si>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</si>
  <si>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</si>
  <si>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</si>
  <si>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</si>
  <si>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</si>
  <si>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</si>
  <si>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</si>
  <si>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</si>
  <si>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</si>
  <si>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</si>
  <si>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</si>
  <si>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</si>
  <si>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</si>
  <si>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</si>
  <si>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</si>
  <si>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</si>
  <si>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</si>
  <si>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</si>
  <si>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</si>
  <si>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</si>
  <si>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</si>
  <si>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</si>
  <si>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</si>
  <si>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</si>
  <si>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</si>
  <si>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</si>
  <si>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</si>
  <si>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</si>
  <si>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</si>
  <si>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</si>
  <si>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</si>
  <si>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</si>
  <si>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</si>
  <si>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</si>
  <si>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</si>
  <si>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</si>
  <si>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</si>
  <si>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</si>
  <si>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</si>
  <si>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</si>
  <si>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</si>
  <si>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</si>
  <si>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</si>
  <si>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</si>
  <si>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</si>
  <si>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</si>
  <si>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</si>
  <si>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</si>
  <si>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</si>
  <si>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</si>
  <si>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</si>
  <si>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</si>
  <si>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</si>
  <si>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</si>
  <si>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</si>
  <si>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</si>
  <si>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</si>
  <si>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</si>
  <si>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</si>
  <si>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</si>
  <si>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</si>
  <si>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</si>
  <si>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</si>
  <si>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</si>
  <si>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</si>
  <si>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</si>
  <si>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</si>
  <si>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</si>
  <si>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</si>
  <si>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</si>
  <si>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</si>
  <si>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</si>
  <si>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</si>
  <si>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</si>
  <si>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</si>
  <si>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</si>
  <si>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</si>
  <si>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</si>
  <si>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</si>
  <si>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</si>
  <si>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</si>
  <si>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</si>
  <si>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</si>
  <si>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</si>
  <si>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</si>
  <si>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</si>
  <si>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</si>
  <si>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</si>
  <si>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</si>
  <si>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</si>
  <si>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</si>
  <si>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</si>
  <si>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</si>
  <si>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</si>
  <si>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</si>
  <si>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</si>
  <si>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</si>
  <si>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</si>
  <si>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</si>
  <si>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</si>
  <si>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</si>
  <si>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</si>
  <si>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</si>
  <si>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</si>
  <si>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</si>
  <si>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</si>
  <si>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</si>
  <si>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</si>
  <si>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</si>
  <si>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</si>
  <si>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</si>
  <si>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</si>
  <si>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</si>
  <si>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</si>
  <si>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</si>
  <si>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</si>
  <si>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</si>
  <si>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</si>
  <si>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</si>
  <si>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</si>
  <si>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</si>
  <si>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</si>
  <si>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</si>
  <si>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</si>
  <si>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</si>
  <si>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</si>
  <si>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</si>
  <si>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</si>
  <si>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</si>
  <si>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</si>
  <si>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</si>
  <si>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</si>
  <si>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</si>
  <si>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</si>
  <si>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</si>
  <si>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</si>
  <si>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</si>
  <si>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</si>
  <si>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</si>
  <si>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</si>
  <si>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</si>
  <si>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</si>
  <si>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</si>
  <si>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</si>
  <si>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</si>
  <si>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</si>
  <si>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</si>
  <si>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</si>
  <si>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</si>
  <si>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</si>
  <si>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</si>
  <si>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</si>
  <si>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</si>
  <si>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</si>
  <si>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</si>
  <si>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</si>
  <si>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</si>
  <si>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</si>
  <si>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</si>
  <si>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</si>
  <si>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</si>
  <si>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</si>
  <si>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</si>
  <si>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</si>
  <si>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</si>
  <si>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</si>
  <si>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</si>
  <si>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</si>
  <si>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</si>
  <si>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</si>
  <si>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</si>
  <si>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</si>
  <si>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</si>
  <si>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</si>
  <si>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</si>
  <si>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</si>
  <si>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</si>
  <si>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</si>
  <si>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</si>
  <si>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</si>
  <si>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</si>
  <si>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</si>
  <si>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</si>
  <si>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</si>
  <si>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</si>
  <si>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</si>
  <si>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</si>
  <si>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</si>
  <si>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</si>
  <si>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</si>
  <si>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</si>
  <si>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</si>
  <si>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</si>
  <si>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</si>
  <si>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</si>
  <si>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</si>
  <si>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</si>
  <si>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</si>
  <si>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</si>
  <si>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</si>
  <si>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</si>
  <si>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</si>
  <si>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</si>
  <si>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</si>
  <si>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</si>
  <si>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</si>
  <si>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</si>
  <si>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</si>
  <si>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</si>
  <si>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</si>
  <si>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</si>
  <si>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</si>
  <si>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</si>
  <si>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</si>
  <si>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</si>
  <si>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</si>
  <si>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</si>
  <si>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</si>
  <si>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</si>
  <si>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</si>
  <si>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</si>
  <si>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</si>
  <si>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</si>
  <si>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</si>
  <si>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</si>
  <si>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</si>
  <si>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</si>
  <si>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</si>
  <si>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</si>
  <si>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</si>
  <si>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</si>
  <si>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</si>
  <si>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</si>
  <si>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</si>
  <si>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</si>
  <si>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</si>
  <si>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</si>
  <si>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</si>
  <si>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</si>
  <si>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</si>
  <si>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</si>
  <si>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</si>
  <si>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</si>
  <si>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</si>
  <si>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</si>
  <si>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</si>
  <si>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</si>
  <si>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</si>
  <si>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</si>
  <si>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</si>
  <si>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</si>
  <si>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</si>
  <si>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</si>
  <si>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</si>
  <si>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</si>
  <si>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</si>
  <si>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</si>
  <si>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</si>
  <si>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</si>
  <si>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</si>
  <si>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</si>
  <si>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</si>
  <si>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</si>
  <si>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</si>
  <si>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</si>
  <si>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</si>
  <si>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</si>
  <si>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</si>
  <si>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</si>
  <si>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</si>
  <si>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</si>
  <si>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</si>
  <si>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</si>
  <si>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</si>
  <si>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</si>
  <si>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</si>
  <si>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</si>
  <si>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</si>
  <si>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</si>
  <si>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</si>
  <si>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</si>
  <si>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</si>
  <si>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</si>
  <si>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</si>
  <si>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</si>
  <si>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</si>
  <si>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</si>
  <si>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</si>
  <si>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</si>
  <si>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</si>
  <si>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</si>
  <si>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</si>
  <si>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</si>
  <si>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</si>
  <si>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</si>
  <si>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</si>
  <si>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</si>
  <si>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</si>
  <si>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</si>
  <si>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</si>
  <si>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</si>
  <si>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</si>
  <si>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</si>
  <si>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</si>
  <si>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</si>
  <si>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</si>
  <si>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</si>
  <si>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</si>
  <si>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</si>
  <si>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</si>
  <si>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</si>
  <si>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</si>
  <si>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</si>
  <si>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</si>
  <si>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</si>
  <si>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</si>
  <si>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</si>
  <si>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</si>
  <si>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</si>
  <si>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</si>
  <si>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</si>
  <si>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</si>
  <si>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</si>
  <si>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</si>
  <si>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</si>
  <si>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</si>
  <si>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</si>
  <si>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</si>
  <si>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</si>
  <si>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</si>
  <si>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</si>
  <si>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</si>
  <si>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</si>
  <si>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</si>
  <si>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</si>
  <si>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</si>
  <si>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</si>
  <si>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</si>
  <si>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</si>
  <si>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</si>
  <si>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</si>
  <si>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</si>
  <si>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</si>
  <si>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</si>
  <si>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</si>
  <si>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</si>
  <si>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</si>
  <si>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</si>
  <si>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</si>
  <si>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</si>
  <si>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</si>
  <si>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</si>
  <si>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</si>
  <si>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</si>
  <si>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</si>
  <si>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</si>
  <si>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</si>
  <si>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</si>
  <si>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</si>
  <si>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</si>
  <si>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</si>
  <si>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</si>
  <si>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</si>
  <si>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</si>
  <si>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</si>
  <si>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</si>
  <si>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</si>
  <si>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</si>
  <si>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</si>
  <si>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</si>
  <si>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</si>
  <si>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</si>
  <si>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</si>
  <si>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</si>
  <si>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</si>
  <si>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</si>
  <si>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</si>
  <si>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</si>
  <si>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</si>
  <si>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</si>
  <si>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</si>
  <si>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</si>
  <si>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</si>
  <si>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</si>
  <si>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</si>
  <si>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</si>
  <si>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</si>
  <si>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</si>
  <si>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</si>
  <si>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</si>
  <si>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</si>
  <si>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</si>
  <si>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</si>
  <si>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</si>
  <si>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</si>
  <si>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</si>
  <si>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</si>
  <si>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</si>
  <si>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</si>
  <si>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</si>
  <si>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</si>
  <si>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</si>
  <si>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</si>
  <si>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</si>
  <si>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</si>
  <si>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</si>
  <si>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</si>
  <si>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</si>
  <si>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</si>
  <si>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</si>
  <si>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</si>
  <si>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</si>
  <si>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</si>
  <si>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</si>
  <si>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</si>
  <si>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</si>
  <si>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</si>
  <si>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</si>
  <si>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</si>
  <si>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</si>
  <si>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</si>
  <si>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</si>
  <si>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</si>
  <si>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</si>
  <si>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</si>
  <si>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</si>
  <si>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</si>
  <si>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</si>
  <si>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</si>
  <si>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</si>
  <si>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</si>
  <si>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</si>
  <si>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</si>
  <si>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</si>
  <si>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</si>
  <si>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</si>
  <si>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</si>
  <si>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</si>
  <si>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</si>
  <si>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</si>
  <si>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</si>
  <si>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</si>
  <si>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</si>
  <si>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</si>
  <si>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</si>
  <si>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</si>
  <si>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</si>
  <si>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</si>
  <si>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</si>
  <si>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</si>
  <si>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</si>
  <si>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</si>
  <si>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</si>
  <si>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</si>
  <si>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</si>
  <si>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</si>
  <si>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</si>
  <si>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</si>
  <si>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</si>
  <si>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</si>
  <si>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</si>
  <si>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</si>
  <si>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</si>
  <si>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</si>
  <si>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</si>
  <si>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</si>
  <si>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</si>
  <si>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</si>
  <si>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</si>
  <si>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</si>
  <si>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</si>
  <si>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</si>
  <si>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</si>
  <si>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</si>
  <si>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</si>
  <si>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</si>
  <si>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</si>
  <si>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</si>
  <si>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</si>
  <si>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</si>
  <si>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</si>
  <si>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</si>
  <si>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</si>
  <si>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</si>
  <si>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</si>
  <si>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</si>
  <si>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</si>
  <si>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</si>
  <si>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</si>
  <si>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</si>
  <si>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</si>
  <si>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</si>
  <si>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</si>
  <si>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</si>
  <si>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</si>
  <si>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</si>
  <si>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</si>
  <si>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</si>
  <si>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</si>
  <si>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</si>
  <si>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</si>
  <si>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</si>
  <si>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</si>
  <si>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</si>
  <si>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</si>
  <si>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</si>
  <si>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</si>
  <si>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</si>
  <si>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</si>
  <si>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</si>
  <si>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</si>
  <si>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</si>
  <si>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</si>
  <si>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</si>
  <si>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</si>
  <si>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</si>
  <si>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</si>
  <si>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</si>
  <si>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</si>
  <si>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</si>
  <si>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</si>
  <si>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</si>
  <si>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</si>
  <si>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</si>
  <si>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</si>
  <si>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</si>
  <si>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</si>
  <si>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</si>
  <si>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</si>
  <si>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</si>
  <si>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</si>
  <si>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</si>
  <si>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</si>
  <si>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</si>
  <si>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</si>
  <si>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</si>
  <si>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</si>
  <si>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</si>
  <si>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</si>
  <si>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</si>
  <si>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</si>
  <si>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</si>
  <si>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</si>
  <si>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</si>
  <si>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</si>
  <si>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</si>
  <si>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</si>
  <si>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</si>
  <si>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</si>
  <si>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</si>
  <si>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</si>
  <si>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</si>
  <si>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</si>
  <si>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</si>
  <si>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</si>
  <si>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</si>
  <si>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</si>
  <si>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</si>
  <si>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</si>
  <si>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</si>
  <si>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</si>
  <si>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</si>
  <si>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</si>
  <si>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</si>
  <si>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</si>
  <si>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</si>
  <si>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</si>
  <si>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</si>
  <si>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</si>
  <si>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</si>
  <si>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</si>
  <si>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</si>
  <si>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</si>
  <si>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</si>
  <si>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</si>
  <si>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</si>
  <si>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</si>
  <si>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</si>
  <si>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</si>
  <si>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</si>
  <si>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</si>
  <si>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</si>
  <si>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</si>
  <si>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</si>
  <si>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</si>
  <si>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</si>
  <si>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</si>
  <si>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</si>
  <si>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</si>
  <si>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</si>
  <si>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</si>
  <si>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</si>
  <si>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</si>
  <si>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</si>
  <si>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</si>
  <si>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</si>
  <si>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</si>
  <si>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</si>
  <si>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</si>
  <si>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</si>
  <si>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</si>
  <si>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</si>
  <si>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</si>
  <si>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</si>
  <si>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</si>
  <si>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</si>
  <si>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</si>
  <si>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</si>
  <si>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</si>
  <si>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</si>
  <si>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</si>
  <si>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</si>
  <si>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</si>
  <si>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</si>
  <si>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</si>
  <si>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</si>
  <si>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</si>
  <si>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</si>
  <si>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</si>
  <si>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</si>
  <si>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</si>
  <si>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</si>
  <si>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</si>
  <si>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</si>
  <si>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</si>
  <si>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</si>
  <si>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</si>
  <si>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</si>
  <si>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</si>
  <si>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</si>
  <si>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</si>
  <si>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</si>
  <si>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</si>
  <si>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</si>
  <si>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</si>
  <si>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</si>
  <si>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</si>
  <si>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</si>
  <si>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</si>
  <si>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</si>
  <si>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</si>
  <si>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</si>
  <si>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</si>
  <si>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</si>
  <si>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</si>
  <si>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</si>
  <si>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</si>
  <si>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</si>
  <si>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</si>
  <si>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</si>
  <si>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</si>
  <si>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</si>
  <si>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</si>
  <si>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</si>
  <si>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</si>
  <si>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</si>
  <si>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</si>
  <si>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</si>
  <si>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</si>
  <si>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</si>
  <si>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</si>
  <si>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</si>
  <si>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</si>
  <si>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</si>
  <si>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</si>
  <si>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</si>
  <si>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</si>
  <si>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</si>
  <si>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</si>
  <si>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</si>
  <si>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</si>
  <si>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</si>
  <si>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</si>
  <si>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</si>
  <si>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</si>
  <si>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</si>
  <si>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</si>
  <si>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</si>
  <si>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</si>
  <si>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</si>
  <si>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</si>
  <si>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</si>
  <si>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</si>
  <si>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</si>
  <si>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</si>
  <si>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</si>
  <si>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</si>
  <si>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</si>
  <si>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</si>
  <si>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</si>
  <si>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</si>
  <si>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</si>
  <si>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</si>
  <si>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</si>
  <si>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</si>
  <si>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</si>
  <si>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</si>
  <si>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</si>
  <si>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</si>
  <si>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</si>
  <si>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</si>
  <si>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</si>
  <si>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</si>
  <si>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</si>
  <si>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</si>
  <si>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</si>
  <si>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</si>
  <si>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</si>
  <si>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</si>
  <si>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</si>
  <si>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</si>
  <si>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</si>
  <si>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</si>
  <si>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</si>
  <si>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</si>
  <si>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</si>
  <si>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</si>
  <si>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</si>
  <si>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</si>
  <si>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</si>
  <si>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</si>
  <si>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</si>
  <si>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</si>
  <si>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</si>
  <si>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</si>
  <si>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</si>
  <si>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</si>
  <si>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</si>
  <si>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</si>
  <si>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</si>
  <si>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</si>
  <si>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</si>
  <si>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</si>
  <si>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</si>
  <si>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</si>
  <si>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</si>
  <si>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</si>
  <si>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</si>
  <si>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</si>
  <si>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</si>
  <si>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</si>
  <si>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</si>
  <si>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</si>
  <si>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</si>
  <si>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</si>
  <si>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</si>
  <si>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</si>
  <si>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</si>
  <si>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</si>
  <si>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</si>
  <si>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</si>
  <si>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</si>
  <si>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</si>
  <si>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</si>
  <si>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</si>
  <si>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</si>
  <si>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</si>
  <si>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</si>
  <si>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</si>
  <si>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</si>
  <si>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</si>
  <si>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</si>
  <si>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</si>
  <si>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</si>
  <si>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</si>
  <si>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</si>
  <si>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</si>
  <si>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</si>
  <si>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</si>
  <si>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</si>
  <si>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</si>
  <si>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</si>
  <si>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</si>
  <si>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</si>
  <si>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</si>
  <si>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</si>
  <si>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</si>
  <si>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</si>
  <si>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</si>
  <si>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</si>
  <si>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</si>
  <si>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</si>
  <si>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</si>
  <si>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</si>
  <si>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</si>
  <si>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</si>
  <si>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</si>
  <si>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</si>
  <si>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</si>
  <si>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</si>
  <si>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</si>
  <si>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</si>
  <si>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</si>
  <si>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</si>
  <si>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</si>
  <si>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</si>
  <si>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</si>
  <si>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</si>
  <si>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</si>
  <si>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</si>
  <si>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</si>
  <si>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</si>
  <si>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</si>
  <si>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</si>
  <si>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</si>
  <si>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</si>
  <si>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</si>
  <si>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</si>
  <si>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</si>
  <si>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</si>
  <si>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</si>
  <si>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</si>
  <si>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</si>
  <si>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</si>
  <si>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</si>
  <si>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</si>
  <si>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</si>
  <si>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</si>
  <si>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</si>
  <si>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</si>
  <si>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</si>
  <si>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</si>
  <si>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</si>
  <si>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</si>
  <si>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</si>
  <si>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</si>
  <si>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</si>
  <si>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</si>
  <si>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</si>
  <si>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</si>
  <si>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</si>
  <si>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</si>
  <si>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</si>
  <si>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</si>
  <si>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</si>
  <si>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</si>
  <si>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</si>
  <si>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</si>
  <si>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</si>
  <si>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</si>
  <si>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</si>
  <si>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</si>
  <si>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</si>
  <si>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</si>
  <si>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</si>
  <si>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</si>
  <si>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</si>
  <si>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</si>
  <si>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</si>
  <si>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</si>
  <si>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</si>
  <si>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</si>
  <si>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</si>
  <si>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</si>
  <si>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</si>
  <si>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</si>
  <si>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</si>
  <si>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</si>
  <si>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</si>
  <si>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</si>
  <si>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</si>
  <si>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</si>
  <si>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</si>
  <si>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</si>
  <si>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</si>
  <si>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</si>
  <si>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</si>
  <si>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</si>
  <si>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</si>
  <si>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</si>
  <si>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</si>
  <si>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</si>
  <si>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</si>
  <si>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</si>
  <si>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</si>
  <si>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</si>
  <si>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</si>
  <si>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</si>
  <si>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</si>
  <si>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</si>
  <si>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</si>
  <si>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</si>
  <si>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</si>
  <si>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</si>
  <si>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</si>
  <si>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</si>
  <si>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</si>
  <si>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</si>
  <si>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</si>
  <si>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</si>
  <si>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</si>
  <si>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</si>
  <si>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</si>
  <si>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</si>
  <si>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</si>
  <si>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</si>
  <si>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</si>
  <si>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</si>
  <si>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</si>
  <si>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</si>
  <si>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</si>
  <si>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</si>
  <si>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</si>
  <si>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</si>
  <si>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</si>
  <si>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</si>
  <si>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</si>
  <si>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</si>
  <si>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</si>
  <si>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</si>
  <si>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</si>
  <si>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</si>
  <si>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</si>
  <si>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</si>
  <si>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</si>
  <si>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</si>
  <si>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</si>
  <si>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</si>
  <si>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</si>
  <si>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</si>
  <si>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</si>
  <si>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</si>
  <si>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</si>
  <si>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</si>
  <si>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</si>
  <si>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</si>
  <si>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</si>
  <si>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</si>
  <si>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</si>
  <si>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</si>
  <si>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</si>
  <si>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</si>
  <si>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</si>
  <si>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</si>
  <si>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</si>
  <si>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</si>
  <si>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</si>
  <si>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</si>
  <si>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</si>
  <si>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</si>
  <si>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</si>
  <si>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</si>
  <si>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</si>
  <si>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</si>
  <si>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</si>
  <si>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</si>
  <si>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</si>
  <si>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</si>
  <si>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</si>
  <si>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</si>
  <si>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</si>
  <si>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</si>
  <si>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</si>
  <si>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</si>
  <si>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</si>
  <si>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</si>
  <si>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</si>
  <si>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</si>
  <si>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</si>
  <si>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</si>
  <si>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</si>
  <si>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</si>
  <si>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</si>
  <si>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</si>
  <si>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</si>
  <si>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</si>
  <si>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</si>
  <si>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</si>
  <si>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</si>
  <si>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</si>
  <si>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</si>
  <si>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</si>
  <si>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</si>
  <si>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</si>
  <si>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</si>
  <si>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</si>
  <si>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</si>
  <si>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</si>
  <si>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</si>
  <si>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</si>
  <si>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</si>
  <si>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</si>
  <si>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</si>
  <si>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</si>
  <si>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</si>
  <si>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</si>
  <si>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</si>
  <si>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</si>
  <si>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</si>
  <si>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</si>
  <si>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</si>
  <si>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</si>
  <si>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</si>
  <si>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</si>
  <si>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</si>
  <si>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</si>
  <si>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</si>
  <si>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</si>
  <si>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</si>
  <si>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</si>
  <si>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</si>
  <si>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</si>
  <si>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</si>
  <si>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</si>
  <si>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</si>
  <si>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</si>
  <si>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</si>
  <si>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</si>
  <si>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</si>
  <si>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</si>
  <si>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</si>
  <si>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</si>
  <si>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</si>
  <si>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</si>
  <si>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</si>
  <si>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</si>
  <si>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</si>
  <si>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</si>
  <si>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</si>
  <si>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</si>
  <si>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</si>
  <si>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</si>
  <si>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</si>
  <si>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</si>
  <si>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</si>
  <si>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</si>
  <si>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</si>
  <si>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</si>
  <si>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</si>
  <si>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</si>
  <si>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</si>
  <si>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</si>
  <si>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</si>
  <si>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</si>
  <si>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</si>
  <si>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</si>
  <si>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</si>
  <si>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</si>
  <si>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</si>
  <si>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</si>
  <si>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</si>
  <si>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</si>
  <si>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</si>
  <si>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</si>
  <si>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</si>
  <si>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</si>
  <si>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</si>
  <si>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</si>
  <si>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</si>
  <si>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</si>
  <si>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</si>
  <si>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</si>
  <si>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</si>
  <si>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</si>
  <si>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</si>
  <si>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</si>
  <si>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</si>
  <si>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</si>
  <si>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</si>
  <si>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</si>
  <si>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</si>
  <si>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</si>
  <si>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</si>
  <si>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</si>
  <si>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</si>
  <si>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</si>
  <si>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</si>
  <si>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</si>
  <si>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</si>
  <si>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</si>
  <si>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</si>
  <si>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</si>
  <si>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</si>
  <si>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</si>
  <si>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</si>
  <si>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</si>
  <si>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</si>
  <si>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</si>
  <si>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</si>
  <si>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</si>
  <si>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</si>
  <si>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</si>
  <si>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</si>
  <si>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</si>
  <si>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</si>
  <si>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</si>
  <si>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</si>
  <si>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</si>
  <si>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</si>
  <si>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</si>
  <si>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</si>
  <si>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</si>
  <si>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</si>
  <si>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</si>
  <si>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</si>
  <si>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</si>
  <si>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</si>
  <si>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</si>
  <si>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</si>
  <si>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</si>
  <si>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</si>
  <si>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</si>
  <si>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</si>
  <si>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</si>
  <si>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</si>
  <si>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</si>
  <si>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</si>
  <si>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</si>
  <si>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</si>
  <si>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</si>
  <si>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</si>
  <si>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</si>
  <si>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</si>
  <si>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</si>
  <si>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</si>
  <si>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</si>
  <si>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</si>
  <si>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</si>
  <si>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</si>
  <si>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</si>
  <si>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</si>
  <si>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</si>
  <si>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</si>
  <si>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</si>
  <si>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</si>
  <si>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</si>
  <si>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</si>
  <si>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</si>
  <si>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</si>
  <si>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</si>
  <si>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</si>
  <si>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</si>
  <si>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</si>
  <si>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</si>
  <si>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</si>
  <si>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</si>
  <si>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</si>
  <si>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</si>
  <si>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</si>
  <si>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</si>
  <si>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</si>
  <si>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</si>
  <si>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</si>
  <si>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</si>
  <si>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</si>
  <si>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</si>
  <si>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</si>
  <si>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</si>
  <si>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</si>
  <si>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</si>
  <si>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</si>
  <si>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</si>
  <si>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</si>
  <si>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</si>
  <si>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</si>
  <si>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</si>
  <si>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</si>
  <si>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</si>
  <si>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</si>
  <si>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</si>
  <si>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</si>
  <si>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</si>
  <si>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</si>
  <si>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</si>
  <si>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</si>
  <si>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</si>
  <si>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</si>
  <si>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</si>
  <si>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</si>
  <si>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</si>
  <si>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</si>
  <si>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</si>
  <si>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</si>
  <si>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</si>
  <si>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</si>
  <si>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</si>
  <si>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</si>
  <si>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</si>
  <si>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</si>
  <si>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</si>
  <si>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</si>
  <si>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</si>
  <si>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</si>
  <si>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</si>
  <si>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</si>
  <si>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</si>
  <si>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</si>
  <si>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</si>
  <si>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</si>
  <si>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</si>
  <si>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</si>
  <si>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</si>
  <si>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</si>
  <si>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</si>
  <si>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</si>
  <si>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</si>
  <si>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</si>
  <si>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</si>
  <si>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</si>
  <si>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</si>
  <si>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</si>
  <si>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</si>
  <si>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</si>
  <si>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</si>
  <si>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</si>
  <si>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</si>
  <si>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</si>
  <si>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</si>
  <si>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</si>
  <si>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</si>
  <si>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</si>
  <si>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</si>
  <si>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</si>
  <si>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</si>
  <si>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Count of state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</si>
  <si>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</si>
  <si>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</si>
  <si>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</si>
  <si>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</si>
  <si>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</si>
  <si>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</si>
  <si>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</si>
  <si>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</si>
  <si>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</si>
  <si>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</si>
  <si>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</si>
  <si>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</si>
  <si>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</si>
  <si>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</t>
  </si>
  <si>
    <t>Median</t>
  </si>
  <si>
    <t>Max</t>
  </si>
  <si>
    <t>Min</t>
  </si>
  <si>
    <t>Variance</t>
  </si>
  <si>
    <t>Std Dev</t>
  </si>
  <si>
    <t>Canceled/Failed</t>
  </si>
  <si>
    <t>Q1</t>
  </si>
  <si>
    <t>Q2</t>
  </si>
  <si>
    <t>Q3</t>
  </si>
  <si>
    <t>Q4</t>
  </si>
  <si>
    <t>IQR</t>
  </si>
  <si>
    <t>Q1 Outlier gate</t>
  </si>
  <si>
    <t>Q3 Outlier gate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</si>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</sst>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Monac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Font="1"/>
    <xf numFmtId="9" fontId="0" fillId="0" borderId="0" xfId="0" applyNumberForma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39994506668294322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39994506668294322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39994506668294322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39994506668294322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39994506668294322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39994506668294322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7D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3-8441-90E1-5C9D59051ECF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3-8441-90E1-5C9D59051ECF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23-8441-90E1-5C9D59051ECF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23-8441-90E1-5C9D5905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28728672"/>
        <c:axId val="1928704608"/>
      </c:barChart>
      <c:catAx>
        <c:axId val="19287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04608"/>
        <c:crosses val="autoZero"/>
        <c:auto val="1"/>
        <c:lblAlgn val="ctr"/>
        <c:lblOffset val="100"/>
        <c:noMultiLvlLbl val="0"/>
      </c:catAx>
      <c:valAx>
        <c:axId val="19287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9-7641-BC59-065B3083E101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A0-4944-AD7E-A328517FDE8D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A0-4944-AD7E-A328517FDE8D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A0-4944-AD7E-A328517FD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49158528"/>
        <c:axId val="1986031280"/>
      </c:barChart>
      <c:catAx>
        <c:axId val="19491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31280"/>
        <c:crosses val="autoZero"/>
        <c:auto val="1"/>
        <c:lblAlgn val="ctr"/>
        <c:lblOffset val="100"/>
        <c:noMultiLvlLbl val="0"/>
      </c:catAx>
      <c:valAx>
        <c:axId val="19860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4-2B47-8B60-82CB1F68A4D6}"/>
            </c:ext>
          </c:extLst>
        </c:ser>
        <c:ser>
          <c:idx val="1"/>
          <c:order val="1"/>
          <c:tx>
            <c:strRef>
              <c:f>'Date Created Pivot'!$C$5:$C$6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4-2B47-8B60-82CB1F68A4D6}"/>
            </c:ext>
          </c:extLst>
        </c:ser>
        <c:ser>
          <c:idx val="2"/>
          <c:order val="2"/>
          <c:tx>
            <c:strRef>
              <c:f>'Date Created Pivot'!$D$5:$D$6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4-2B47-8B60-82CB1F68A4D6}"/>
            </c:ext>
          </c:extLst>
        </c:ser>
        <c:ser>
          <c:idx val="3"/>
          <c:order val="3"/>
          <c:tx>
            <c:strRef>
              <c:f>'Date Created Pivot'!$E$5:$E$6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4-2B47-8B60-82CB1F68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042448"/>
        <c:axId val="1986793040"/>
      </c:lineChart>
      <c:catAx>
        <c:axId val="198704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93040"/>
        <c:crosses val="autoZero"/>
        <c:auto val="1"/>
        <c:lblAlgn val="ctr"/>
        <c:lblOffset val="100"/>
        <c:noMultiLvlLbl val="0"/>
      </c:catAx>
      <c:valAx>
        <c:axId val="19867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38-C34A-96CC-8717EDB91E60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38-C34A-96CC-8717EDB91E60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38-C34A-96CC-8717EDB9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360767"/>
        <c:axId val="261027807"/>
      </c:lineChart>
      <c:catAx>
        <c:axId val="2673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27807"/>
        <c:crosses val="autoZero"/>
        <c:auto val="1"/>
        <c:lblAlgn val="ctr"/>
        <c:lblOffset val="100"/>
        <c:noMultiLvlLbl val="0"/>
      </c:catAx>
      <c:valAx>
        <c:axId val="2610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Success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'Bonus Stat Analysis'!$B$2:$B$566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1-7F46-95D4-A0551AF2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75663"/>
        <c:axId val="378833071"/>
      </c:scatterChart>
      <c:valAx>
        <c:axId val="37857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33071"/>
        <c:crosses val="autoZero"/>
        <c:crossBetween val="midCat"/>
      </c:valAx>
      <c:valAx>
        <c:axId val="37883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7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Failure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'Bonus Stat Analysis'!$E$2:$E$365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8-5F4A-9E8D-953B6B55F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13103"/>
        <c:axId val="379042783"/>
      </c:scatterChart>
      <c:valAx>
        <c:axId val="37921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42783"/>
        <c:crosses val="autoZero"/>
        <c:crossBetween val="midCat"/>
      </c:valAx>
      <c:valAx>
        <c:axId val="3790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1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0</xdr:row>
      <xdr:rowOff>165100</xdr:rowOff>
    </xdr:from>
    <xdr:to>
      <xdr:col>25</xdr:col>
      <xdr:colOff>304800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9B7B0-407C-7EAC-A124-C21CFD2D3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</xdr:row>
      <xdr:rowOff>177800</xdr:rowOff>
    </xdr:from>
    <xdr:to>
      <xdr:col>24</xdr:col>
      <xdr:colOff>127000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97EF0-8B68-BB42-C491-12675626F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4</xdr:row>
      <xdr:rowOff>63500</xdr:rowOff>
    </xdr:from>
    <xdr:to>
      <xdr:col>20</xdr:col>
      <xdr:colOff>812800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FF6D5-E216-59BF-1952-1205E09ED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14</xdr:row>
      <xdr:rowOff>25400</xdr:rowOff>
    </xdr:from>
    <xdr:to>
      <xdr:col>10</xdr:col>
      <xdr:colOff>342900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36AC5-422B-1107-8D93-7F2C0C9F3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0</xdr:row>
      <xdr:rowOff>127000</xdr:rowOff>
    </xdr:from>
    <xdr:to>
      <xdr:col>21</xdr:col>
      <xdr:colOff>596900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F4EC0-FD03-1A4E-BD86-7E5DE85A0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704850</xdr:colOff>
      <xdr:row>0</xdr:row>
      <xdr:rowOff>114300</xdr:rowOff>
    </xdr:from>
    <xdr:to>
      <xdr:col>29</xdr:col>
      <xdr:colOff>228600</xdr:colOff>
      <xdr:row>23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EAD10-7E35-E0C3-C32C-E64318724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 Calvo" refreshedDate="44728.578043865738" createdVersion="8" refreshedVersion="8" minRefreshableVersion="3" recordCount="1000" xr:uid="{50F5FEB6-4E7B-8741-A846-3DE2C2BBA8C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 Calvo" refreshedDate="44728.594203703702" createdVersion="8" refreshedVersion="8" minRefreshableVersion="3" recordCount="1000" xr:uid="{CF75B1BF-A1EB-3B47-8A18-40E93BA9206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26742-7C39-FE4E-B55F-E8AF156841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8EE8E-ABE1-B64A-B27E-FE64A97C4AF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AB236-7186-7E4E-8FE6-48066120FA4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ame="state"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D968" zoomScale="106" workbookViewId="0">
      <selection activeCell="F1001" sqref="F100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0" width="14.6640625" customWidth="1"/>
    <col min="11" max="11" width="13.33203125" customWidth="1"/>
    <col min="14" max="14" width="28" bestFit="1" customWidth="1"/>
    <col min="15" max="15" width="14.83203125" bestFit="1" customWidth="1"/>
    <col min="16" max="16" width="16.5" bestFit="1" customWidth="1"/>
    <col min="17" max="17" width="15.1640625" bestFit="1" customWidth="1"/>
    <col min="18" max="18" width="17.5" bestFit="1" customWidth="1"/>
    <col min="19" max="19" width="22.83203125" bestFit="1" customWidth="1"/>
    <col min="20" max="20" width="21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IFERROR(E2/G2,0)</f>
        <v>0</v>
      </c>
      <c r="Q2" t="str">
        <f>LEFT(N2,FIND("/",N2)-1)</f>
        <v>food</v>
      </c>
      <c r="R2" t="str">
        <f>RIGHT(N2,LEN(N2) -FIND("/",N2))</f>
        <v>food trucks</v>
      </c>
      <c r="S2" s="9">
        <f>(((J2/60)/60)/24+DATE(1970,1,1))</f>
        <v>42336.25</v>
      </c>
      <c r="T2" s="9">
        <f>(((K2/60)/60)/24+DATE(1970,1,1))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>
        <f t="shared" ref="P3:P66" si="1">IFERROR(E3/G3,0)</f>
        <v>92.151898734177209</v>
      </c>
      <c r="Q3" t="str">
        <f t="shared" ref="Q3:Q66" si="2">LEFT(N3,FIND("/",N3)-1)</f>
        <v>music</v>
      </c>
      <c r="R3" t="str">
        <f t="shared" ref="R3:R66" si="3">RIGHT(N3,LEN(N3) -FIND("/",N3))</f>
        <v>rock</v>
      </c>
      <c r="S3" s="9">
        <f t="shared" ref="S3:S66" si="4">(((J3/60)/60)/24+DATE(1970,1,1))</f>
        <v>41870.208333333336</v>
      </c>
      <c r="T3" s="9">
        <f t="shared" ref="T3:T66" si="5">(((K3/60)/60)/24+DATE(1970,1,1))</f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  <c r="S4" s="9">
        <f t="shared" si="4"/>
        <v>41595.25</v>
      </c>
      <c r="T4" s="9">
        <f t="shared" si="5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  <c r="S5" s="9">
        <f t="shared" si="4"/>
        <v>43688.208333333328</v>
      </c>
      <c r="T5" s="9">
        <f t="shared" si="5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  <c r="S6" s="9">
        <f t="shared" si="4"/>
        <v>43485.25</v>
      </c>
      <c r="T6" s="9">
        <f t="shared" si="5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  <c r="S7" s="9">
        <f t="shared" si="4"/>
        <v>41149.208333333336</v>
      </c>
      <c r="T7" s="9">
        <f t="shared" si="5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9">
        <f t="shared" si="4"/>
        <v>42991.208333333328</v>
      </c>
      <c r="T8" s="9">
        <f t="shared" si="5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  <c r="S9" s="9">
        <f t="shared" si="4"/>
        <v>42229.208333333328</v>
      </c>
      <c r="T9" s="9">
        <f t="shared" si="5"/>
        <v>42231.208333333328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  <c r="S10" s="9">
        <f t="shared" si="4"/>
        <v>40399.208333333336</v>
      </c>
      <c r="T10" s="9">
        <f t="shared" si="5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9">
        <f t="shared" si="4"/>
        <v>41536.208333333336</v>
      </c>
      <c r="T11" s="9">
        <f t="shared" si="5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9">
        <f t="shared" si="4"/>
        <v>40404.208333333336</v>
      </c>
      <c r="T12" s="9">
        <f t="shared" si="5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  <c r="S13" s="9">
        <f t="shared" si="4"/>
        <v>40442.208333333336</v>
      </c>
      <c r="T13" s="9">
        <f t="shared" si="5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9">
        <f t="shared" si="4"/>
        <v>43760.208333333328</v>
      </c>
      <c r="T14" s="9">
        <f t="shared" si="5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9">
        <f t="shared" si="4"/>
        <v>42532.208333333328</v>
      </c>
      <c r="T15" s="9">
        <f t="shared" si="5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9">
        <f t="shared" si="4"/>
        <v>40974.25</v>
      </c>
      <c r="T16" s="9">
        <f t="shared" si="5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9">
        <f t="shared" si="4"/>
        <v>43809.25</v>
      </c>
      <c r="T17" s="9">
        <f t="shared" si="5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9">
        <f t="shared" si="4"/>
        <v>41661.25</v>
      </c>
      <c r="T18" s="9">
        <f t="shared" si="5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9">
        <f t="shared" si="4"/>
        <v>40555.25</v>
      </c>
      <c r="T19" s="9">
        <f t="shared" si="5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  <c r="S20" s="9">
        <f t="shared" si="4"/>
        <v>43351.208333333328</v>
      </c>
      <c r="T20" s="9">
        <f t="shared" si="5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  <c r="S21" s="9">
        <f t="shared" si="4"/>
        <v>43528.25</v>
      </c>
      <c r="T21" s="9">
        <f t="shared" si="5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9">
        <f t="shared" si="4"/>
        <v>41848.208333333336</v>
      </c>
      <c r="T22" s="9">
        <f t="shared" si="5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  <c r="S23" s="9">
        <f t="shared" si="4"/>
        <v>40770.208333333336</v>
      </c>
      <c r="T23" s="9">
        <f t="shared" si="5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9">
        <f t="shared" si="4"/>
        <v>43193.208333333328</v>
      </c>
      <c r="T24" s="9">
        <f t="shared" si="5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9">
        <f t="shared" si="4"/>
        <v>43510.25</v>
      </c>
      <c r="T25" s="9">
        <f t="shared" si="5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9">
        <f t="shared" si="4"/>
        <v>41811.208333333336</v>
      </c>
      <c r="T26" s="9">
        <f t="shared" si="5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9">
        <f t="shared" si="4"/>
        <v>40681.208333333336</v>
      </c>
      <c r="T27" s="9">
        <f t="shared" si="5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9">
        <f t="shared" si="4"/>
        <v>43312.208333333328</v>
      </c>
      <c r="T28" s="9">
        <f t="shared" si="5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9">
        <f t="shared" si="4"/>
        <v>42280.208333333328</v>
      </c>
      <c r="T29" s="9">
        <f t="shared" si="5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  <c r="S30" s="9">
        <f t="shared" si="4"/>
        <v>40218.25</v>
      </c>
      <c r="T30" s="9">
        <f t="shared" si="5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9">
        <f t="shared" si="4"/>
        <v>43301.208333333328</v>
      </c>
      <c r="T31" s="9">
        <f t="shared" si="5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9">
        <f t="shared" si="4"/>
        <v>43609.208333333328</v>
      </c>
      <c r="T32" s="9">
        <f t="shared" si="5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9">
        <f t="shared" si="4"/>
        <v>42374.25</v>
      </c>
      <c r="T33" s="9">
        <f t="shared" si="5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9">
        <f t="shared" si="4"/>
        <v>43110.25</v>
      </c>
      <c r="T34" s="9">
        <f t="shared" si="5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9">
        <f t="shared" si="4"/>
        <v>41917.208333333336</v>
      </c>
      <c r="T35" s="9">
        <f t="shared" si="5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9">
        <f t="shared" si="4"/>
        <v>42817.208333333328</v>
      </c>
      <c r="T36" s="9">
        <f t="shared" si="5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9">
        <f t="shared" si="4"/>
        <v>43484.25</v>
      </c>
      <c r="T37" s="9">
        <f t="shared" si="5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  <c r="S38" s="9">
        <f t="shared" si="4"/>
        <v>40600.25</v>
      </c>
      <c r="T38" s="9">
        <f t="shared" si="5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9">
        <f t="shared" si="4"/>
        <v>43744.208333333328</v>
      </c>
      <c r="T39" s="9">
        <f t="shared" si="5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9">
        <f t="shared" si="4"/>
        <v>40469.208333333336</v>
      </c>
      <c r="T40" s="9">
        <f t="shared" si="5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  <c r="S41" s="9">
        <f t="shared" si="4"/>
        <v>41330.25</v>
      </c>
      <c r="T41" s="9">
        <f t="shared" si="5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9">
        <f t="shared" si="4"/>
        <v>40334.208333333336</v>
      </c>
      <c r="T42" s="9">
        <f t="shared" si="5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  <c r="S43" s="9">
        <f t="shared" si="4"/>
        <v>41156.208333333336</v>
      </c>
      <c r="T43" s="9">
        <f t="shared" si="5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9">
        <f t="shared" si="4"/>
        <v>40728.208333333336</v>
      </c>
      <c r="T44" s="9">
        <f t="shared" si="5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9">
        <f t="shared" si="4"/>
        <v>41844.208333333336</v>
      </c>
      <c r="T45" s="9">
        <f t="shared" si="5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9">
        <f t="shared" si="4"/>
        <v>43541.208333333328</v>
      </c>
      <c r="T46" s="9">
        <f t="shared" si="5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  <c r="S47" s="9">
        <f t="shared" si="4"/>
        <v>42676.208333333328</v>
      </c>
      <c r="T47" s="9">
        <f t="shared" si="5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  <c r="S48" s="9">
        <f t="shared" si="4"/>
        <v>40367.208333333336</v>
      </c>
      <c r="T48" s="9">
        <f t="shared" si="5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  <c r="S49" s="9">
        <f t="shared" si="4"/>
        <v>41727.208333333336</v>
      </c>
      <c r="T49" s="9">
        <f t="shared" si="5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  <c r="S50" s="9">
        <f t="shared" si="4"/>
        <v>42180.208333333328</v>
      </c>
      <c r="T50" s="9">
        <f t="shared" si="5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  <c r="S51" s="9">
        <f t="shared" si="4"/>
        <v>43758.208333333328</v>
      </c>
      <c r="T51" s="9">
        <f t="shared" si="5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9">
        <f t="shared" si="4"/>
        <v>41487.208333333336</v>
      </c>
      <c r="T52" s="9">
        <f t="shared" si="5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9">
        <f t="shared" si="4"/>
        <v>40995.208333333336</v>
      </c>
      <c r="T53" s="9">
        <f t="shared" si="5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9">
        <f t="shared" si="4"/>
        <v>40436.208333333336</v>
      </c>
      <c r="T54" s="9">
        <f t="shared" si="5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9">
        <f t="shared" si="4"/>
        <v>41779.208333333336</v>
      </c>
      <c r="T55" s="9">
        <f t="shared" si="5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9">
        <f t="shared" si="4"/>
        <v>43170.25</v>
      </c>
      <c r="T56" s="9">
        <f t="shared" si="5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  <c r="S57" s="9">
        <f t="shared" si="4"/>
        <v>43311.208333333328</v>
      </c>
      <c r="T57" s="9">
        <f t="shared" si="5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9">
        <f t="shared" si="4"/>
        <v>42014.25</v>
      </c>
      <c r="T58" s="9">
        <f t="shared" si="5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9">
        <f t="shared" si="4"/>
        <v>42979.208333333328</v>
      </c>
      <c r="T59" s="9">
        <f t="shared" si="5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  <c r="S60" s="9">
        <f t="shared" si="4"/>
        <v>42268.208333333328</v>
      </c>
      <c r="T60" s="9">
        <f t="shared" si="5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  <c r="S61" s="9">
        <f t="shared" si="4"/>
        <v>42898.208333333328</v>
      </c>
      <c r="T61" s="9">
        <f t="shared" si="5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  <c r="S62" s="9">
        <f t="shared" si="4"/>
        <v>41107.208333333336</v>
      </c>
      <c r="T62" s="9">
        <f t="shared" si="5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  <c r="S63" s="9">
        <f t="shared" si="4"/>
        <v>40595.25</v>
      </c>
      <c r="T63" s="9">
        <f t="shared" si="5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9">
        <f t="shared" si="4"/>
        <v>42160.208333333328</v>
      </c>
      <c r="T64" s="9">
        <f t="shared" si="5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9">
        <f t="shared" si="4"/>
        <v>42853.208333333328</v>
      </c>
      <c r="T65" s="9">
        <f t="shared" si="5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9">
        <f t="shared" si="4"/>
        <v>43283.208333333328</v>
      </c>
      <c r="T66" s="9">
        <f t="shared" si="5"/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E67/D67</f>
        <v>2.3614754098360655</v>
      </c>
      <c r="P67">
        <f t="shared" ref="P67:P130" si="7">IFERROR(E67/G67,0)</f>
        <v>61.038135593220339</v>
      </c>
      <c r="Q67" t="str">
        <f t="shared" ref="Q67:Q130" si="8">LEFT(N67,FIND("/",N67)-1)</f>
        <v>theater</v>
      </c>
      <c r="R67" t="str">
        <f t="shared" ref="R67:R130" si="9">RIGHT(N67,LEN(N67) -FIND("/",N67))</f>
        <v>plays</v>
      </c>
      <c r="S67" s="9">
        <f t="shared" ref="S67:S130" si="10">(((J67/60)/60)/24+DATE(1970,1,1))</f>
        <v>40570.25</v>
      </c>
      <c r="T67" s="9">
        <f t="shared" ref="T67:T130" si="11">(((K67/60)/60)/24+DATE(1970,1,1))</f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9">
        <f t="shared" si="10"/>
        <v>42102.208333333328</v>
      </c>
      <c r="T68" s="9">
        <f t="shared" si="11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9">
        <f t="shared" si="10"/>
        <v>40203.25</v>
      </c>
      <c r="T69" s="9">
        <f t="shared" si="11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9">
        <f t="shared" si="10"/>
        <v>42943.208333333328</v>
      </c>
      <c r="T70" s="9">
        <f t="shared" si="11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9">
        <f t="shared" si="10"/>
        <v>40531.25</v>
      </c>
      <c r="T71" s="9">
        <f t="shared" si="11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9">
        <f t="shared" si="10"/>
        <v>40484.208333333336</v>
      </c>
      <c r="T72" s="9">
        <f t="shared" si="11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9">
        <f t="shared" si="10"/>
        <v>43799.25</v>
      </c>
      <c r="T73" s="9">
        <f t="shared" si="11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9">
        <f t="shared" si="10"/>
        <v>42186.208333333328</v>
      </c>
      <c r="T74" s="9">
        <f t="shared" si="11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9">
        <f t="shared" si="10"/>
        <v>42701.25</v>
      </c>
      <c r="T75" s="9">
        <f t="shared" si="11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9">
        <f t="shared" si="10"/>
        <v>42456.208333333328</v>
      </c>
      <c r="T76" s="9">
        <f t="shared" si="11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9">
        <f t="shared" si="10"/>
        <v>43296.208333333328</v>
      </c>
      <c r="T77" s="9">
        <f t="shared" si="11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9">
        <f t="shared" si="10"/>
        <v>42027.25</v>
      </c>
      <c r="T78" s="9">
        <f t="shared" si="11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9">
        <f t="shared" si="10"/>
        <v>40448.208333333336</v>
      </c>
      <c r="T79" s="9">
        <f t="shared" si="11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9">
        <f t="shared" si="10"/>
        <v>43206.208333333328</v>
      </c>
      <c r="T80" s="9">
        <f t="shared" si="11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9">
        <f t="shared" si="10"/>
        <v>43267.208333333328</v>
      </c>
      <c r="T81" s="9">
        <f t="shared" si="11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9">
        <f t="shared" si="10"/>
        <v>42976.208333333328</v>
      </c>
      <c r="T82" s="9">
        <f t="shared" si="11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9">
        <f t="shared" si="10"/>
        <v>43062.25</v>
      </c>
      <c r="T83" s="9">
        <f t="shared" si="11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9">
        <f t="shared" si="10"/>
        <v>43482.25</v>
      </c>
      <c r="T84" s="9">
        <f t="shared" si="11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9">
        <f t="shared" si="10"/>
        <v>42579.208333333328</v>
      </c>
      <c r="T85" s="9">
        <f t="shared" si="11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9">
        <f t="shared" si="10"/>
        <v>41118.208333333336</v>
      </c>
      <c r="T86" s="9">
        <f t="shared" si="11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9">
        <f t="shared" si="10"/>
        <v>40797.208333333336</v>
      </c>
      <c r="T87" s="9">
        <f t="shared" si="11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9">
        <f t="shared" si="10"/>
        <v>42128.208333333328</v>
      </c>
      <c r="T88" s="9">
        <f t="shared" si="11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9">
        <f t="shared" si="10"/>
        <v>40610.25</v>
      </c>
      <c r="T89" s="9">
        <f t="shared" si="11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9">
        <f t="shared" si="10"/>
        <v>42110.208333333328</v>
      </c>
      <c r="T90" s="9">
        <f t="shared" si="11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9">
        <f t="shared" si="10"/>
        <v>40283.208333333336</v>
      </c>
      <c r="T91" s="9">
        <f t="shared" si="11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9">
        <f t="shared" si="10"/>
        <v>42425.25</v>
      </c>
      <c r="T92" s="9">
        <f t="shared" si="11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9">
        <f t="shared" si="10"/>
        <v>42588.208333333328</v>
      </c>
      <c r="T93" s="9">
        <f t="shared" si="11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9">
        <f t="shared" si="10"/>
        <v>40352.208333333336</v>
      </c>
      <c r="T94" s="9">
        <f t="shared" si="11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9">
        <f t="shared" si="10"/>
        <v>41202.208333333336</v>
      </c>
      <c r="T95" s="9">
        <f t="shared" si="11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9">
        <f t="shared" si="10"/>
        <v>43562.208333333328</v>
      </c>
      <c r="T96" s="9">
        <f t="shared" si="11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9">
        <f t="shared" si="10"/>
        <v>43752.208333333328</v>
      </c>
      <c r="T97" s="9">
        <f t="shared" si="11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9">
        <f t="shared" si="10"/>
        <v>40612.25</v>
      </c>
      <c r="T98" s="9">
        <f t="shared" si="11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9">
        <f t="shared" si="10"/>
        <v>42180.208333333328</v>
      </c>
      <c r="T99" s="9">
        <f t="shared" si="11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9">
        <f t="shared" si="10"/>
        <v>42212.208333333328</v>
      </c>
      <c r="T100" s="9">
        <f t="shared" si="11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9">
        <f t="shared" si="10"/>
        <v>41968.25</v>
      </c>
      <c r="T101" s="9">
        <f t="shared" si="11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9">
        <f t="shared" si="10"/>
        <v>40835.208333333336</v>
      </c>
      <c r="T102" s="9">
        <f t="shared" si="11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9">
        <f t="shared" si="10"/>
        <v>42056.25</v>
      </c>
      <c r="T103" s="9">
        <f t="shared" si="11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9">
        <f t="shared" si="10"/>
        <v>43234.208333333328</v>
      </c>
      <c r="T104" s="9">
        <f t="shared" si="11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9">
        <f t="shared" si="10"/>
        <v>40475.208333333336</v>
      </c>
      <c r="T105" s="9">
        <f t="shared" si="11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9">
        <f t="shared" si="10"/>
        <v>42878.208333333328</v>
      </c>
      <c r="T106" s="9">
        <f t="shared" si="11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9">
        <f t="shared" si="10"/>
        <v>41366.208333333336</v>
      </c>
      <c r="T107" s="9">
        <f t="shared" si="11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9">
        <f t="shared" si="10"/>
        <v>43716.208333333328</v>
      </c>
      <c r="T108" s="9">
        <f t="shared" si="11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9">
        <f t="shared" si="10"/>
        <v>43213.208333333328</v>
      </c>
      <c r="T109" s="9">
        <f t="shared" si="11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9">
        <f t="shared" si="10"/>
        <v>41005.208333333336</v>
      </c>
      <c r="T110" s="9">
        <f t="shared" si="11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9">
        <f t="shared" si="10"/>
        <v>41651.25</v>
      </c>
      <c r="T111" s="9">
        <f t="shared" si="11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9">
        <f t="shared" si="10"/>
        <v>43354.208333333328</v>
      </c>
      <c r="T112" s="9">
        <f t="shared" si="11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9">
        <f t="shared" si="10"/>
        <v>41174.208333333336</v>
      </c>
      <c r="T113" s="9">
        <f t="shared" si="11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9">
        <f t="shared" si="10"/>
        <v>41875.208333333336</v>
      </c>
      <c r="T114" s="9">
        <f t="shared" si="11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9">
        <f t="shared" si="10"/>
        <v>42990.208333333328</v>
      </c>
      <c r="T115" s="9">
        <f t="shared" si="11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9">
        <f t="shared" si="10"/>
        <v>43564.208333333328</v>
      </c>
      <c r="T116" s="9">
        <f t="shared" si="11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9">
        <f t="shared" si="10"/>
        <v>43056.25</v>
      </c>
      <c r="T117" s="9">
        <f t="shared" si="11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9">
        <f t="shared" si="10"/>
        <v>42265.208333333328</v>
      </c>
      <c r="T118" s="9">
        <f t="shared" si="11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9">
        <f t="shared" si="10"/>
        <v>40808.208333333336</v>
      </c>
      <c r="T119" s="9">
        <f t="shared" si="11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9">
        <f t="shared" si="10"/>
        <v>41665.25</v>
      </c>
      <c r="T120" s="9">
        <f t="shared" si="11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9">
        <f t="shared" si="10"/>
        <v>41806.208333333336</v>
      </c>
      <c r="T121" s="9">
        <f t="shared" si="11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9">
        <f t="shared" si="10"/>
        <v>42111.208333333328</v>
      </c>
      <c r="T122" s="9">
        <f t="shared" si="11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9">
        <f t="shared" si="10"/>
        <v>41917.208333333336</v>
      </c>
      <c r="T123" s="9">
        <f t="shared" si="11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9">
        <f t="shared" si="10"/>
        <v>41970.25</v>
      </c>
      <c r="T124" s="9">
        <f t="shared" si="11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9">
        <f t="shared" si="10"/>
        <v>42332.25</v>
      </c>
      <c r="T125" s="9">
        <f t="shared" si="11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9">
        <f t="shared" si="10"/>
        <v>43598.208333333328</v>
      </c>
      <c r="T126" s="9">
        <f t="shared" si="11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9">
        <f t="shared" si="10"/>
        <v>43362.208333333328</v>
      </c>
      <c r="T127" s="9">
        <f t="shared" si="11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9">
        <f t="shared" si="10"/>
        <v>42596.208333333328</v>
      </c>
      <c r="T128" s="9">
        <f t="shared" si="11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9">
        <f t="shared" si="10"/>
        <v>40310.208333333336</v>
      </c>
      <c r="T129" s="9">
        <f t="shared" si="11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>
        <f t="shared" si="7"/>
        <v>80.067669172932327</v>
      </c>
      <c r="Q130" t="str">
        <f t="shared" si="8"/>
        <v>music</v>
      </c>
      <c r="R130" t="str">
        <f t="shared" si="9"/>
        <v>rock</v>
      </c>
      <c r="S130" s="9">
        <f t="shared" si="10"/>
        <v>40417.208333333336</v>
      </c>
      <c r="T130" s="9">
        <f t="shared" si="11"/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E131/D131</f>
        <v>3.2026936026936029E-2</v>
      </c>
      <c r="P131">
        <f t="shared" ref="P131:P194" si="13">IFERROR(E131/G131,0)</f>
        <v>86.472727272727269</v>
      </c>
      <c r="Q131" t="str">
        <f t="shared" ref="Q131:Q194" si="14">LEFT(N131,FIND("/",N131)-1)</f>
        <v>food</v>
      </c>
      <c r="R131" t="str">
        <f t="shared" ref="R131:R194" si="15">RIGHT(N131,LEN(N131) -FIND("/",N131))</f>
        <v>food trucks</v>
      </c>
      <c r="S131" s="9">
        <f t="shared" ref="S131:S194" si="16">(((J131/60)/60)/24+DATE(1970,1,1))</f>
        <v>42038.25</v>
      </c>
      <c r="T131" s="9">
        <f t="shared" ref="T131:T194" si="17">(((K131/60)/60)/24+DATE(1970,1,1))</f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9">
        <f t="shared" si="16"/>
        <v>40842.208333333336</v>
      </c>
      <c r="T132" s="9">
        <f t="shared" si="17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9">
        <f t="shared" si="16"/>
        <v>41607.25</v>
      </c>
      <c r="T133" s="9">
        <f t="shared" si="17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9">
        <f t="shared" si="16"/>
        <v>43112.25</v>
      </c>
      <c r="T134" s="9">
        <f t="shared" si="17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9">
        <f t="shared" si="16"/>
        <v>40767.208333333336</v>
      </c>
      <c r="T135" s="9">
        <f t="shared" si="17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9">
        <f t="shared" si="16"/>
        <v>40713.208333333336</v>
      </c>
      <c r="T136" s="9">
        <f t="shared" si="17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9">
        <f t="shared" si="16"/>
        <v>41340.25</v>
      </c>
      <c r="T137" s="9">
        <f t="shared" si="17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9">
        <f t="shared" si="16"/>
        <v>41797.208333333336</v>
      </c>
      <c r="T138" s="9">
        <f t="shared" si="17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9">
        <f t="shared" si="16"/>
        <v>40457.208333333336</v>
      </c>
      <c r="T139" s="9">
        <f t="shared" si="17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9">
        <f t="shared" si="16"/>
        <v>41180.208333333336</v>
      </c>
      <c r="T140" s="9">
        <f t="shared" si="17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9">
        <f t="shared" si="16"/>
        <v>42115.208333333328</v>
      </c>
      <c r="T141" s="9">
        <f t="shared" si="17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9">
        <f t="shared" si="16"/>
        <v>43156.25</v>
      </c>
      <c r="T142" s="9">
        <f t="shared" si="17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9">
        <f t="shared" si="16"/>
        <v>42167.208333333328</v>
      </c>
      <c r="T143" s="9">
        <f t="shared" si="17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9">
        <f t="shared" si="16"/>
        <v>41005.208333333336</v>
      </c>
      <c r="T144" s="9">
        <f t="shared" si="17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9">
        <f t="shared" si="16"/>
        <v>40357.208333333336</v>
      </c>
      <c r="T145" s="9">
        <f t="shared" si="17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9">
        <f t="shared" si="16"/>
        <v>43633.208333333328</v>
      </c>
      <c r="T146" s="9">
        <f t="shared" si="17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9">
        <f t="shared" si="16"/>
        <v>41889.208333333336</v>
      </c>
      <c r="T147" s="9">
        <f t="shared" si="17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9">
        <f t="shared" si="16"/>
        <v>40855.25</v>
      </c>
      <c r="T148" s="9">
        <f t="shared" si="17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9">
        <f t="shared" si="16"/>
        <v>42534.208333333328</v>
      </c>
      <c r="T149" s="9">
        <f t="shared" si="17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9">
        <f t="shared" si="16"/>
        <v>42941.208333333328</v>
      </c>
      <c r="T150" s="9">
        <f t="shared" si="17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9">
        <f t="shared" si="16"/>
        <v>41275.25</v>
      </c>
      <c r="T151" s="9">
        <f t="shared" si="17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9">
        <f t="shared" si="16"/>
        <v>43450.25</v>
      </c>
      <c r="T152" s="9">
        <f t="shared" si="17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9">
        <f t="shared" si="16"/>
        <v>41799.208333333336</v>
      </c>
      <c r="T153" s="9">
        <f t="shared" si="17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9">
        <f t="shared" si="16"/>
        <v>42783.25</v>
      </c>
      <c r="T154" s="9">
        <f t="shared" si="17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9">
        <f t="shared" si="16"/>
        <v>41201.208333333336</v>
      </c>
      <c r="T155" s="9">
        <f t="shared" si="17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9">
        <f t="shared" si="16"/>
        <v>42502.208333333328</v>
      </c>
      <c r="T156" s="9">
        <f t="shared" si="17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9">
        <f t="shared" si="16"/>
        <v>40262.208333333336</v>
      </c>
      <c r="T157" s="9">
        <f t="shared" si="17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9">
        <f t="shared" si="16"/>
        <v>43743.208333333328</v>
      </c>
      <c r="T158" s="9">
        <f t="shared" si="17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9">
        <f t="shared" si="16"/>
        <v>41638.25</v>
      </c>
      <c r="T159" s="9">
        <f t="shared" si="17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9">
        <f t="shared" si="16"/>
        <v>42346.25</v>
      </c>
      <c r="T160" s="9">
        <f t="shared" si="17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9">
        <f t="shared" si="16"/>
        <v>43551.208333333328</v>
      </c>
      <c r="T161" s="9">
        <f t="shared" si="17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9">
        <f t="shared" si="16"/>
        <v>43582.208333333328</v>
      </c>
      <c r="T162" s="9">
        <f t="shared" si="17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9">
        <f t="shared" si="16"/>
        <v>42270.208333333328</v>
      </c>
      <c r="T163" s="9">
        <f t="shared" si="17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9">
        <f t="shared" si="16"/>
        <v>43442.25</v>
      </c>
      <c r="T164" s="9">
        <f t="shared" si="17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9">
        <f t="shared" si="16"/>
        <v>43028.208333333328</v>
      </c>
      <c r="T165" s="9">
        <f t="shared" si="17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9">
        <f t="shared" si="16"/>
        <v>43016.208333333328</v>
      </c>
      <c r="T166" s="9">
        <f t="shared" si="17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9">
        <f t="shared" si="16"/>
        <v>42948.208333333328</v>
      </c>
      <c r="T167" s="9">
        <f t="shared" si="17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9">
        <f t="shared" si="16"/>
        <v>40534.25</v>
      </c>
      <c r="T168" s="9">
        <f t="shared" si="17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9">
        <f t="shared" si="16"/>
        <v>41435.208333333336</v>
      </c>
      <c r="T169" s="9">
        <f t="shared" si="17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9">
        <f t="shared" si="16"/>
        <v>43518.25</v>
      </c>
      <c r="T170" s="9">
        <f t="shared" si="17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9">
        <f t="shared" si="16"/>
        <v>41077.208333333336</v>
      </c>
      <c r="T171" s="9">
        <f t="shared" si="17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9">
        <f t="shared" si="16"/>
        <v>42950.208333333328</v>
      </c>
      <c r="T172" s="9">
        <f t="shared" si="17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9">
        <f t="shared" si="16"/>
        <v>41718.208333333336</v>
      </c>
      <c r="T173" s="9">
        <f t="shared" si="17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9">
        <f t="shared" si="16"/>
        <v>41839.208333333336</v>
      </c>
      <c r="T174" s="9">
        <f t="shared" si="17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9">
        <f t="shared" si="16"/>
        <v>41412.208333333336</v>
      </c>
      <c r="T175" s="9">
        <f t="shared" si="17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9">
        <f t="shared" si="16"/>
        <v>42282.208333333328</v>
      </c>
      <c r="T176" s="9">
        <f t="shared" si="17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9">
        <f t="shared" si="16"/>
        <v>42613.208333333328</v>
      </c>
      <c r="T177" s="9">
        <f t="shared" si="17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9">
        <f t="shared" si="16"/>
        <v>42616.208333333328</v>
      </c>
      <c r="T178" s="9">
        <f t="shared" si="17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9">
        <f t="shared" si="16"/>
        <v>40497.25</v>
      </c>
      <c r="T179" s="9">
        <f t="shared" si="17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9">
        <f t="shared" si="16"/>
        <v>42999.208333333328</v>
      </c>
      <c r="T180" s="9">
        <f t="shared" si="17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9">
        <f t="shared" si="16"/>
        <v>41350.208333333336</v>
      </c>
      <c r="T181" s="9">
        <f t="shared" si="17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9">
        <f t="shared" si="16"/>
        <v>40259.208333333336</v>
      </c>
      <c r="T182" s="9">
        <f t="shared" si="17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9">
        <f t="shared" si="16"/>
        <v>43012.208333333328</v>
      </c>
      <c r="T183" s="9">
        <f t="shared" si="17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9">
        <f t="shared" si="16"/>
        <v>43631.208333333328</v>
      </c>
      <c r="T184" s="9">
        <f t="shared" si="17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9">
        <f t="shared" si="16"/>
        <v>40430.208333333336</v>
      </c>
      <c r="T185" s="9">
        <f t="shared" si="17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9">
        <f t="shared" si="16"/>
        <v>43588.208333333328</v>
      </c>
      <c r="T186" s="9">
        <f t="shared" si="17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9">
        <f t="shared" si="16"/>
        <v>43233.208333333328</v>
      </c>
      <c r="T187" s="9">
        <f t="shared" si="17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9">
        <f t="shared" si="16"/>
        <v>41782.208333333336</v>
      </c>
      <c r="T188" s="9">
        <f t="shared" si="17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9">
        <f t="shared" si="16"/>
        <v>41328.25</v>
      </c>
      <c r="T189" s="9">
        <f t="shared" si="17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9">
        <f t="shared" si="16"/>
        <v>41975.25</v>
      </c>
      <c r="T190" s="9">
        <f t="shared" si="17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9">
        <f t="shared" si="16"/>
        <v>42433.25</v>
      </c>
      <c r="T191" s="9">
        <f t="shared" si="17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9">
        <f t="shared" si="16"/>
        <v>41429.208333333336</v>
      </c>
      <c r="T192" s="9">
        <f t="shared" si="17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9">
        <f t="shared" si="16"/>
        <v>43536.208333333328</v>
      </c>
      <c r="T193" s="9">
        <f t="shared" si="17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0.19992957746478873</v>
      </c>
      <c r="P194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9">
        <f t="shared" si="16"/>
        <v>41817.208333333336</v>
      </c>
      <c r="T194" s="9">
        <f t="shared" si="17"/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E195/D195</f>
        <v>0.45636363636363636</v>
      </c>
      <c r="P195">
        <f t="shared" ref="P195:P258" si="19">IFERROR(E195/G195,0)</f>
        <v>46.338461538461537</v>
      </c>
      <c r="Q195" t="str">
        <f t="shared" ref="Q195:Q258" si="20">LEFT(N195,FIND("/",N195)-1)</f>
        <v>music</v>
      </c>
      <c r="R195" t="str">
        <f t="shared" ref="R195:R258" si="21">RIGHT(N195,LEN(N195) -FIND("/",N195))</f>
        <v>indie rock</v>
      </c>
      <c r="S195" s="9">
        <f t="shared" ref="S195:S258" si="22">(((J195/60)/60)/24+DATE(1970,1,1))</f>
        <v>43198.208333333328</v>
      </c>
      <c r="T195" s="9">
        <f t="shared" ref="T195:T258" si="23">(((K195/60)/60)/24+DATE(1970,1,1))</f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9">
        <f t="shared" si="22"/>
        <v>42261.208333333328</v>
      </c>
      <c r="T196" s="9">
        <f t="shared" si="23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9">
        <f t="shared" si="22"/>
        <v>43310.208333333328</v>
      </c>
      <c r="T197" s="9">
        <f t="shared" si="23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9">
        <f t="shared" si="22"/>
        <v>42616.208333333328</v>
      </c>
      <c r="T198" s="9">
        <f t="shared" si="23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9">
        <f t="shared" si="22"/>
        <v>42909.208333333328</v>
      </c>
      <c r="T199" s="9">
        <f t="shared" si="23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9">
        <f t="shared" si="22"/>
        <v>40396.208333333336</v>
      </c>
      <c r="T200" s="9">
        <f t="shared" si="23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9">
        <f t="shared" si="22"/>
        <v>42192.208333333328</v>
      </c>
      <c r="T201" s="9">
        <f t="shared" si="23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9">
        <f t="shared" si="22"/>
        <v>40262.208333333336</v>
      </c>
      <c r="T202" s="9">
        <f t="shared" si="23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9">
        <f t="shared" si="22"/>
        <v>41845.208333333336</v>
      </c>
      <c r="T203" s="9">
        <f t="shared" si="23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9">
        <f t="shared" si="22"/>
        <v>40818.208333333336</v>
      </c>
      <c r="T204" s="9">
        <f t="shared" si="23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9">
        <f t="shared" si="22"/>
        <v>42752.25</v>
      </c>
      <c r="T205" s="9">
        <f t="shared" si="23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9">
        <f t="shared" si="22"/>
        <v>40636.208333333336</v>
      </c>
      <c r="T206" s="9">
        <f t="shared" si="23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9">
        <f t="shared" si="22"/>
        <v>43390.208333333328</v>
      </c>
      <c r="T207" s="9">
        <f t="shared" si="23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9">
        <f t="shared" si="22"/>
        <v>40236.25</v>
      </c>
      <c r="T208" s="9">
        <f t="shared" si="23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9">
        <f t="shared" si="22"/>
        <v>43340.208333333328</v>
      </c>
      <c r="T209" s="9">
        <f t="shared" si="23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9">
        <f t="shared" si="22"/>
        <v>43048.25</v>
      </c>
      <c r="T210" s="9">
        <f t="shared" si="23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9">
        <f t="shared" si="22"/>
        <v>42496.208333333328</v>
      </c>
      <c r="T211" s="9">
        <f t="shared" si="23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9">
        <f t="shared" si="22"/>
        <v>42797.25</v>
      </c>
      <c r="T212" s="9">
        <f t="shared" si="23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9">
        <f t="shared" si="22"/>
        <v>41513.208333333336</v>
      </c>
      <c r="T213" s="9">
        <f t="shared" si="23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9">
        <f t="shared" si="22"/>
        <v>43814.25</v>
      </c>
      <c r="T214" s="9">
        <f t="shared" si="23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9">
        <f t="shared" si="22"/>
        <v>40488.208333333336</v>
      </c>
      <c r="T215" s="9">
        <f t="shared" si="23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9">
        <f t="shared" si="22"/>
        <v>40409.208333333336</v>
      </c>
      <c r="T216" s="9">
        <f t="shared" si="23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9">
        <f t="shared" si="22"/>
        <v>43509.25</v>
      </c>
      <c r="T217" s="9">
        <f t="shared" si="23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9">
        <f t="shared" si="22"/>
        <v>40869.25</v>
      </c>
      <c r="T218" s="9">
        <f t="shared" si="23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9">
        <f t="shared" si="22"/>
        <v>43583.208333333328</v>
      </c>
      <c r="T219" s="9">
        <f t="shared" si="23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9">
        <f t="shared" si="22"/>
        <v>40858.25</v>
      </c>
      <c r="T220" s="9">
        <f t="shared" si="23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9">
        <f t="shared" si="22"/>
        <v>41137.208333333336</v>
      </c>
      <c r="T221" s="9">
        <f t="shared" si="23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9">
        <f t="shared" si="22"/>
        <v>40725.208333333336</v>
      </c>
      <c r="T222" s="9">
        <f t="shared" si="23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9">
        <f t="shared" si="22"/>
        <v>41081.208333333336</v>
      </c>
      <c r="T223" s="9">
        <f t="shared" si="23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9">
        <f t="shared" si="22"/>
        <v>41914.208333333336</v>
      </c>
      <c r="T224" s="9">
        <f t="shared" si="23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9">
        <f t="shared" si="22"/>
        <v>42445.208333333328</v>
      </c>
      <c r="T225" s="9">
        <f t="shared" si="23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9">
        <f t="shared" si="22"/>
        <v>41906.208333333336</v>
      </c>
      <c r="T226" s="9">
        <f t="shared" si="23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9">
        <f t="shared" si="22"/>
        <v>41762.208333333336</v>
      </c>
      <c r="T227" s="9">
        <f t="shared" si="23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9">
        <f t="shared" si="22"/>
        <v>40276.208333333336</v>
      </c>
      <c r="T228" s="9">
        <f t="shared" si="23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9">
        <f t="shared" si="22"/>
        <v>42139.208333333328</v>
      </c>
      <c r="T229" s="9">
        <f t="shared" si="23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9">
        <f t="shared" si="22"/>
        <v>42613.208333333328</v>
      </c>
      <c r="T230" s="9">
        <f t="shared" si="23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9">
        <f t="shared" si="22"/>
        <v>42887.208333333328</v>
      </c>
      <c r="T231" s="9">
        <f t="shared" si="23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9">
        <f t="shared" si="22"/>
        <v>43805.25</v>
      </c>
      <c r="T232" s="9">
        <f t="shared" si="23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9">
        <f t="shared" si="22"/>
        <v>41415.208333333336</v>
      </c>
      <c r="T233" s="9">
        <f t="shared" si="23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9">
        <f t="shared" si="22"/>
        <v>42576.208333333328</v>
      </c>
      <c r="T234" s="9">
        <f t="shared" si="23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9">
        <f t="shared" si="22"/>
        <v>40706.208333333336</v>
      </c>
      <c r="T235" s="9">
        <f t="shared" si="23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9">
        <f t="shared" si="22"/>
        <v>42969.208333333328</v>
      </c>
      <c r="T236" s="9">
        <f t="shared" si="23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9">
        <f t="shared" si="22"/>
        <v>42779.25</v>
      </c>
      <c r="T237" s="9">
        <f t="shared" si="23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9">
        <f t="shared" si="22"/>
        <v>43641.208333333328</v>
      </c>
      <c r="T238" s="9">
        <f t="shared" si="23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9">
        <f t="shared" si="22"/>
        <v>41754.208333333336</v>
      </c>
      <c r="T239" s="9">
        <f t="shared" si="23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9">
        <f t="shared" si="22"/>
        <v>43083.25</v>
      </c>
      <c r="T240" s="9">
        <f t="shared" si="23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9">
        <f t="shared" si="22"/>
        <v>42245.208333333328</v>
      </c>
      <c r="T241" s="9">
        <f t="shared" si="23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9">
        <f t="shared" si="22"/>
        <v>40396.208333333336</v>
      </c>
      <c r="T242" s="9">
        <f t="shared" si="23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9">
        <f t="shared" si="22"/>
        <v>41742.208333333336</v>
      </c>
      <c r="T243" s="9">
        <f t="shared" si="23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9">
        <f t="shared" si="22"/>
        <v>42865.208333333328</v>
      </c>
      <c r="T244" s="9">
        <f t="shared" si="23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9">
        <f t="shared" si="22"/>
        <v>43163.25</v>
      </c>
      <c r="T245" s="9">
        <f t="shared" si="23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9">
        <f t="shared" si="22"/>
        <v>41834.208333333336</v>
      </c>
      <c r="T246" s="9">
        <f t="shared" si="23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9">
        <f t="shared" si="22"/>
        <v>41736.208333333336</v>
      </c>
      <c r="T247" s="9">
        <f t="shared" si="23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9">
        <f t="shared" si="22"/>
        <v>41491.208333333336</v>
      </c>
      <c r="T248" s="9">
        <f t="shared" si="23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9">
        <f t="shared" si="22"/>
        <v>42726.25</v>
      </c>
      <c r="T249" s="9">
        <f t="shared" si="23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9">
        <f t="shared" si="22"/>
        <v>42004.25</v>
      </c>
      <c r="T250" s="9">
        <f t="shared" si="23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9">
        <f t="shared" si="22"/>
        <v>42006.25</v>
      </c>
      <c r="T251" s="9">
        <f t="shared" si="23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9">
        <f t="shared" si="22"/>
        <v>40203.25</v>
      </c>
      <c r="T252" s="9">
        <f t="shared" si="23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9">
        <f t="shared" si="22"/>
        <v>41252.25</v>
      </c>
      <c r="T253" s="9">
        <f t="shared" si="23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9">
        <f t="shared" si="22"/>
        <v>41572.208333333336</v>
      </c>
      <c r="T254" s="9">
        <f t="shared" si="23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9">
        <f t="shared" si="22"/>
        <v>40641.208333333336</v>
      </c>
      <c r="T255" s="9">
        <f t="shared" si="23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9">
        <f t="shared" si="22"/>
        <v>42787.25</v>
      </c>
      <c r="T256" s="9">
        <f t="shared" si="23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9">
        <f t="shared" si="22"/>
        <v>40590.25</v>
      </c>
      <c r="T257" s="9">
        <f t="shared" si="23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0.23390243902439026</v>
      </c>
      <c r="P25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9">
        <f t="shared" si="22"/>
        <v>42393.25</v>
      </c>
      <c r="T258" s="9">
        <f t="shared" si="23"/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E259/D259</f>
        <v>1.46</v>
      </c>
      <c r="P259">
        <f t="shared" ref="P259:P322" si="25">IFERROR(E259/G259,0)</f>
        <v>90.456521739130437</v>
      </c>
      <c r="Q259" t="str">
        <f t="shared" ref="Q259:Q322" si="26">LEFT(N259,FIND("/",N259)-1)</f>
        <v>theater</v>
      </c>
      <c r="R259" t="str">
        <f t="shared" ref="R259:R322" si="27">RIGHT(N259,LEN(N259) -FIND("/",N259))</f>
        <v>plays</v>
      </c>
      <c r="S259" s="9">
        <f t="shared" ref="S259:S322" si="28">(((J259/60)/60)/24+DATE(1970,1,1))</f>
        <v>41338.25</v>
      </c>
      <c r="T259" s="9">
        <f t="shared" ref="T259:T322" si="29">(((K259/60)/60)/24+DATE(1970,1,1))</f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9">
        <f t="shared" si="28"/>
        <v>42712.25</v>
      </c>
      <c r="T260" s="9">
        <f t="shared" si="29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9">
        <f t="shared" si="28"/>
        <v>41251.25</v>
      </c>
      <c r="T261" s="9">
        <f t="shared" si="29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9">
        <f t="shared" si="28"/>
        <v>41180.208333333336</v>
      </c>
      <c r="T262" s="9">
        <f t="shared" si="29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9">
        <f t="shared" si="28"/>
        <v>40415.208333333336</v>
      </c>
      <c r="T263" s="9">
        <f t="shared" si="29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9">
        <f t="shared" si="28"/>
        <v>40638.208333333336</v>
      </c>
      <c r="T264" s="9">
        <f t="shared" si="29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9">
        <f t="shared" si="28"/>
        <v>40187.25</v>
      </c>
      <c r="T265" s="9">
        <f t="shared" si="29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9">
        <f t="shared" si="28"/>
        <v>41317.25</v>
      </c>
      <c r="T266" s="9">
        <f t="shared" si="29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9">
        <f t="shared" si="28"/>
        <v>42372.25</v>
      </c>
      <c r="T267" s="9">
        <f t="shared" si="29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9">
        <f t="shared" si="28"/>
        <v>41950.25</v>
      </c>
      <c r="T268" s="9">
        <f t="shared" si="29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9">
        <f t="shared" si="28"/>
        <v>41206.208333333336</v>
      </c>
      <c r="T269" s="9">
        <f t="shared" si="29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9">
        <f t="shared" si="28"/>
        <v>41186.208333333336</v>
      </c>
      <c r="T270" s="9">
        <f t="shared" si="29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9">
        <f t="shared" si="28"/>
        <v>43496.25</v>
      </c>
      <c r="T271" s="9">
        <f t="shared" si="29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9">
        <f t="shared" si="28"/>
        <v>40514.25</v>
      </c>
      <c r="T272" s="9">
        <f t="shared" si="29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9">
        <f t="shared" si="28"/>
        <v>42345.25</v>
      </c>
      <c r="T273" s="9">
        <f t="shared" si="29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9">
        <f t="shared" si="28"/>
        <v>43656.208333333328</v>
      </c>
      <c r="T274" s="9">
        <f t="shared" si="29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9">
        <f t="shared" si="28"/>
        <v>42995.208333333328</v>
      </c>
      <c r="T275" s="9">
        <f t="shared" si="29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9">
        <f t="shared" si="28"/>
        <v>43045.25</v>
      </c>
      <c r="T276" s="9">
        <f t="shared" si="29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9">
        <f t="shared" si="28"/>
        <v>43561.208333333328</v>
      </c>
      <c r="T277" s="9">
        <f t="shared" si="29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9">
        <f t="shared" si="28"/>
        <v>41018.208333333336</v>
      </c>
      <c r="T278" s="9">
        <f t="shared" si="29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9">
        <f t="shared" si="28"/>
        <v>40378.208333333336</v>
      </c>
      <c r="T279" s="9">
        <f t="shared" si="29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9">
        <f t="shared" si="28"/>
        <v>41239.25</v>
      </c>
      <c r="T280" s="9">
        <f t="shared" si="29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9">
        <f t="shared" si="28"/>
        <v>43346.208333333328</v>
      </c>
      <c r="T281" s="9">
        <f t="shared" si="29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9">
        <f t="shared" si="28"/>
        <v>43060.25</v>
      </c>
      <c r="T282" s="9">
        <f t="shared" si="29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9">
        <f t="shared" si="28"/>
        <v>40979.25</v>
      </c>
      <c r="T283" s="9">
        <f t="shared" si="29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9">
        <f t="shared" si="28"/>
        <v>42701.25</v>
      </c>
      <c r="T284" s="9">
        <f t="shared" si="29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9">
        <f t="shared" si="28"/>
        <v>42520.208333333328</v>
      </c>
      <c r="T285" s="9">
        <f t="shared" si="29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9">
        <f t="shared" si="28"/>
        <v>41030.208333333336</v>
      </c>
      <c r="T286" s="9">
        <f t="shared" si="29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9">
        <f t="shared" si="28"/>
        <v>42623.208333333328</v>
      </c>
      <c r="T287" s="9">
        <f t="shared" si="29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9">
        <f t="shared" si="28"/>
        <v>42697.25</v>
      </c>
      <c r="T288" s="9">
        <f t="shared" si="29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9">
        <f t="shared" si="28"/>
        <v>42122.208333333328</v>
      </c>
      <c r="T289" s="9">
        <f t="shared" si="29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9">
        <f t="shared" si="28"/>
        <v>40982.208333333336</v>
      </c>
      <c r="T290" s="9">
        <f t="shared" si="29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9">
        <f t="shared" si="28"/>
        <v>42219.208333333328</v>
      </c>
      <c r="T291" s="9">
        <f t="shared" si="29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9">
        <f t="shared" si="28"/>
        <v>41404.208333333336</v>
      </c>
      <c r="T292" s="9">
        <f t="shared" si="29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9">
        <f t="shared" si="28"/>
        <v>40831.208333333336</v>
      </c>
      <c r="T293" s="9">
        <f t="shared" si="29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9">
        <f t="shared" si="28"/>
        <v>40984.208333333336</v>
      </c>
      <c r="T294" s="9">
        <f t="shared" si="29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>
        <f t="shared" si="25"/>
        <v>33.28125</v>
      </c>
      <c r="Q295" t="str">
        <f t="shared" si="26"/>
        <v>theater</v>
      </c>
      <c r="R295" t="str">
        <f t="shared" si="27"/>
        <v>plays</v>
      </c>
      <c r="S295" s="9">
        <f t="shared" si="28"/>
        <v>40456.208333333336</v>
      </c>
      <c r="T295" s="9">
        <f t="shared" si="29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9">
        <f t="shared" si="28"/>
        <v>43399.208333333328</v>
      </c>
      <c r="T296" s="9">
        <f t="shared" si="29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9">
        <f t="shared" si="28"/>
        <v>41562.208333333336</v>
      </c>
      <c r="T297" s="9">
        <f t="shared" si="29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9">
        <f t="shared" si="28"/>
        <v>43493.25</v>
      </c>
      <c r="T298" s="9">
        <f t="shared" si="29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9">
        <f t="shared" si="28"/>
        <v>41653.25</v>
      </c>
      <c r="T299" s="9">
        <f t="shared" si="29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9">
        <f t="shared" si="28"/>
        <v>42426.25</v>
      </c>
      <c r="T300" s="9">
        <f t="shared" si="29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9">
        <f t="shared" si="28"/>
        <v>42432.25</v>
      </c>
      <c r="T301" s="9">
        <f t="shared" si="29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9">
        <f t="shared" si="28"/>
        <v>42977.208333333328</v>
      </c>
      <c r="T302" s="9">
        <f t="shared" si="29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9">
        <f t="shared" si="28"/>
        <v>42061.25</v>
      </c>
      <c r="T303" s="9">
        <f t="shared" si="29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9">
        <f t="shared" si="28"/>
        <v>43345.208333333328</v>
      </c>
      <c r="T304" s="9">
        <f t="shared" si="29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>
        <f t="shared" si="25"/>
        <v>87.78125</v>
      </c>
      <c r="Q305" t="str">
        <f t="shared" si="26"/>
        <v>music</v>
      </c>
      <c r="R305" t="str">
        <f t="shared" si="27"/>
        <v>indie rock</v>
      </c>
      <c r="S305" s="9">
        <f t="shared" si="28"/>
        <v>42376.25</v>
      </c>
      <c r="T305" s="9">
        <f t="shared" si="29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9">
        <f t="shared" si="28"/>
        <v>42589.208333333328</v>
      </c>
      <c r="T306" s="9">
        <f t="shared" si="29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9">
        <f t="shared" si="28"/>
        <v>42448.208333333328</v>
      </c>
      <c r="T307" s="9">
        <f t="shared" si="29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9">
        <f t="shared" si="28"/>
        <v>42930.208333333328</v>
      </c>
      <c r="T308" s="9">
        <f t="shared" si="29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9">
        <f t="shared" si="28"/>
        <v>41066.208333333336</v>
      </c>
      <c r="T309" s="9">
        <f t="shared" si="29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9">
        <f t="shared" si="28"/>
        <v>40651.208333333336</v>
      </c>
      <c r="T310" s="9">
        <f t="shared" si="29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9">
        <f t="shared" si="28"/>
        <v>40807.208333333336</v>
      </c>
      <c r="T311" s="9">
        <f t="shared" si="29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>
        <f t="shared" si="25"/>
        <v>99.125</v>
      </c>
      <c r="Q312" t="str">
        <f t="shared" si="26"/>
        <v>games</v>
      </c>
      <c r="R312" t="str">
        <f t="shared" si="27"/>
        <v>video games</v>
      </c>
      <c r="S312" s="9">
        <f t="shared" si="28"/>
        <v>40277.208333333336</v>
      </c>
      <c r="T312" s="9">
        <f t="shared" si="29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9">
        <f t="shared" si="28"/>
        <v>40590.25</v>
      </c>
      <c r="T313" s="9">
        <f t="shared" si="29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9">
        <f t="shared" si="28"/>
        <v>41572.208333333336</v>
      </c>
      <c r="T314" s="9">
        <f t="shared" si="29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9">
        <f t="shared" si="28"/>
        <v>40966.25</v>
      </c>
      <c r="T315" s="9">
        <f t="shared" si="29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9">
        <f t="shared" si="28"/>
        <v>43536.208333333328</v>
      </c>
      <c r="T316" s="9">
        <f t="shared" si="29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9">
        <f t="shared" si="28"/>
        <v>41783.208333333336</v>
      </c>
      <c r="T317" s="9">
        <f t="shared" si="29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9">
        <f t="shared" si="28"/>
        <v>43788.25</v>
      </c>
      <c r="T318" s="9">
        <f t="shared" si="29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9">
        <f t="shared" si="28"/>
        <v>42869.208333333328</v>
      </c>
      <c r="T319" s="9">
        <f t="shared" si="29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9">
        <f t="shared" si="28"/>
        <v>41684.25</v>
      </c>
      <c r="T320" s="9">
        <f t="shared" si="29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>
        <f t="shared" si="25"/>
        <v>50.796875</v>
      </c>
      <c r="Q321" t="str">
        <f t="shared" si="26"/>
        <v>technology</v>
      </c>
      <c r="R321" t="str">
        <f t="shared" si="27"/>
        <v>web</v>
      </c>
      <c r="S321" s="9">
        <f t="shared" si="28"/>
        <v>40402.208333333336</v>
      </c>
      <c r="T321" s="9">
        <f t="shared" si="29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9.5876777251184833E-2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9">
        <f t="shared" si="28"/>
        <v>40673.208333333336</v>
      </c>
      <c r="T322" s="9">
        <f t="shared" si="29"/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E323/D323</f>
        <v>0.94144366197183094</v>
      </c>
      <c r="P323">
        <f t="shared" ref="P323:P386" si="31">IFERROR(E323/G323,0)</f>
        <v>65.000810372771468</v>
      </c>
      <c r="Q323" t="str">
        <f t="shared" ref="Q323:Q386" si="32">LEFT(N323,FIND("/",N323)-1)</f>
        <v>film &amp; video</v>
      </c>
      <c r="R323" t="str">
        <f t="shared" ref="R323:R386" si="33">RIGHT(N323,LEN(N323) -FIND("/",N323))</f>
        <v>shorts</v>
      </c>
      <c r="S323" s="9">
        <f t="shared" ref="S323:S386" si="34">(((J323/60)/60)/24+DATE(1970,1,1))</f>
        <v>40634.208333333336</v>
      </c>
      <c r="T323" s="9">
        <f t="shared" ref="T323:T386" si="35">(((K323/60)/60)/24+DATE(1970,1,1))</f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9">
        <f t="shared" si="34"/>
        <v>40507.25</v>
      </c>
      <c r="T324" s="9">
        <f t="shared" si="35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9">
        <f t="shared" si="34"/>
        <v>41725.208333333336</v>
      </c>
      <c r="T325" s="9">
        <f t="shared" si="35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9">
        <f t="shared" si="34"/>
        <v>42176.208333333328</v>
      </c>
      <c r="T326" s="9">
        <f t="shared" si="35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9">
        <f t="shared" si="34"/>
        <v>43267.208333333328</v>
      </c>
      <c r="T327" s="9">
        <f t="shared" si="35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9">
        <f t="shared" si="34"/>
        <v>42364.25</v>
      </c>
      <c r="T328" s="9">
        <f t="shared" si="35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9">
        <f t="shared" si="34"/>
        <v>43705.208333333328</v>
      </c>
      <c r="T329" s="9">
        <f t="shared" si="35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9">
        <f t="shared" si="34"/>
        <v>43434.25</v>
      </c>
      <c r="T330" s="9">
        <f t="shared" si="35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9">
        <f t="shared" si="34"/>
        <v>42716.25</v>
      </c>
      <c r="T331" s="9">
        <f t="shared" si="35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9">
        <f t="shared" si="34"/>
        <v>43077.25</v>
      </c>
      <c r="T332" s="9">
        <f t="shared" si="35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9">
        <f t="shared" si="34"/>
        <v>40896.25</v>
      </c>
      <c r="T333" s="9">
        <f t="shared" si="35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9">
        <f t="shared" si="34"/>
        <v>41361.208333333336</v>
      </c>
      <c r="T334" s="9">
        <f t="shared" si="35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9">
        <f t="shared" si="34"/>
        <v>43424.25</v>
      </c>
      <c r="T335" s="9">
        <f t="shared" si="35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9">
        <f t="shared" si="34"/>
        <v>43110.25</v>
      </c>
      <c r="T336" s="9">
        <f t="shared" si="35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9">
        <f t="shared" si="34"/>
        <v>43784.25</v>
      </c>
      <c r="T337" s="9">
        <f t="shared" si="35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9">
        <f t="shared" si="34"/>
        <v>40527.25</v>
      </c>
      <c r="T338" s="9">
        <f t="shared" si="35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9">
        <f t="shared" si="34"/>
        <v>43780.25</v>
      </c>
      <c r="T339" s="9">
        <f t="shared" si="35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9">
        <f t="shared" si="34"/>
        <v>40821.208333333336</v>
      </c>
      <c r="T340" s="9">
        <f t="shared" si="35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9">
        <f t="shared" si="34"/>
        <v>42949.208333333328</v>
      </c>
      <c r="T341" s="9">
        <f t="shared" si="35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9">
        <f t="shared" si="34"/>
        <v>40889.25</v>
      </c>
      <c r="T342" s="9">
        <f t="shared" si="35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9">
        <f t="shared" si="34"/>
        <v>42244.208333333328</v>
      </c>
      <c r="T343" s="9">
        <f t="shared" si="35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9">
        <f t="shared" si="34"/>
        <v>41475.208333333336</v>
      </c>
      <c r="T344" s="9">
        <f t="shared" si="35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9">
        <f t="shared" si="34"/>
        <v>41597.25</v>
      </c>
      <c r="T345" s="9">
        <f t="shared" si="35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9">
        <f t="shared" si="34"/>
        <v>43122.25</v>
      </c>
      <c r="T346" s="9">
        <f t="shared" si="35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9">
        <f t="shared" si="34"/>
        <v>42194.208333333328</v>
      </c>
      <c r="T347" s="9">
        <f t="shared" si="35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9">
        <f t="shared" si="34"/>
        <v>42971.208333333328</v>
      </c>
      <c r="T348" s="9">
        <f t="shared" si="35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9">
        <f t="shared" si="34"/>
        <v>42046.25</v>
      </c>
      <c r="T349" s="9">
        <f t="shared" si="35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9">
        <f t="shared" si="34"/>
        <v>42782.25</v>
      </c>
      <c r="T350" s="9">
        <f t="shared" si="35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9">
        <f t="shared" si="34"/>
        <v>42930.208333333328</v>
      </c>
      <c r="T351" s="9">
        <f t="shared" si="35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9">
        <f t="shared" si="34"/>
        <v>42144.208333333328</v>
      </c>
      <c r="T352" s="9">
        <f t="shared" si="35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9">
        <f t="shared" si="34"/>
        <v>42240.208333333328</v>
      </c>
      <c r="T353" s="9">
        <f t="shared" si="35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9">
        <f t="shared" si="34"/>
        <v>42315.25</v>
      </c>
      <c r="T354" s="9">
        <f t="shared" si="35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9">
        <f t="shared" si="34"/>
        <v>43651.208333333328</v>
      </c>
      <c r="T355" s="9">
        <f t="shared" si="35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9">
        <f t="shared" si="34"/>
        <v>41520.208333333336</v>
      </c>
      <c r="T356" s="9">
        <f t="shared" si="35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9">
        <f t="shared" si="34"/>
        <v>42757.25</v>
      </c>
      <c r="T357" s="9">
        <f t="shared" si="35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9">
        <f t="shared" si="34"/>
        <v>40922.25</v>
      </c>
      <c r="T358" s="9">
        <f t="shared" si="35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9">
        <f t="shared" si="34"/>
        <v>42250.208333333328</v>
      </c>
      <c r="T359" s="9">
        <f t="shared" si="35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9">
        <f t="shared" si="34"/>
        <v>43322.208333333328</v>
      </c>
      <c r="T360" s="9">
        <f t="shared" si="35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9">
        <f t="shared" si="34"/>
        <v>40782.208333333336</v>
      </c>
      <c r="T361" s="9">
        <f t="shared" si="35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9">
        <f t="shared" si="34"/>
        <v>40544.25</v>
      </c>
      <c r="T362" s="9">
        <f t="shared" si="35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9">
        <f t="shared" si="34"/>
        <v>43015.208333333328</v>
      </c>
      <c r="T363" s="9">
        <f t="shared" si="35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9">
        <f t="shared" si="34"/>
        <v>40570.25</v>
      </c>
      <c r="T364" s="9">
        <f t="shared" si="35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9">
        <f t="shared" si="34"/>
        <v>40904.25</v>
      </c>
      <c r="T365" s="9">
        <f t="shared" si="35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9">
        <f t="shared" si="34"/>
        <v>43164.25</v>
      </c>
      <c r="T366" s="9">
        <f t="shared" si="35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9">
        <f t="shared" si="34"/>
        <v>42733.25</v>
      </c>
      <c r="T367" s="9">
        <f t="shared" si="35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9">
        <f t="shared" si="34"/>
        <v>40546.25</v>
      </c>
      <c r="T368" s="9">
        <f t="shared" si="35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9">
        <f t="shared" si="34"/>
        <v>41930.208333333336</v>
      </c>
      <c r="T369" s="9">
        <f t="shared" si="35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9">
        <f t="shared" si="34"/>
        <v>40464.208333333336</v>
      </c>
      <c r="T370" s="9">
        <f t="shared" si="35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9">
        <f t="shared" si="34"/>
        <v>41308.25</v>
      </c>
      <c r="T371" s="9">
        <f t="shared" si="35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9">
        <f t="shared" si="34"/>
        <v>43570.208333333328</v>
      </c>
      <c r="T372" s="9">
        <f t="shared" si="35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9">
        <f t="shared" si="34"/>
        <v>42043.25</v>
      </c>
      <c r="T373" s="9">
        <f t="shared" si="35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9">
        <f t="shared" si="34"/>
        <v>42012.25</v>
      </c>
      <c r="T374" s="9">
        <f t="shared" si="35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9">
        <f t="shared" si="34"/>
        <v>42964.208333333328</v>
      </c>
      <c r="T375" s="9">
        <f t="shared" si="35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9">
        <f t="shared" si="34"/>
        <v>43476.25</v>
      </c>
      <c r="T376" s="9">
        <f t="shared" si="35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9">
        <f t="shared" si="34"/>
        <v>42293.208333333328</v>
      </c>
      <c r="T377" s="9">
        <f t="shared" si="35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9">
        <f t="shared" si="34"/>
        <v>41826.208333333336</v>
      </c>
      <c r="T378" s="9">
        <f t="shared" si="35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9">
        <f t="shared" si="34"/>
        <v>43760.208333333328</v>
      </c>
      <c r="T379" s="9">
        <f t="shared" si="35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9">
        <f t="shared" si="34"/>
        <v>43241.208333333328</v>
      </c>
      <c r="T380" s="9">
        <f t="shared" si="35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9">
        <f t="shared" si="34"/>
        <v>40843.208333333336</v>
      </c>
      <c r="T381" s="9">
        <f t="shared" si="35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9">
        <f t="shared" si="34"/>
        <v>41448.208333333336</v>
      </c>
      <c r="T382" s="9">
        <f t="shared" si="35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9">
        <f t="shared" si="34"/>
        <v>42163.208333333328</v>
      </c>
      <c r="T383" s="9">
        <f t="shared" si="35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9">
        <f t="shared" si="34"/>
        <v>43024.208333333328</v>
      </c>
      <c r="T384" s="9">
        <f t="shared" si="35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9">
        <f t="shared" si="34"/>
        <v>43509.25</v>
      </c>
      <c r="T385" s="9">
        <f t="shared" si="35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1.7200961538461539</v>
      </c>
      <c r="P38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9">
        <f t="shared" si="34"/>
        <v>42776.25</v>
      </c>
      <c r="T386" s="9">
        <f t="shared" si="35"/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E387/D387</f>
        <v>1.4616709511568124</v>
      </c>
      <c r="P387">
        <f t="shared" ref="P387:P450" si="37">IFERROR(E387/G387,0)</f>
        <v>50.007915567282325</v>
      </c>
      <c r="Q387" t="str">
        <f t="shared" ref="Q387:Q450" si="38">LEFT(N387,FIND("/",N387)-1)</f>
        <v>publishing</v>
      </c>
      <c r="R387" t="str">
        <f t="shared" ref="R387:R450" si="39">RIGHT(N387,LEN(N387) -FIND("/",N387))</f>
        <v>nonfiction</v>
      </c>
      <c r="S387" s="9">
        <f t="shared" ref="S387:S450" si="40">(((J387/60)/60)/24+DATE(1970,1,1))</f>
        <v>43553.208333333328</v>
      </c>
      <c r="T387" s="9">
        <f t="shared" ref="T387:T450" si="41">(((K387/60)/60)/24+DATE(1970,1,1))</f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9">
        <f t="shared" si="40"/>
        <v>40355.208333333336</v>
      </c>
      <c r="T388" s="9">
        <f t="shared" si="41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9">
        <f t="shared" si="40"/>
        <v>41072.208333333336</v>
      </c>
      <c r="T389" s="9">
        <f t="shared" si="41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9">
        <f t="shared" si="40"/>
        <v>40912.25</v>
      </c>
      <c r="T390" s="9">
        <f t="shared" si="41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9">
        <f t="shared" si="40"/>
        <v>40479.208333333336</v>
      </c>
      <c r="T391" s="9">
        <f t="shared" si="41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9">
        <f t="shared" si="40"/>
        <v>41530.208333333336</v>
      </c>
      <c r="T392" s="9">
        <f t="shared" si="41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9">
        <f t="shared" si="40"/>
        <v>41653.25</v>
      </c>
      <c r="T393" s="9">
        <f t="shared" si="41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9">
        <f t="shared" si="40"/>
        <v>40549.25</v>
      </c>
      <c r="T394" s="9">
        <f t="shared" si="41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9">
        <f t="shared" si="40"/>
        <v>42933.208333333328</v>
      </c>
      <c r="T395" s="9">
        <f t="shared" si="41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9">
        <f t="shared" si="40"/>
        <v>41484.208333333336</v>
      </c>
      <c r="T396" s="9">
        <f t="shared" si="41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9">
        <f t="shared" si="40"/>
        <v>40885.25</v>
      </c>
      <c r="T397" s="9">
        <f t="shared" si="41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9">
        <f t="shared" si="40"/>
        <v>43378.208333333328</v>
      </c>
      <c r="T398" s="9">
        <f t="shared" si="41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9">
        <f t="shared" si="40"/>
        <v>41417.208333333336</v>
      </c>
      <c r="T399" s="9">
        <f t="shared" si="41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9">
        <f t="shared" si="40"/>
        <v>43228.208333333328</v>
      </c>
      <c r="T400" s="9">
        <f t="shared" si="41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9">
        <f t="shared" si="40"/>
        <v>40576.25</v>
      </c>
      <c r="T401" s="9">
        <f t="shared" si="41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9">
        <f t="shared" si="40"/>
        <v>41502.208333333336</v>
      </c>
      <c r="T402" s="9">
        <f t="shared" si="41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9">
        <f t="shared" si="40"/>
        <v>43765.208333333328</v>
      </c>
      <c r="T403" s="9">
        <f t="shared" si="41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9">
        <f t="shared" si="40"/>
        <v>40914.25</v>
      </c>
      <c r="T404" s="9">
        <f t="shared" si="41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9">
        <f t="shared" si="40"/>
        <v>40310.208333333336</v>
      </c>
      <c r="T405" s="9">
        <f t="shared" si="41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9">
        <f t="shared" si="40"/>
        <v>43053.25</v>
      </c>
      <c r="T406" s="9">
        <f t="shared" si="41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9">
        <f t="shared" si="40"/>
        <v>43255.208333333328</v>
      </c>
      <c r="T407" s="9">
        <f t="shared" si="41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9">
        <f t="shared" si="40"/>
        <v>41304.25</v>
      </c>
      <c r="T408" s="9">
        <f t="shared" si="41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9">
        <f t="shared" si="40"/>
        <v>43751.208333333328</v>
      </c>
      <c r="T409" s="9">
        <f t="shared" si="41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9">
        <f t="shared" si="40"/>
        <v>42541.208333333328</v>
      </c>
      <c r="T410" s="9">
        <f t="shared" si="41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9">
        <f t="shared" si="40"/>
        <v>42843.208333333328</v>
      </c>
      <c r="T411" s="9">
        <f t="shared" si="41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9">
        <f t="shared" si="40"/>
        <v>42122.208333333328</v>
      </c>
      <c r="T412" s="9">
        <f t="shared" si="41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9">
        <f t="shared" si="40"/>
        <v>42884.208333333328</v>
      </c>
      <c r="T413" s="9">
        <f t="shared" si="41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9">
        <f t="shared" si="40"/>
        <v>41642.25</v>
      </c>
      <c r="T414" s="9">
        <f t="shared" si="41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9">
        <f t="shared" si="40"/>
        <v>43431.25</v>
      </c>
      <c r="T415" s="9">
        <f t="shared" si="41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9">
        <f t="shared" si="40"/>
        <v>40288.208333333336</v>
      </c>
      <c r="T416" s="9">
        <f t="shared" si="41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9">
        <f t="shared" si="40"/>
        <v>40921.25</v>
      </c>
      <c r="T417" s="9">
        <f t="shared" si="41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9">
        <f t="shared" si="40"/>
        <v>40560.25</v>
      </c>
      <c r="T418" s="9">
        <f t="shared" si="41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9">
        <f t="shared" si="40"/>
        <v>43407.208333333328</v>
      </c>
      <c r="T419" s="9">
        <f t="shared" si="41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9">
        <f t="shared" si="40"/>
        <v>41035.208333333336</v>
      </c>
      <c r="T420" s="9">
        <f t="shared" si="41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9">
        <f t="shared" si="40"/>
        <v>40899.25</v>
      </c>
      <c r="T421" s="9">
        <f t="shared" si="41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9">
        <f t="shared" si="40"/>
        <v>42911.208333333328</v>
      </c>
      <c r="T422" s="9">
        <f t="shared" si="41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9">
        <f t="shared" si="40"/>
        <v>42915.208333333328</v>
      </c>
      <c r="T423" s="9">
        <f t="shared" si="41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9">
        <f t="shared" si="40"/>
        <v>40285.208333333336</v>
      </c>
      <c r="T424" s="9">
        <f t="shared" si="41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9">
        <f t="shared" si="40"/>
        <v>40808.208333333336</v>
      </c>
      <c r="T425" s="9">
        <f t="shared" si="41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9">
        <f t="shared" si="40"/>
        <v>43208.208333333328</v>
      </c>
      <c r="T426" s="9">
        <f t="shared" si="41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9">
        <f t="shared" si="40"/>
        <v>42213.208333333328</v>
      </c>
      <c r="T427" s="9">
        <f t="shared" si="41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9">
        <f t="shared" si="40"/>
        <v>41332.25</v>
      </c>
      <c r="T428" s="9">
        <f t="shared" si="41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9">
        <f t="shared" si="40"/>
        <v>41895.208333333336</v>
      </c>
      <c r="T429" s="9">
        <f t="shared" si="41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9">
        <f t="shared" si="40"/>
        <v>40585.25</v>
      </c>
      <c r="T430" s="9">
        <f t="shared" si="41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9">
        <f t="shared" si="40"/>
        <v>41680.25</v>
      </c>
      <c r="T431" s="9">
        <f t="shared" si="41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9">
        <f t="shared" si="40"/>
        <v>43737.208333333328</v>
      </c>
      <c r="T432" s="9">
        <f t="shared" si="41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9">
        <f t="shared" si="40"/>
        <v>43273.208333333328</v>
      </c>
      <c r="T433" s="9">
        <f t="shared" si="41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9">
        <f t="shared" si="40"/>
        <v>41761.208333333336</v>
      </c>
      <c r="T434" s="9">
        <f t="shared" si="41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9">
        <f t="shared" si="40"/>
        <v>41603.25</v>
      </c>
      <c r="T435" s="9">
        <f t="shared" si="41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9">
        <f t="shared" si="40"/>
        <v>42705.25</v>
      </c>
      <c r="T436" s="9">
        <f t="shared" si="41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9">
        <f t="shared" si="40"/>
        <v>41988.25</v>
      </c>
      <c r="T437" s="9">
        <f t="shared" si="41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9">
        <f t="shared" si="40"/>
        <v>43575.208333333328</v>
      </c>
      <c r="T438" s="9">
        <f t="shared" si="41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9">
        <f t="shared" si="40"/>
        <v>42260.208333333328</v>
      </c>
      <c r="T439" s="9">
        <f t="shared" si="41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9">
        <f t="shared" si="40"/>
        <v>41337.25</v>
      </c>
      <c r="T440" s="9">
        <f t="shared" si="41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9">
        <f t="shared" si="40"/>
        <v>42680.208333333328</v>
      </c>
      <c r="T441" s="9">
        <f t="shared" si="41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9">
        <f t="shared" si="40"/>
        <v>42916.208333333328</v>
      </c>
      <c r="T442" s="9">
        <f t="shared" si="41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9">
        <f t="shared" si="40"/>
        <v>41025.208333333336</v>
      </c>
      <c r="T443" s="9">
        <f t="shared" si="41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9">
        <f t="shared" si="40"/>
        <v>42980.208333333328</v>
      </c>
      <c r="T444" s="9">
        <f t="shared" si="41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9">
        <f t="shared" si="40"/>
        <v>40451.208333333336</v>
      </c>
      <c r="T445" s="9">
        <f t="shared" si="41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9">
        <f t="shared" si="40"/>
        <v>40748.208333333336</v>
      </c>
      <c r="T446" s="9">
        <f t="shared" si="41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9">
        <f t="shared" si="40"/>
        <v>40515.25</v>
      </c>
      <c r="T447" s="9">
        <f t="shared" si="41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9">
        <f t="shared" si="40"/>
        <v>41261.25</v>
      </c>
      <c r="T448" s="9">
        <f t="shared" si="41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9">
        <f t="shared" si="40"/>
        <v>43088.25</v>
      </c>
      <c r="T449" s="9">
        <f t="shared" si="41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0.50482758620689661</v>
      </c>
      <c r="P450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9">
        <f t="shared" si="40"/>
        <v>41378.208333333336</v>
      </c>
      <c r="T450" s="9">
        <f t="shared" si="41"/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E451/D451</f>
        <v>9.67</v>
      </c>
      <c r="P451">
        <f t="shared" ref="P451:P514" si="43">IFERROR(E451/G451,0)</f>
        <v>101.19767441860465</v>
      </c>
      <c r="Q451" t="str">
        <f t="shared" ref="Q451:Q514" si="44">LEFT(N451,FIND("/",N451)-1)</f>
        <v>games</v>
      </c>
      <c r="R451" t="str">
        <f t="shared" ref="R451:R514" si="45">RIGHT(N451,LEN(N451) -FIND("/",N451))</f>
        <v>video games</v>
      </c>
      <c r="S451" s="9">
        <f t="shared" ref="S451:S514" si="46">(((J451/60)/60)/24+DATE(1970,1,1))</f>
        <v>43530.25</v>
      </c>
      <c r="T451" s="9">
        <f t="shared" ref="T451:T514" si="47">(((K451/60)/60)/24+DATE(1970,1,1))</f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9">
        <f t="shared" si="46"/>
        <v>43394.208333333328</v>
      </c>
      <c r="T452" s="9">
        <f t="shared" si="47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9">
        <f t="shared" si="46"/>
        <v>42935.208333333328</v>
      </c>
      <c r="T453" s="9">
        <f t="shared" si="47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9">
        <f t="shared" si="46"/>
        <v>40365.208333333336</v>
      </c>
      <c r="T454" s="9">
        <f t="shared" si="47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9">
        <f t="shared" si="46"/>
        <v>42705.25</v>
      </c>
      <c r="T455" s="9">
        <f t="shared" si="47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9">
        <f t="shared" si="46"/>
        <v>41568.208333333336</v>
      </c>
      <c r="T456" s="9">
        <f t="shared" si="47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9">
        <f t="shared" si="46"/>
        <v>40809.208333333336</v>
      </c>
      <c r="T457" s="9">
        <f t="shared" si="47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9">
        <f t="shared" si="46"/>
        <v>43141.25</v>
      </c>
      <c r="T458" s="9">
        <f t="shared" si="47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9">
        <f t="shared" si="46"/>
        <v>42657.208333333328</v>
      </c>
      <c r="T459" s="9">
        <f t="shared" si="47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9">
        <f t="shared" si="46"/>
        <v>40265.208333333336</v>
      </c>
      <c r="T460" s="9">
        <f t="shared" si="47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9">
        <f t="shared" si="46"/>
        <v>42001.25</v>
      </c>
      <c r="T461" s="9">
        <f t="shared" si="47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9">
        <f t="shared" si="46"/>
        <v>40399.208333333336</v>
      </c>
      <c r="T462" s="9">
        <f t="shared" si="47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9">
        <f t="shared" si="46"/>
        <v>41757.208333333336</v>
      </c>
      <c r="T463" s="9">
        <f t="shared" si="47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9">
        <f t="shared" si="46"/>
        <v>41304.25</v>
      </c>
      <c r="T464" s="9">
        <f t="shared" si="47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9">
        <f t="shared" si="46"/>
        <v>41639.25</v>
      </c>
      <c r="T465" s="9">
        <f t="shared" si="47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9">
        <f t="shared" si="46"/>
        <v>43142.25</v>
      </c>
      <c r="T466" s="9">
        <f t="shared" si="47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9">
        <f t="shared" si="46"/>
        <v>43127.25</v>
      </c>
      <c r="T467" s="9">
        <f t="shared" si="47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9">
        <f t="shared" si="46"/>
        <v>41409.208333333336</v>
      </c>
      <c r="T468" s="9">
        <f t="shared" si="47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9">
        <f t="shared" si="46"/>
        <v>42331.25</v>
      </c>
      <c r="T469" s="9">
        <f t="shared" si="47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9">
        <f t="shared" si="46"/>
        <v>43569.208333333328</v>
      </c>
      <c r="T470" s="9">
        <f t="shared" si="47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9">
        <f t="shared" si="46"/>
        <v>42142.208333333328</v>
      </c>
      <c r="T471" s="9">
        <f t="shared" si="47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9">
        <f t="shared" si="46"/>
        <v>42716.25</v>
      </c>
      <c r="T472" s="9">
        <f t="shared" si="47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9">
        <f t="shared" si="46"/>
        <v>41031.208333333336</v>
      </c>
      <c r="T473" s="9">
        <f t="shared" si="47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9">
        <f t="shared" si="46"/>
        <v>43535.208333333328</v>
      </c>
      <c r="T474" s="9">
        <f t="shared" si="47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9">
        <f t="shared" si="46"/>
        <v>43277.208333333328</v>
      </c>
      <c r="T475" s="9">
        <f t="shared" si="47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9">
        <f t="shared" si="46"/>
        <v>41989.25</v>
      </c>
      <c r="T476" s="9">
        <f t="shared" si="47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9">
        <f t="shared" si="46"/>
        <v>41450.208333333336</v>
      </c>
      <c r="T477" s="9">
        <f t="shared" si="47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9">
        <f t="shared" si="46"/>
        <v>43322.208333333328</v>
      </c>
      <c r="T478" s="9">
        <f t="shared" si="47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9">
        <f t="shared" si="46"/>
        <v>40720.208333333336</v>
      </c>
      <c r="T479" s="9">
        <f t="shared" si="47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9">
        <f t="shared" si="46"/>
        <v>42072.208333333328</v>
      </c>
      <c r="T480" s="9">
        <f t="shared" si="47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9">
        <f t="shared" si="46"/>
        <v>42945.208333333328</v>
      </c>
      <c r="T481" s="9">
        <f t="shared" si="47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9">
        <f t="shared" si="46"/>
        <v>40248.25</v>
      </c>
      <c r="T482" s="9">
        <f t="shared" si="47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9">
        <f t="shared" si="46"/>
        <v>41913.208333333336</v>
      </c>
      <c r="T483" s="9">
        <f t="shared" si="47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9">
        <f t="shared" si="46"/>
        <v>40963.25</v>
      </c>
      <c r="T484" s="9">
        <f t="shared" si="47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9">
        <f t="shared" si="46"/>
        <v>43811.25</v>
      </c>
      <c r="T485" s="9">
        <f t="shared" si="47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9">
        <f t="shared" si="46"/>
        <v>41855.208333333336</v>
      </c>
      <c r="T486" s="9">
        <f t="shared" si="47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9">
        <f t="shared" si="46"/>
        <v>43626.208333333328</v>
      </c>
      <c r="T487" s="9">
        <f t="shared" si="47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9">
        <f t="shared" si="46"/>
        <v>43168.25</v>
      </c>
      <c r="T488" s="9">
        <f t="shared" si="47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9">
        <f t="shared" si="46"/>
        <v>42845.208333333328</v>
      </c>
      <c r="T489" s="9">
        <f t="shared" si="47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9">
        <f t="shared" si="46"/>
        <v>42403.25</v>
      </c>
      <c r="T490" s="9">
        <f t="shared" si="47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9">
        <f t="shared" si="46"/>
        <v>40406.208333333336</v>
      </c>
      <c r="T491" s="9">
        <f t="shared" si="47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9">
        <f t="shared" si="46"/>
        <v>43786.25</v>
      </c>
      <c r="T492" s="9">
        <f t="shared" si="47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9">
        <f t="shared" si="46"/>
        <v>41456.208333333336</v>
      </c>
      <c r="T493" s="9">
        <f t="shared" si="47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9">
        <f t="shared" si="46"/>
        <v>40336.208333333336</v>
      </c>
      <c r="T494" s="9">
        <f t="shared" si="47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9">
        <f t="shared" si="46"/>
        <v>43645.208333333328</v>
      </c>
      <c r="T495" s="9">
        <f t="shared" si="47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9">
        <f t="shared" si="46"/>
        <v>40990.208333333336</v>
      </c>
      <c r="T496" s="9">
        <f t="shared" si="47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9">
        <f t="shared" si="46"/>
        <v>41800.208333333336</v>
      </c>
      <c r="T497" s="9">
        <f t="shared" si="47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9">
        <f t="shared" si="46"/>
        <v>42876.208333333328</v>
      </c>
      <c r="T498" s="9">
        <f t="shared" si="47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9">
        <f t="shared" si="46"/>
        <v>42724.25</v>
      </c>
      <c r="T499" s="9">
        <f t="shared" si="47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9">
        <f t="shared" si="46"/>
        <v>42005.25</v>
      </c>
      <c r="T500" s="9">
        <f t="shared" si="47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9">
        <f t="shared" si="46"/>
        <v>42444.208333333328</v>
      </c>
      <c r="T501" s="9">
        <f t="shared" si="47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>
        <f t="shared" si="43"/>
        <v>0</v>
      </c>
      <c r="Q502" t="str">
        <f t="shared" si="44"/>
        <v>theater</v>
      </c>
      <c r="R502" t="str">
        <f t="shared" si="45"/>
        <v>plays</v>
      </c>
      <c r="S502" s="9">
        <f t="shared" si="46"/>
        <v>41395.208333333336</v>
      </c>
      <c r="T502" s="9">
        <f t="shared" si="47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9">
        <f t="shared" si="46"/>
        <v>41345.208333333336</v>
      </c>
      <c r="T503" s="9">
        <f t="shared" si="47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9">
        <f t="shared" si="46"/>
        <v>41117.208333333336</v>
      </c>
      <c r="T504" s="9">
        <f t="shared" si="47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9">
        <f t="shared" si="46"/>
        <v>42186.208333333328</v>
      </c>
      <c r="T505" s="9">
        <f t="shared" si="47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9">
        <f t="shared" si="46"/>
        <v>42142.208333333328</v>
      </c>
      <c r="T506" s="9">
        <f t="shared" si="47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9">
        <f t="shared" si="46"/>
        <v>41341.25</v>
      </c>
      <c r="T507" s="9">
        <f t="shared" si="47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9">
        <f t="shared" si="46"/>
        <v>43062.25</v>
      </c>
      <c r="T508" s="9">
        <f t="shared" si="47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9">
        <f t="shared" si="46"/>
        <v>41373.208333333336</v>
      </c>
      <c r="T509" s="9">
        <f t="shared" si="47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9">
        <f t="shared" si="46"/>
        <v>43310.208333333328</v>
      </c>
      <c r="T510" s="9">
        <f t="shared" si="47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9">
        <f t="shared" si="46"/>
        <v>41034.208333333336</v>
      </c>
      <c r="T511" s="9">
        <f t="shared" si="47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9">
        <f t="shared" si="46"/>
        <v>43251.208333333328</v>
      </c>
      <c r="T512" s="9">
        <f t="shared" si="47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9">
        <f t="shared" si="46"/>
        <v>43671.208333333328</v>
      </c>
      <c r="T513" s="9">
        <f t="shared" si="47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1.3931868131868133</v>
      </c>
      <c r="P514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9">
        <f t="shared" si="46"/>
        <v>41825.208333333336</v>
      </c>
      <c r="T514" s="9">
        <f t="shared" si="47"/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E515/D515</f>
        <v>0.39277108433734942</v>
      </c>
      <c r="P515">
        <f t="shared" ref="P515:P578" si="49">IFERROR(E515/G515,0)</f>
        <v>93.142857142857139</v>
      </c>
      <c r="Q515" t="str">
        <f t="shared" ref="Q515:Q578" si="50">LEFT(N515,FIND("/",N515)-1)</f>
        <v>film &amp; video</v>
      </c>
      <c r="R515" t="str">
        <f t="shared" ref="R515:R578" si="51">RIGHT(N515,LEN(N515) -FIND("/",N515))</f>
        <v>television</v>
      </c>
      <c r="S515" s="9">
        <f t="shared" ref="S515:S578" si="52">(((J515/60)/60)/24+DATE(1970,1,1))</f>
        <v>40430.208333333336</v>
      </c>
      <c r="T515" s="9">
        <f t="shared" ref="T515:T578" si="53">(((K515/60)/60)/24+DATE(1970,1,1))</f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0.22439077144917088</v>
      </c>
      <c r="P51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9">
        <f t="shared" si="52"/>
        <v>41614.25</v>
      </c>
      <c r="T516" s="9">
        <f t="shared" si="53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0.55779069767441858</v>
      </c>
      <c r="P51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9">
        <f t="shared" si="52"/>
        <v>40900.25</v>
      </c>
      <c r="T517" s="9">
        <f t="shared" si="53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0.42523125996810207</v>
      </c>
      <c r="P51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9">
        <f t="shared" si="52"/>
        <v>40396.208333333336</v>
      </c>
      <c r="T518" s="9">
        <f t="shared" si="53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1.1200000000000001</v>
      </c>
      <c r="P519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9">
        <f t="shared" si="52"/>
        <v>42860.208333333328</v>
      </c>
      <c r="T519" s="9">
        <f t="shared" si="53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7.0681818181818179E-2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9">
        <f t="shared" si="52"/>
        <v>43154.25</v>
      </c>
      <c r="T520" s="9">
        <f t="shared" si="53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1.0174563871693867</v>
      </c>
      <c r="P521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9">
        <f t="shared" si="52"/>
        <v>42012.25</v>
      </c>
      <c r="T521" s="9">
        <f t="shared" si="53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4.2575000000000003</v>
      </c>
      <c r="P522">
        <f t="shared" si="49"/>
        <v>106.4375</v>
      </c>
      <c r="Q522" t="str">
        <f t="shared" si="50"/>
        <v>theater</v>
      </c>
      <c r="R522" t="str">
        <f t="shared" si="51"/>
        <v>plays</v>
      </c>
      <c r="S522" s="9">
        <f t="shared" si="52"/>
        <v>43574.208333333328</v>
      </c>
      <c r="T522" s="9">
        <f t="shared" si="53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1.4553947368421052</v>
      </c>
      <c r="P523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9">
        <f t="shared" si="52"/>
        <v>42605.208333333328</v>
      </c>
      <c r="T523" s="9">
        <f t="shared" si="53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0.32453465346534655</v>
      </c>
      <c r="P524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9">
        <f t="shared" si="52"/>
        <v>41093.208333333336</v>
      </c>
      <c r="T524" s="9">
        <f t="shared" si="53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7.003333333333333</v>
      </c>
      <c r="P52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9">
        <f t="shared" si="52"/>
        <v>40241.25</v>
      </c>
      <c r="T525" s="9">
        <f t="shared" si="53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0.83904860392967939</v>
      </c>
      <c r="P52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9">
        <f t="shared" si="52"/>
        <v>40294.208333333336</v>
      </c>
      <c r="T526" s="9">
        <f t="shared" si="53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0.84190476190476193</v>
      </c>
      <c r="P52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9">
        <f t="shared" si="52"/>
        <v>40505.25</v>
      </c>
      <c r="T527" s="9">
        <f t="shared" si="53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1.5595180722891566</v>
      </c>
      <c r="P52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9">
        <f t="shared" si="52"/>
        <v>42364.25</v>
      </c>
      <c r="T528" s="9">
        <f t="shared" si="53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0.99619450317124736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9">
        <f t="shared" si="52"/>
        <v>42405.25</v>
      </c>
      <c r="T529" s="9">
        <f t="shared" si="53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0.80300000000000005</v>
      </c>
      <c r="P530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9">
        <f t="shared" si="52"/>
        <v>41601.25</v>
      </c>
      <c r="T530" s="9">
        <f t="shared" si="53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0.11254901960784314</v>
      </c>
      <c r="P531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9">
        <f t="shared" si="52"/>
        <v>41769.208333333336</v>
      </c>
      <c r="T531" s="9">
        <f t="shared" si="53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0.91740952380952379</v>
      </c>
      <c r="P532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9">
        <f t="shared" si="52"/>
        <v>40421.208333333336</v>
      </c>
      <c r="T532" s="9">
        <f t="shared" si="53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0.95521156936261387</v>
      </c>
      <c r="P533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9">
        <f t="shared" si="52"/>
        <v>41589.25</v>
      </c>
      <c r="T533" s="9">
        <f t="shared" si="53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5.0287499999999996</v>
      </c>
      <c r="P534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9">
        <f t="shared" si="52"/>
        <v>43125.25</v>
      </c>
      <c r="T534" s="9">
        <f t="shared" si="53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1.5924394463667819</v>
      </c>
      <c r="P53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9">
        <f t="shared" si="52"/>
        <v>41479.208333333336</v>
      </c>
      <c r="T535" s="9">
        <f t="shared" si="53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0.15022446689113356</v>
      </c>
      <c r="P53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9">
        <f t="shared" si="52"/>
        <v>43329.208333333328</v>
      </c>
      <c r="T536" s="9">
        <f t="shared" si="53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4.820384615384615</v>
      </c>
      <c r="P53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9">
        <f t="shared" si="52"/>
        <v>43259.208333333328</v>
      </c>
      <c r="T537" s="9">
        <f t="shared" si="53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1.4996938775510205</v>
      </c>
      <c r="P53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9">
        <f t="shared" si="52"/>
        <v>40414.208333333336</v>
      </c>
      <c r="T538" s="9">
        <f t="shared" si="53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1.1722156398104266</v>
      </c>
      <c r="P539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9">
        <f t="shared" si="52"/>
        <v>43342.208333333328</v>
      </c>
      <c r="T539" s="9">
        <f t="shared" si="53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0.37695968274950431</v>
      </c>
      <c r="P540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9">
        <f t="shared" si="52"/>
        <v>41539.208333333336</v>
      </c>
      <c r="T540" s="9">
        <f t="shared" si="53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0.72653061224489801</v>
      </c>
      <c r="P541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9">
        <f t="shared" si="52"/>
        <v>43647.208333333328</v>
      </c>
      <c r="T541" s="9">
        <f t="shared" si="53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2.6598113207547169</v>
      </c>
      <c r="P542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9">
        <f t="shared" si="52"/>
        <v>43225.208333333328</v>
      </c>
      <c r="T542" s="9">
        <f t="shared" si="53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0.24205617977528091</v>
      </c>
      <c r="P543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9">
        <f t="shared" si="52"/>
        <v>42165.208333333328</v>
      </c>
      <c r="T543" s="9">
        <f t="shared" si="53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2.5064935064935064E-2</v>
      </c>
      <c r="P544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9">
        <f t="shared" si="52"/>
        <v>42391.25</v>
      </c>
      <c r="T544" s="9">
        <f t="shared" si="53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0.1632979976442874</v>
      </c>
      <c r="P545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9">
        <f t="shared" si="52"/>
        <v>41528.208333333336</v>
      </c>
      <c r="T545" s="9">
        <f t="shared" si="53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2.7650000000000001</v>
      </c>
      <c r="P54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9">
        <f t="shared" si="52"/>
        <v>42377.25</v>
      </c>
      <c r="T546" s="9">
        <f t="shared" si="53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0.88803571428571426</v>
      </c>
      <c r="P54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9">
        <f t="shared" si="52"/>
        <v>43824.25</v>
      </c>
      <c r="T547" s="9">
        <f t="shared" si="53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1.6357142857142857</v>
      </c>
      <c r="P54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9">
        <f t="shared" si="52"/>
        <v>43360.208333333328</v>
      </c>
      <c r="T548" s="9">
        <f t="shared" si="53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9.69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9">
        <f t="shared" si="52"/>
        <v>42029.25</v>
      </c>
      <c r="T549" s="9">
        <f t="shared" si="53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2.7091376701966716</v>
      </c>
      <c r="P550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9">
        <f t="shared" si="52"/>
        <v>42461.208333333328</v>
      </c>
      <c r="T550" s="9">
        <f t="shared" si="53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2.8421355932203389</v>
      </c>
      <c r="P551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9">
        <f t="shared" si="52"/>
        <v>41422.208333333336</v>
      </c>
      <c r="T551" s="9">
        <f t="shared" si="53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0.04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9">
        <f t="shared" si="52"/>
        <v>40968.25</v>
      </c>
      <c r="T552" s="9">
        <f t="shared" si="53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0.58632981676846196</v>
      </c>
      <c r="P553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9">
        <f t="shared" si="52"/>
        <v>41993.25</v>
      </c>
      <c r="T553" s="9">
        <f t="shared" si="53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0.98511111111111116</v>
      </c>
      <c r="P554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9">
        <f t="shared" si="52"/>
        <v>42700.25</v>
      </c>
      <c r="T554" s="9">
        <f t="shared" si="53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0.43975381008206332</v>
      </c>
      <c r="P55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9">
        <f t="shared" si="52"/>
        <v>40545.25</v>
      </c>
      <c r="T555" s="9">
        <f t="shared" si="53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1.5166315789473683</v>
      </c>
      <c r="P55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9">
        <f t="shared" si="52"/>
        <v>42723.25</v>
      </c>
      <c r="T556" s="9">
        <f t="shared" si="53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2.2363492063492063</v>
      </c>
      <c r="P55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9">
        <f t="shared" si="52"/>
        <v>41731.208333333336</v>
      </c>
      <c r="T557" s="9">
        <f t="shared" si="53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2.3975</v>
      </c>
      <c r="P55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9">
        <f t="shared" si="52"/>
        <v>40792.208333333336</v>
      </c>
      <c r="T558" s="9">
        <f t="shared" si="53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1.9933333333333334</v>
      </c>
      <c r="P559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9">
        <f t="shared" si="52"/>
        <v>42279.208333333328</v>
      </c>
      <c r="T559" s="9">
        <f t="shared" si="53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1.373448275862069</v>
      </c>
      <c r="P560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9">
        <f t="shared" si="52"/>
        <v>42424.25</v>
      </c>
      <c r="T560" s="9">
        <f t="shared" si="53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1.009696106362773</v>
      </c>
      <c r="P561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9">
        <f t="shared" si="52"/>
        <v>42584.208333333328</v>
      </c>
      <c r="T561" s="9">
        <f t="shared" si="53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7.9416000000000002</v>
      </c>
      <c r="P562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9">
        <f t="shared" si="52"/>
        <v>40865.25</v>
      </c>
      <c r="T562" s="9">
        <f t="shared" si="53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3.6970000000000001</v>
      </c>
      <c r="P563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9">
        <f t="shared" si="52"/>
        <v>40833.208333333336</v>
      </c>
      <c r="T563" s="9">
        <f t="shared" si="53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0.12818181818181817</v>
      </c>
      <c r="P564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9">
        <f t="shared" si="52"/>
        <v>43536.208333333328</v>
      </c>
      <c r="T564" s="9">
        <f t="shared" si="53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1.3802702702702703</v>
      </c>
      <c r="P565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9">
        <f t="shared" si="52"/>
        <v>43417.25</v>
      </c>
      <c r="T565" s="9">
        <f t="shared" si="53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0.83813278008298753</v>
      </c>
      <c r="P56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9">
        <f t="shared" si="52"/>
        <v>42078.208333333328</v>
      </c>
      <c r="T566" s="9">
        <f t="shared" si="53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2.0460063224446787</v>
      </c>
      <c r="P56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9">
        <f t="shared" si="52"/>
        <v>40862.25</v>
      </c>
      <c r="T567" s="9">
        <f t="shared" si="53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0.44344086021505374</v>
      </c>
      <c r="P56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9">
        <f t="shared" si="52"/>
        <v>42424.25</v>
      </c>
      <c r="T568" s="9">
        <f t="shared" si="53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2.1860294117647059</v>
      </c>
      <c r="P569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9">
        <f t="shared" si="52"/>
        <v>41830.208333333336</v>
      </c>
      <c r="T569" s="9">
        <f t="shared" si="53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1.8603314917127072</v>
      </c>
      <c r="P570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9">
        <f t="shared" si="52"/>
        <v>40374.208333333336</v>
      </c>
      <c r="T570" s="9">
        <f t="shared" si="53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2.3733830845771142</v>
      </c>
      <c r="P571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9">
        <f t="shared" si="52"/>
        <v>40554.25</v>
      </c>
      <c r="T571" s="9">
        <f t="shared" si="53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3.0565384615384614</v>
      </c>
      <c r="P572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9">
        <f t="shared" si="52"/>
        <v>41993.25</v>
      </c>
      <c r="T572" s="9">
        <f t="shared" si="53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0.94142857142857139</v>
      </c>
      <c r="P573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9">
        <f t="shared" si="52"/>
        <v>42174.208333333328</v>
      </c>
      <c r="T573" s="9">
        <f t="shared" si="53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0.54400000000000004</v>
      </c>
      <c r="P574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9">
        <f t="shared" si="52"/>
        <v>42275.208333333328</v>
      </c>
      <c r="T574" s="9">
        <f t="shared" si="53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1.1188059701492536</v>
      </c>
      <c r="P57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9">
        <f t="shared" si="52"/>
        <v>41761.208333333336</v>
      </c>
      <c r="T575" s="9">
        <f t="shared" si="53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3.6914814814814814</v>
      </c>
      <c r="P57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9">
        <f t="shared" si="52"/>
        <v>43806.25</v>
      </c>
      <c r="T576" s="9">
        <f t="shared" si="53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0.62930372148859548</v>
      </c>
      <c r="P57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9">
        <f t="shared" si="52"/>
        <v>41779.208333333336</v>
      </c>
      <c r="T577" s="9">
        <f t="shared" si="53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0.6492783505154639</v>
      </c>
      <c r="P578">
        <f t="shared" si="49"/>
        <v>98.40625</v>
      </c>
      <c r="Q578" t="str">
        <f t="shared" si="50"/>
        <v>theater</v>
      </c>
      <c r="R578" t="str">
        <f t="shared" si="51"/>
        <v>plays</v>
      </c>
      <c r="S578" s="9">
        <f t="shared" si="52"/>
        <v>43040.208333333328</v>
      </c>
      <c r="T578" s="9">
        <f t="shared" si="53"/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E579/D579</f>
        <v>0.18853658536585366</v>
      </c>
      <c r="P579">
        <f t="shared" ref="P579:P642" si="55">IFERROR(E579/G579,0)</f>
        <v>41.783783783783782</v>
      </c>
      <c r="Q579" t="str">
        <f t="shared" ref="Q579:Q642" si="56">LEFT(N579,FIND("/",N579)-1)</f>
        <v>music</v>
      </c>
      <c r="R579" t="str">
        <f t="shared" ref="R579:R642" si="57">RIGHT(N579,LEN(N579) -FIND("/",N579))</f>
        <v>jazz</v>
      </c>
      <c r="S579" s="9">
        <f t="shared" ref="S579:S642" si="58">(((J579/60)/60)/24+DATE(1970,1,1))</f>
        <v>40613.25</v>
      </c>
      <c r="T579" s="9">
        <f t="shared" ref="T579:T642" si="59">(((K579/60)/60)/24+DATE(1970,1,1))</f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0.1675440414507772</v>
      </c>
      <c r="P580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9">
        <f t="shared" si="58"/>
        <v>40878.25</v>
      </c>
      <c r="T580" s="9">
        <f t="shared" si="59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1.0111290322580646</v>
      </c>
      <c r="P581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9">
        <f t="shared" si="58"/>
        <v>40762.208333333336</v>
      </c>
      <c r="T581" s="9">
        <f t="shared" si="59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3.4150228310502282</v>
      </c>
      <c r="P582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9">
        <f t="shared" si="58"/>
        <v>41696.25</v>
      </c>
      <c r="T582" s="9">
        <f t="shared" si="59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0.64016666666666666</v>
      </c>
      <c r="P583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9">
        <f t="shared" si="58"/>
        <v>40662.208333333336</v>
      </c>
      <c r="T583" s="9">
        <f t="shared" si="59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0.5208045977011494</v>
      </c>
      <c r="P584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9">
        <f t="shared" si="58"/>
        <v>42165.208333333328</v>
      </c>
      <c r="T584" s="9">
        <f t="shared" si="59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3.2240211640211642</v>
      </c>
      <c r="P585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9">
        <f t="shared" si="58"/>
        <v>40959.25</v>
      </c>
      <c r="T585" s="9">
        <f t="shared" si="59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1.1950810185185186</v>
      </c>
      <c r="P58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9">
        <f t="shared" si="58"/>
        <v>41024.208333333336</v>
      </c>
      <c r="T586" s="9">
        <f t="shared" si="59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1.4679775280898877</v>
      </c>
      <c r="P58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9">
        <f t="shared" si="58"/>
        <v>40255.208333333336</v>
      </c>
      <c r="T587" s="9">
        <f t="shared" si="59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9.5057142857142853</v>
      </c>
      <c r="P58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9">
        <f t="shared" si="58"/>
        <v>40499.25</v>
      </c>
      <c r="T588" s="9">
        <f t="shared" si="59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0.72893617021276591</v>
      </c>
      <c r="P589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9">
        <f t="shared" si="58"/>
        <v>43484.25</v>
      </c>
      <c r="T589" s="9">
        <f t="shared" si="59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0.7900824873096447</v>
      </c>
      <c r="P590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9">
        <f t="shared" si="58"/>
        <v>40262.208333333336</v>
      </c>
      <c r="T590" s="9">
        <f t="shared" si="59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0.64721518987341775</v>
      </c>
      <c r="P591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9">
        <f t="shared" si="58"/>
        <v>42190.208333333328</v>
      </c>
      <c r="T591" s="9">
        <f t="shared" si="59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0.82028169014084507</v>
      </c>
      <c r="P592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9">
        <f t="shared" si="58"/>
        <v>41994.25</v>
      </c>
      <c r="T592" s="9">
        <f t="shared" si="59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10.376666666666667</v>
      </c>
      <c r="P593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9">
        <f t="shared" si="58"/>
        <v>40373.208333333336</v>
      </c>
      <c r="T593" s="9">
        <f t="shared" si="59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0.12910076530612244</v>
      </c>
      <c r="P594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9">
        <f t="shared" si="58"/>
        <v>41789.208333333336</v>
      </c>
      <c r="T594" s="9">
        <f t="shared" si="59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1.5484210526315789</v>
      </c>
      <c r="P59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9">
        <f t="shared" si="58"/>
        <v>41724.208333333336</v>
      </c>
      <c r="T595" s="9">
        <f t="shared" si="59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7.0991735537190084E-2</v>
      </c>
      <c r="P59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9">
        <f t="shared" si="58"/>
        <v>42548.208333333328</v>
      </c>
      <c r="T596" s="9">
        <f t="shared" si="59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2.0852773826458035</v>
      </c>
      <c r="P59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9">
        <f t="shared" si="58"/>
        <v>40253.208333333336</v>
      </c>
      <c r="T597" s="9">
        <f t="shared" si="59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0.99683544303797467</v>
      </c>
      <c r="P59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9">
        <f t="shared" si="58"/>
        <v>42434.25</v>
      </c>
      <c r="T598" s="9">
        <f t="shared" si="59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2.0159756097560977</v>
      </c>
      <c r="P599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9">
        <f t="shared" si="58"/>
        <v>43786.25</v>
      </c>
      <c r="T599" s="9">
        <f t="shared" si="59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1.6209032258064515</v>
      </c>
      <c r="P600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9">
        <f t="shared" si="58"/>
        <v>40344.208333333336</v>
      </c>
      <c r="T600" s="9">
        <f t="shared" si="59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3.6436208125445471E-2</v>
      </c>
      <c r="P601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9">
        <f t="shared" si="58"/>
        <v>42047.25</v>
      </c>
      <c r="T601" s="9">
        <f t="shared" si="59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0.05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9">
        <f t="shared" si="58"/>
        <v>41485.208333333336</v>
      </c>
      <c r="T602" s="9">
        <f t="shared" si="59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2.0663492063492064</v>
      </c>
      <c r="P603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9">
        <f t="shared" si="58"/>
        <v>41789.208333333336</v>
      </c>
      <c r="T603" s="9">
        <f t="shared" si="59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1.2823628691983122</v>
      </c>
      <c r="P604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9">
        <f t="shared" si="58"/>
        <v>42160.208333333328</v>
      </c>
      <c r="T604" s="9">
        <f t="shared" si="59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1.1966037735849056</v>
      </c>
      <c r="P60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9">
        <f t="shared" si="58"/>
        <v>43573.208333333328</v>
      </c>
      <c r="T605" s="9">
        <f t="shared" si="59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1.7073055242390078</v>
      </c>
      <c r="P60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9">
        <f t="shared" si="58"/>
        <v>40565.25</v>
      </c>
      <c r="T606" s="9">
        <f t="shared" si="59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1.8721212121212121</v>
      </c>
      <c r="P60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9">
        <f t="shared" si="58"/>
        <v>42280.208333333328</v>
      </c>
      <c r="T607" s="9">
        <f t="shared" si="59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1.8838235294117647</v>
      </c>
      <c r="P608">
        <f t="shared" si="55"/>
        <v>40.03125</v>
      </c>
      <c r="Q608" t="str">
        <f t="shared" si="56"/>
        <v>music</v>
      </c>
      <c r="R608" t="str">
        <f t="shared" si="57"/>
        <v>rock</v>
      </c>
      <c r="S608" s="9">
        <f t="shared" si="58"/>
        <v>42436.25</v>
      </c>
      <c r="T608" s="9">
        <f t="shared" si="59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1.3129869186046512</v>
      </c>
      <c r="P609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9">
        <f t="shared" si="58"/>
        <v>41721.208333333336</v>
      </c>
      <c r="T609" s="9">
        <f t="shared" si="59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2.8397435897435899</v>
      </c>
      <c r="P610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9">
        <f t="shared" si="58"/>
        <v>43530.25</v>
      </c>
      <c r="T610" s="9">
        <f t="shared" si="59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1.2041999999999999</v>
      </c>
      <c r="P611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9">
        <f t="shared" si="58"/>
        <v>43481.25</v>
      </c>
      <c r="T611" s="9">
        <f t="shared" si="59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4.1905607476635511</v>
      </c>
      <c r="P612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9">
        <f t="shared" si="58"/>
        <v>41259.25</v>
      </c>
      <c r="T612" s="9">
        <f t="shared" si="59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0.13853658536585367</v>
      </c>
      <c r="P613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9">
        <f t="shared" si="58"/>
        <v>41480.208333333336</v>
      </c>
      <c r="T613" s="9">
        <f t="shared" si="59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1.3943548387096774</v>
      </c>
      <c r="P614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9">
        <f t="shared" si="58"/>
        <v>40474.208333333336</v>
      </c>
      <c r="T614" s="9">
        <f t="shared" si="59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1.74</v>
      </c>
      <c r="P61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9">
        <f t="shared" si="58"/>
        <v>42973.208333333328</v>
      </c>
      <c r="T615" s="9">
        <f t="shared" si="59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1.5549056603773586</v>
      </c>
      <c r="P61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9">
        <f t="shared" si="58"/>
        <v>42746.25</v>
      </c>
      <c r="T616" s="9">
        <f t="shared" si="59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1.7044705882352942</v>
      </c>
      <c r="P61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9">
        <f t="shared" si="58"/>
        <v>42489.208333333328</v>
      </c>
      <c r="T617" s="9">
        <f t="shared" si="59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1.8951562500000001</v>
      </c>
      <c r="P61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9">
        <f t="shared" si="58"/>
        <v>41537.208333333336</v>
      </c>
      <c r="T618" s="9">
        <f t="shared" si="59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2.4971428571428573</v>
      </c>
      <c r="P619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9">
        <f t="shared" si="58"/>
        <v>41794.208333333336</v>
      </c>
      <c r="T619" s="9">
        <f t="shared" si="59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0.48860523665659616</v>
      </c>
      <c r="P620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9">
        <f t="shared" si="58"/>
        <v>41396.208333333336</v>
      </c>
      <c r="T620" s="9">
        <f t="shared" si="59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0.28461970393057684</v>
      </c>
      <c r="P621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9">
        <f t="shared" si="58"/>
        <v>40669.208333333336</v>
      </c>
      <c r="T621" s="9">
        <f t="shared" si="59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2.6802325581395348</v>
      </c>
      <c r="P622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9">
        <f t="shared" si="58"/>
        <v>42559.208333333328</v>
      </c>
      <c r="T622" s="9">
        <f t="shared" si="59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6.1980078125000002</v>
      </c>
      <c r="P623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9">
        <f t="shared" si="58"/>
        <v>42626.208333333328</v>
      </c>
      <c r="T623" s="9">
        <f t="shared" si="59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3.1301587301587303E-2</v>
      </c>
      <c r="P624">
        <f t="shared" si="55"/>
        <v>92.4375</v>
      </c>
      <c r="Q624" t="str">
        <f t="shared" si="56"/>
        <v>music</v>
      </c>
      <c r="R624" t="str">
        <f t="shared" si="57"/>
        <v>indie rock</v>
      </c>
      <c r="S624" s="9">
        <f t="shared" si="58"/>
        <v>43205.208333333328</v>
      </c>
      <c r="T624" s="9">
        <f t="shared" si="59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1.5992152704135738</v>
      </c>
      <c r="P62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9">
        <f t="shared" si="58"/>
        <v>42201.208333333328</v>
      </c>
      <c r="T625" s="9">
        <f t="shared" si="59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2.793921568627451</v>
      </c>
      <c r="P62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9">
        <f t="shared" si="58"/>
        <v>42029.25</v>
      </c>
      <c r="T626" s="9">
        <f t="shared" si="59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0.77373333333333338</v>
      </c>
      <c r="P62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9">
        <f t="shared" si="58"/>
        <v>43857.25</v>
      </c>
      <c r="T627" s="9">
        <f t="shared" si="59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2.0632812500000002</v>
      </c>
      <c r="P62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9">
        <f t="shared" si="58"/>
        <v>40449.208333333336</v>
      </c>
      <c r="T628" s="9">
        <f t="shared" si="59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6.9424999999999999</v>
      </c>
      <c r="P629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9">
        <f t="shared" si="58"/>
        <v>40345.208333333336</v>
      </c>
      <c r="T629" s="9">
        <f t="shared" si="59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1.5178947368421052</v>
      </c>
      <c r="P630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9">
        <f t="shared" si="58"/>
        <v>40455.208333333336</v>
      </c>
      <c r="T630" s="9">
        <f t="shared" si="59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0.64582072176949945</v>
      </c>
      <c r="P631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9">
        <f t="shared" si="58"/>
        <v>42557.208333333328</v>
      </c>
      <c r="T631" s="9">
        <f t="shared" si="59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0.62873684210526315</v>
      </c>
      <c r="P632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9">
        <f t="shared" si="58"/>
        <v>43586.208333333328</v>
      </c>
      <c r="T632" s="9">
        <f t="shared" si="59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3.1039864864864866</v>
      </c>
      <c r="P633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9">
        <f t="shared" si="58"/>
        <v>43550.208333333328</v>
      </c>
      <c r="T633" s="9">
        <f t="shared" si="59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0.42859916782246882</v>
      </c>
      <c r="P634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9">
        <f t="shared" si="58"/>
        <v>41945.208333333336</v>
      </c>
      <c r="T634" s="9">
        <f t="shared" si="59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0.83119402985074631</v>
      </c>
      <c r="P63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9">
        <f t="shared" si="58"/>
        <v>42315.25</v>
      </c>
      <c r="T635" s="9">
        <f t="shared" si="59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0.78531302876480547</v>
      </c>
      <c r="P63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9">
        <f t="shared" si="58"/>
        <v>42819.208333333328</v>
      </c>
      <c r="T636" s="9">
        <f t="shared" si="59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1.1409352517985611</v>
      </c>
      <c r="P63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9">
        <f t="shared" si="58"/>
        <v>41314.25</v>
      </c>
      <c r="T637" s="9">
        <f t="shared" si="59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0.64537683358624176</v>
      </c>
      <c r="P63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9">
        <f t="shared" si="58"/>
        <v>40926.25</v>
      </c>
      <c r="T638" s="9">
        <f t="shared" si="59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0.79411764705882348</v>
      </c>
      <c r="P639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9">
        <f t="shared" si="58"/>
        <v>42688.25</v>
      </c>
      <c r="T639" s="9">
        <f t="shared" si="59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0.11419117647058824</v>
      </c>
      <c r="P640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9">
        <f t="shared" si="58"/>
        <v>40386.208333333336</v>
      </c>
      <c r="T640" s="9">
        <f t="shared" si="59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0.56186046511627907</v>
      </c>
      <c r="P641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9">
        <f t="shared" si="58"/>
        <v>43309.208333333328</v>
      </c>
      <c r="T641" s="9">
        <f t="shared" si="59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0.16501669449081802</v>
      </c>
      <c r="P642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9">
        <f t="shared" si="58"/>
        <v>42387.25</v>
      </c>
      <c r="T642" s="9">
        <f t="shared" si="59"/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E643/D643</f>
        <v>1.1996808510638297</v>
      </c>
      <c r="P643">
        <f t="shared" ref="P643:P706" si="61">IFERROR(E643/G643,0)</f>
        <v>58.128865979381445</v>
      </c>
      <c r="Q643" t="str">
        <f t="shared" ref="Q643:Q706" si="62">LEFT(N643,FIND("/",N643)-1)</f>
        <v>theater</v>
      </c>
      <c r="R643" t="str">
        <f t="shared" ref="R643:R706" si="63">RIGHT(N643,LEN(N643) -FIND("/",N643))</f>
        <v>plays</v>
      </c>
      <c r="S643" s="9">
        <f t="shared" ref="S643:S706" si="64">(((J643/60)/60)/24+DATE(1970,1,1))</f>
        <v>42786.25</v>
      </c>
      <c r="T643" s="9">
        <f t="shared" ref="T643:T706" si="65">(((K643/60)/60)/24+DATE(1970,1,1))</f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1.4545652173913044</v>
      </c>
      <c r="P644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9">
        <f t="shared" si="64"/>
        <v>43451.25</v>
      </c>
      <c r="T644" s="9">
        <f t="shared" si="65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2.2138255033557046</v>
      </c>
      <c r="P64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9">
        <f t="shared" si="64"/>
        <v>42795.25</v>
      </c>
      <c r="T645" s="9">
        <f t="shared" si="65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0.48396694214876035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9">
        <f t="shared" si="64"/>
        <v>43452.25</v>
      </c>
      <c r="T646" s="9">
        <f t="shared" si="65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0.92911504424778757</v>
      </c>
      <c r="P64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9">
        <f t="shared" si="64"/>
        <v>43369.208333333328</v>
      </c>
      <c r="T647" s="9">
        <f t="shared" si="65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0.88599797365754818</v>
      </c>
      <c r="P64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9">
        <f t="shared" si="64"/>
        <v>41346.208333333336</v>
      </c>
      <c r="T648" s="9">
        <f t="shared" si="65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0.41399999999999998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9">
        <f t="shared" si="64"/>
        <v>43199.208333333328</v>
      </c>
      <c r="T649" s="9">
        <f t="shared" si="65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0.63056795131845844</v>
      </c>
      <c r="P650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9">
        <f t="shared" si="64"/>
        <v>42922.208333333328</v>
      </c>
      <c r="T650" s="9">
        <f t="shared" si="65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0.48482333607230893</v>
      </c>
      <c r="P651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9">
        <f t="shared" si="64"/>
        <v>40471.208333333336</v>
      </c>
      <c r="T651" s="9">
        <f t="shared" si="65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0.02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9">
        <f t="shared" si="64"/>
        <v>41828.208333333336</v>
      </c>
      <c r="T652" s="9">
        <f t="shared" si="65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0.88479410269445857</v>
      </c>
      <c r="P653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9">
        <f t="shared" si="64"/>
        <v>41692.25</v>
      </c>
      <c r="T653" s="9">
        <f t="shared" si="65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1.2684</v>
      </c>
      <c r="P654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9">
        <f t="shared" si="64"/>
        <v>42587.208333333328</v>
      </c>
      <c r="T654" s="9">
        <f t="shared" si="65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23.388333333333332</v>
      </c>
      <c r="P65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9">
        <f t="shared" si="64"/>
        <v>42468.208333333328</v>
      </c>
      <c r="T655" s="9">
        <f t="shared" si="65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5.0838857142857146</v>
      </c>
      <c r="P65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9">
        <f t="shared" si="64"/>
        <v>42240.208333333328</v>
      </c>
      <c r="T656" s="9">
        <f t="shared" si="65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1.9147826086956521</v>
      </c>
      <c r="P65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9">
        <f t="shared" si="64"/>
        <v>42796.25</v>
      </c>
      <c r="T657" s="9">
        <f t="shared" si="65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0.42127533783783783</v>
      </c>
      <c r="P65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9">
        <f t="shared" si="64"/>
        <v>43097.25</v>
      </c>
      <c r="T658" s="9">
        <f t="shared" si="65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8.2400000000000001E-2</v>
      </c>
      <c r="P659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9">
        <f t="shared" si="64"/>
        <v>43096.25</v>
      </c>
      <c r="T659" s="9">
        <f t="shared" si="65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0.60064638783269964</v>
      </c>
      <c r="P660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9">
        <f t="shared" si="64"/>
        <v>42246.208333333328</v>
      </c>
      <c r="T660" s="9">
        <f t="shared" si="65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0.47232808616404309</v>
      </c>
      <c r="P661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9">
        <f t="shared" si="64"/>
        <v>40570.25</v>
      </c>
      <c r="T661" s="9">
        <f t="shared" si="65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0.81736263736263737</v>
      </c>
      <c r="P662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9">
        <f t="shared" si="64"/>
        <v>42237.208333333328</v>
      </c>
      <c r="T662" s="9">
        <f t="shared" si="65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0.54187265917603</v>
      </c>
      <c r="P663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9">
        <f t="shared" si="64"/>
        <v>40996.208333333336</v>
      </c>
      <c r="T663" s="9">
        <f t="shared" si="65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0.97868131868131869</v>
      </c>
      <c r="P664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9">
        <f t="shared" si="64"/>
        <v>43443.25</v>
      </c>
      <c r="T664" s="9">
        <f t="shared" si="65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0.77239999999999998</v>
      </c>
      <c r="P66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9">
        <f t="shared" si="64"/>
        <v>40458.208333333336</v>
      </c>
      <c r="T665" s="9">
        <f t="shared" si="65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0.33464735516372796</v>
      </c>
      <c r="P66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9">
        <f t="shared" si="64"/>
        <v>40959.25</v>
      </c>
      <c r="T666" s="9">
        <f t="shared" si="65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2.3958823529411766</v>
      </c>
      <c r="P66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9">
        <f t="shared" si="64"/>
        <v>40733.208333333336</v>
      </c>
      <c r="T667" s="9">
        <f t="shared" si="65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0.64032258064516134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9">
        <f t="shared" si="64"/>
        <v>41516.208333333336</v>
      </c>
      <c r="T668" s="9">
        <f t="shared" si="65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1.7615942028985507</v>
      </c>
      <c r="P669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9">
        <f t="shared" si="64"/>
        <v>41892.208333333336</v>
      </c>
      <c r="T669" s="9">
        <f t="shared" si="65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0.20338181818181819</v>
      </c>
      <c r="P670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9">
        <f t="shared" si="64"/>
        <v>41122.208333333336</v>
      </c>
      <c r="T670" s="9">
        <f t="shared" si="65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3.5864754098360656</v>
      </c>
      <c r="P671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9">
        <f t="shared" si="64"/>
        <v>42912.208333333328</v>
      </c>
      <c r="T671" s="9">
        <f t="shared" si="65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4.6885802469135802</v>
      </c>
      <c r="P672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9">
        <f t="shared" si="64"/>
        <v>42425.25</v>
      </c>
      <c r="T672" s="9">
        <f t="shared" si="65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1.220563524590164</v>
      </c>
      <c r="P673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9">
        <f t="shared" si="64"/>
        <v>40390.208333333336</v>
      </c>
      <c r="T673" s="9">
        <f t="shared" si="65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0.55931783729156137</v>
      </c>
      <c r="P674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9">
        <f t="shared" si="64"/>
        <v>43180.208333333328</v>
      </c>
      <c r="T674" s="9">
        <f t="shared" si="65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0.43660714285714286</v>
      </c>
      <c r="P67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9">
        <f t="shared" si="64"/>
        <v>42475.208333333328</v>
      </c>
      <c r="T675" s="9">
        <f t="shared" si="65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0.33538371411833628</v>
      </c>
      <c r="P67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9">
        <f t="shared" si="64"/>
        <v>40774.208333333336</v>
      </c>
      <c r="T676" s="9">
        <f t="shared" si="65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1.2297938144329896</v>
      </c>
      <c r="P67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9">
        <f t="shared" si="64"/>
        <v>43719.208333333328</v>
      </c>
      <c r="T677" s="9">
        <f t="shared" si="65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1.8974959871589085</v>
      </c>
      <c r="P67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9">
        <f t="shared" si="64"/>
        <v>41178.208333333336</v>
      </c>
      <c r="T678" s="9">
        <f t="shared" si="65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0.83622641509433959</v>
      </c>
      <c r="P679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9">
        <f t="shared" si="64"/>
        <v>42561.208333333328</v>
      </c>
      <c r="T679" s="9">
        <f t="shared" si="65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0.17968844221105529</v>
      </c>
      <c r="P680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9">
        <f t="shared" si="64"/>
        <v>43484.25</v>
      </c>
      <c r="T680" s="9">
        <f t="shared" si="65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10.365</v>
      </c>
      <c r="P681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9">
        <f t="shared" si="64"/>
        <v>43756.208333333328</v>
      </c>
      <c r="T681" s="9">
        <f t="shared" si="65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0.97405219780219776</v>
      </c>
      <c r="P682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9">
        <f t="shared" si="64"/>
        <v>43813.25</v>
      </c>
      <c r="T682" s="9">
        <f t="shared" si="65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0.86386203150461705</v>
      </c>
      <c r="P683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9">
        <f t="shared" si="64"/>
        <v>40898.25</v>
      </c>
      <c r="T683" s="9">
        <f t="shared" si="65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1.5016666666666667</v>
      </c>
      <c r="P684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9">
        <f t="shared" si="64"/>
        <v>41619.25</v>
      </c>
      <c r="T684" s="9">
        <f t="shared" si="65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3.5843478260869563</v>
      </c>
      <c r="P68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9">
        <f t="shared" si="64"/>
        <v>43359.208333333328</v>
      </c>
      <c r="T685" s="9">
        <f t="shared" si="65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5.4285714285714288</v>
      </c>
      <c r="P68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9">
        <f t="shared" si="64"/>
        <v>40358.208333333336</v>
      </c>
      <c r="T686" s="9">
        <f t="shared" si="65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0.67500714285714281</v>
      </c>
      <c r="P68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9">
        <f t="shared" si="64"/>
        <v>42239.208333333328</v>
      </c>
      <c r="T687" s="9">
        <f t="shared" si="65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1.9174666666666667</v>
      </c>
      <c r="P68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9">
        <f t="shared" si="64"/>
        <v>43186.208333333328</v>
      </c>
      <c r="T688" s="9">
        <f t="shared" si="65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9.32</v>
      </c>
      <c r="P689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9">
        <f t="shared" si="64"/>
        <v>42806.25</v>
      </c>
      <c r="T689" s="9">
        <f t="shared" si="65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4.2927586206896553</v>
      </c>
      <c r="P690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9">
        <f t="shared" si="64"/>
        <v>43475.25</v>
      </c>
      <c r="T690" s="9">
        <f t="shared" si="65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1.0065753424657535</v>
      </c>
      <c r="P691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9">
        <f t="shared" si="64"/>
        <v>41576.208333333336</v>
      </c>
      <c r="T691" s="9">
        <f t="shared" si="65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2.266111111111111</v>
      </c>
      <c r="P692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9">
        <f t="shared" si="64"/>
        <v>40874.25</v>
      </c>
      <c r="T692" s="9">
        <f t="shared" si="65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1.4238</v>
      </c>
      <c r="P693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9">
        <f t="shared" si="64"/>
        <v>41185.208333333336</v>
      </c>
      <c r="T693" s="9">
        <f t="shared" si="65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0.90633333333333332</v>
      </c>
      <c r="P694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9">
        <f t="shared" si="64"/>
        <v>43655.208333333328</v>
      </c>
      <c r="T694" s="9">
        <f t="shared" si="65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0.63966740576496672</v>
      </c>
      <c r="P69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9">
        <f t="shared" si="64"/>
        <v>43025.208333333328</v>
      </c>
      <c r="T695" s="9">
        <f t="shared" si="65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0.84131868131868137</v>
      </c>
      <c r="P69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9">
        <f t="shared" si="64"/>
        <v>43066.25</v>
      </c>
      <c r="T696" s="9">
        <f t="shared" si="65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1.3393478260869565</v>
      </c>
      <c r="P69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9">
        <f t="shared" si="64"/>
        <v>42322.25</v>
      </c>
      <c r="T697" s="9">
        <f t="shared" si="65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0.59042047531992692</v>
      </c>
      <c r="P69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9">
        <f t="shared" si="64"/>
        <v>42114.208333333328</v>
      </c>
      <c r="T698" s="9">
        <f t="shared" si="65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1.5280062063615205</v>
      </c>
      <c r="P699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9">
        <f t="shared" si="64"/>
        <v>43190.208333333328</v>
      </c>
      <c r="T699" s="9">
        <f t="shared" si="65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4.466912114014252</v>
      </c>
      <c r="P700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9">
        <f t="shared" si="64"/>
        <v>40871.25</v>
      </c>
      <c r="T700" s="9">
        <f t="shared" si="65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0.8439189189189189</v>
      </c>
      <c r="P701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9">
        <f t="shared" si="64"/>
        <v>43641.208333333328</v>
      </c>
      <c r="T701" s="9">
        <f t="shared" si="65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0.03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9">
        <f t="shared" si="64"/>
        <v>40203.25</v>
      </c>
      <c r="T702" s="9">
        <f t="shared" si="65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1.7502692307692307</v>
      </c>
      <c r="P703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9">
        <f t="shared" si="64"/>
        <v>40629.208333333336</v>
      </c>
      <c r="T703" s="9">
        <f t="shared" si="65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0.54137931034482756</v>
      </c>
      <c r="P704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9">
        <f t="shared" si="64"/>
        <v>41477.208333333336</v>
      </c>
      <c r="T704" s="9">
        <f t="shared" si="65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3.1187381703470032</v>
      </c>
      <c r="P705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9">
        <f t="shared" si="64"/>
        <v>41020.208333333336</v>
      </c>
      <c r="T705" s="9">
        <f t="shared" si="65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1.2278160919540231</v>
      </c>
      <c r="P70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9">
        <f t="shared" si="64"/>
        <v>42555.208333333328</v>
      </c>
      <c r="T706" s="9">
        <f t="shared" si="65"/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E707/D707</f>
        <v>0.99026517383618151</v>
      </c>
      <c r="P707">
        <f t="shared" ref="P707:P770" si="67">IFERROR(E707/G707,0)</f>
        <v>82.986666666666665</v>
      </c>
      <c r="Q707" t="str">
        <f t="shared" ref="Q707:Q770" si="68">LEFT(N707,FIND("/",N707)-1)</f>
        <v>publishing</v>
      </c>
      <c r="R707" t="str">
        <f t="shared" ref="R707:R770" si="69">RIGHT(N707,LEN(N707) -FIND("/",N707))</f>
        <v>nonfiction</v>
      </c>
      <c r="S707" s="9">
        <f t="shared" ref="S707:S770" si="70">(((J707/60)/60)/24+DATE(1970,1,1))</f>
        <v>41619.25</v>
      </c>
      <c r="T707" s="9">
        <f t="shared" ref="T707:T770" si="71">(((K707/60)/60)/24+DATE(1970,1,1))</f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1.278468634686347</v>
      </c>
      <c r="P70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9">
        <f t="shared" si="70"/>
        <v>43471.25</v>
      </c>
      <c r="T708" s="9">
        <f t="shared" si="71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1.5861643835616439</v>
      </c>
      <c r="P709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9">
        <f t="shared" si="70"/>
        <v>43442.25</v>
      </c>
      <c r="T709" s="9">
        <f t="shared" si="71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7.0705882352941174</v>
      </c>
      <c r="P710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9">
        <f t="shared" si="70"/>
        <v>42877.208333333328</v>
      </c>
      <c r="T710" s="9">
        <f t="shared" si="71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1.4238775510204082</v>
      </c>
      <c r="P711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9">
        <f t="shared" si="70"/>
        <v>41018.208333333336</v>
      </c>
      <c r="T711" s="9">
        <f t="shared" si="71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1.4786046511627906</v>
      </c>
      <c r="P712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9">
        <f t="shared" si="70"/>
        <v>43295.208333333328</v>
      </c>
      <c r="T712" s="9">
        <f t="shared" si="71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0.20322580645161289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9">
        <f t="shared" si="70"/>
        <v>42393.25</v>
      </c>
      <c r="T713" s="9">
        <f t="shared" si="71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18.40625</v>
      </c>
      <c r="P714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9">
        <f t="shared" si="70"/>
        <v>42559.208333333328</v>
      </c>
      <c r="T714" s="9">
        <f t="shared" si="71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1.6194202898550725</v>
      </c>
      <c r="P715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9">
        <f t="shared" si="70"/>
        <v>42604.208333333328</v>
      </c>
      <c r="T715" s="9">
        <f t="shared" si="71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4.7282077922077921</v>
      </c>
      <c r="P71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9">
        <f t="shared" si="70"/>
        <v>41870.208333333336</v>
      </c>
      <c r="T716" s="9">
        <f t="shared" si="71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0.24466101694915254</v>
      </c>
      <c r="P71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9">
        <f t="shared" si="70"/>
        <v>40397.208333333336</v>
      </c>
      <c r="T717" s="9">
        <f t="shared" si="71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5.1764999999999999</v>
      </c>
      <c r="P71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9">
        <f t="shared" si="70"/>
        <v>41465.208333333336</v>
      </c>
      <c r="T718" s="9">
        <f t="shared" si="71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2.4764285714285714</v>
      </c>
      <c r="P719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9">
        <f t="shared" si="70"/>
        <v>40777.208333333336</v>
      </c>
      <c r="T719" s="9">
        <f t="shared" si="71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1.0020481927710843</v>
      </c>
      <c r="P720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9">
        <f t="shared" si="70"/>
        <v>41442.208333333336</v>
      </c>
      <c r="T720" s="9">
        <f t="shared" si="71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1.53</v>
      </c>
      <c r="P721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9">
        <f t="shared" si="70"/>
        <v>41058.208333333336</v>
      </c>
      <c r="T721" s="9">
        <f t="shared" si="71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0.37091954022988505</v>
      </c>
      <c r="P722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9">
        <f t="shared" si="70"/>
        <v>43152.25</v>
      </c>
      <c r="T722" s="9">
        <f t="shared" si="71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4.3923948220064728E-2</v>
      </c>
      <c r="P723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9">
        <f t="shared" si="70"/>
        <v>43194.208333333328</v>
      </c>
      <c r="T723" s="9">
        <f t="shared" si="71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1.5650721649484536</v>
      </c>
      <c r="P724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9">
        <f t="shared" si="70"/>
        <v>43045.25</v>
      </c>
      <c r="T724" s="9">
        <f t="shared" si="71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2.704081632653061</v>
      </c>
      <c r="P72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9">
        <f t="shared" si="70"/>
        <v>42431.25</v>
      </c>
      <c r="T725" s="9">
        <f t="shared" si="71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1.3405952380952382</v>
      </c>
      <c r="P72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9">
        <f t="shared" si="70"/>
        <v>41934.208333333336</v>
      </c>
      <c r="T726" s="9">
        <f t="shared" si="71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0.50398033126293995</v>
      </c>
      <c r="P72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9">
        <f t="shared" si="70"/>
        <v>41958.25</v>
      </c>
      <c r="T727" s="9">
        <f t="shared" si="71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0.88815837937384901</v>
      </c>
      <c r="P72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9">
        <f t="shared" si="70"/>
        <v>40476.208333333336</v>
      </c>
      <c r="T728" s="9">
        <f t="shared" si="71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1.65</v>
      </c>
      <c r="P729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9">
        <f t="shared" si="70"/>
        <v>43485.25</v>
      </c>
      <c r="T729" s="9">
        <f t="shared" si="71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0.17499999999999999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9">
        <f t="shared" si="70"/>
        <v>42515.208333333328</v>
      </c>
      <c r="T730" s="9">
        <f t="shared" si="71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1.8566071428571429</v>
      </c>
      <c r="P731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9">
        <f t="shared" si="70"/>
        <v>41309.25</v>
      </c>
      <c r="T731" s="9">
        <f t="shared" si="71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4.1266319444444441</v>
      </c>
      <c r="P732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9">
        <f t="shared" si="70"/>
        <v>42147.208333333328</v>
      </c>
      <c r="T732" s="9">
        <f t="shared" si="71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0.90249999999999997</v>
      </c>
      <c r="P733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9">
        <f t="shared" si="70"/>
        <v>42939.208333333328</v>
      </c>
      <c r="T733" s="9">
        <f t="shared" si="71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0.91984615384615387</v>
      </c>
      <c r="P734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9">
        <f t="shared" si="70"/>
        <v>42816.208333333328</v>
      </c>
      <c r="T734" s="9">
        <f t="shared" si="71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5.2700632911392402</v>
      </c>
      <c r="P73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9">
        <f t="shared" si="70"/>
        <v>41844.208333333336</v>
      </c>
      <c r="T735" s="9">
        <f t="shared" si="71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3.1914285714285713</v>
      </c>
      <c r="P73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9">
        <f t="shared" si="70"/>
        <v>42763.25</v>
      </c>
      <c r="T736" s="9">
        <f t="shared" si="71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3.5418867924528303</v>
      </c>
      <c r="P73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9">
        <f t="shared" si="70"/>
        <v>42459.208333333328</v>
      </c>
      <c r="T737" s="9">
        <f t="shared" si="71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0.32896103896103895</v>
      </c>
      <c r="P73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9">
        <f t="shared" si="70"/>
        <v>42055.25</v>
      </c>
      <c r="T738" s="9">
        <f t="shared" si="71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1.358918918918919</v>
      </c>
      <c r="P739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9">
        <f t="shared" si="70"/>
        <v>42685.25</v>
      </c>
      <c r="T739" s="9">
        <f t="shared" si="71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2.0843373493975904E-2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9">
        <f t="shared" si="70"/>
        <v>41959.25</v>
      </c>
      <c r="T740" s="9">
        <f t="shared" si="71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0.61</v>
      </c>
      <c r="P741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9">
        <f t="shared" si="70"/>
        <v>41089.208333333336</v>
      </c>
      <c r="T741" s="9">
        <f t="shared" si="71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0.30037735849056602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9">
        <f t="shared" si="70"/>
        <v>42769.25</v>
      </c>
      <c r="T742" s="9">
        <f t="shared" si="71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11.791666666666666</v>
      </c>
      <c r="P743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9">
        <f t="shared" si="70"/>
        <v>40321.208333333336</v>
      </c>
      <c r="T743" s="9">
        <f t="shared" si="71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11.260833333333334</v>
      </c>
      <c r="P744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9">
        <f t="shared" si="70"/>
        <v>40197.25</v>
      </c>
      <c r="T744" s="9">
        <f t="shared" si="71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0.12923076923076923</v>
      </c>
      <c r="P745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9">
        <f t="shared" si="70"/>
        <v>42298.208333333328</v>
      </c>
      <c r="T745" s="9">
        <f t="shared" si="71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7.12</v>
      </c>
      <c r="P74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9">
        <f t="shared" si="70"/>
        <v>43322.208333333328</v>
      </c>
      <c r="T746" s="9">
        <f t="shared" si="71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0.30304347826086958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9">
        <f t="shared" si="70"/>
        <v>40328.208333333336</v>
      </c>
      <c r="T747" s="9">
        <f t="shared" si="71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2.1250896057347672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9">
        <f t="shared" si="70"/>
        <v>40825.208333333336</v>
      </c>
      <c r="T748" s="9">
        <f t="shared" si="71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2.2885714285714287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9">
        <f t="shared" si="70"/>
        <v>40423.208333333336</v>
      </c>
      <c r="T749" s="9">
        <f t="shared" si="71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0.34959979476654696</v>
      </c>
      <c r="P750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9">
        <f t="shared" si="70"/>
        <v>40238.25</v>
      </c>
      <c r="T750" s="9">
        <f t="shared" si="71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1.5729069767441861</v>
      </c>
      <c r="P751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9">
        <f t="shared" si="70"/>
        <v>41920.208333333336</v>
      </c>
      <c r="T751" s="9">
        <f t="shared" si="71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0.01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9">
        <f t="shared" si="70"/>
        <v>40360.208333333336</v>
      </c>
      <c r="T752" s="9">
        <f t="shared" si="71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2.3230555555555554</v>
      </c>
      <c r="P753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9">
        <f t="shared" si="70"/>
        <v>42446.208333333328</v>
      </c>
      <c r="T753" s="9">
        <f t="shared" si="71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0.92448275862068963</v>
      </c>
      <c r="P754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9">
        <f t="shared" si="70"/>
        <v>40395.208333333336</v>
      </c>
      <c r="T754" s="9">
        <f t="shared" si="71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2.5670212765957445</v>
      </c>
      <c r="P755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9">
        <f t="shared" si="70"/>
        <v>40321.208333333336</v>
      </c>
      <c r="T755" s="9">
        <f t="shared" si="71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1.6847017045454546</v>
      </c>
      <c r="P75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9">
        <f t="shared" si="70"/>
        <v>41210.208333333336</v>
      </c>
      <c r="T756" s="9">
        <f t="shared" si="71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1.6657777777777778</v>
      </c>
      <c r="P75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9">
        <f t="shared" si="70"/>
        <v>43096.25</v>
      </c>
      <c r="T757" s="9">
        <f t="shared" si="71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7.7207692307692311</v>
      </c>
      <c r="P75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9">
        <f t="shared" si="70"/>
        <v>42024.25</v>
      </c>
      <c r="T758" s="9">
        <f t="shared" si="71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4.0685714285714285</v>
      </c>
      <c r="P759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9">
        <f t="shared" si="70"/>
        <v>40675.208333333336</v>
      </c>
      <c r="T759" s="9">
        <f t="shared" si="71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5.6420608108108112</v>
      </c>
      <c r="P760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9">
        <f t="shared" si="70"/>
        <v>41936.208333333336</v>
      </c>
      <c r="T760" s="9">
        <f t="shared" si="71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0.6842686567164179</v>
      </c>
      <c r="P761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9">
        <f t="shared" si="70"/>
        <v>43136.25</v>
      </c>
      <c r="T761" s="9">
        <f t="shared" si="71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0.34351966873706002</v>
      </c>
      <c r="P762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9">
        <f t="shared" si="70"/>
        <v>43678.208333333328</v>
      </c>
      <c r="T762" s="9">
        <f t="shared" si="71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6.5545454545454547</v>
      </c>
      <c r="P763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9">
        <f t="shared" si="70"/>
        <v>42938.208333333328</v>
      </c>
      <c r="T763" s="9">
        <f t="shared" si="71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1.7725714285714285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9">
        <f t="shared" si="70"/>
        <v>41241.25</v>
      </c>
      <c r="T764" s="9">
        <f t="shared" si="71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1.1317857142857144</v>
      </c>
      <c r="P765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9">
        <f t="shared" si="70"/>
        <v>41037.208333333336</v>
      </c>
      <c r="T765" s="9">
        <f t="shared" si="71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7.2818181818181822</v>
      </c>
      <c r="P76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9">
        <f t="shared" si="70"/>
        <v>40676.208333333336</v>
      </c>
      <c r="T766" s="9">
        <f t="shared" si="71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2.0833333333333335</v>
      </c>
      <c r="P76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9">
        <f t="shared" si="70"/>
        <v>42840.208333333328</v>
      </c>
      <c r="T767" s="9">
        <f t="shared" si="71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0.31171232876712329</v>
      </c>
      <c r="P76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9">
        <f t="shared" si="70"/>
        <v>43362.208333333328</v>
      </c>
      <c r="T768" s="9">
        <f t="shared" si="71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0.56967078189300413</v>
      </c>
      <c r="P769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9">
        <f t="shared" si="70"/>
        <v>42283.208333333328</v>
      </c>
      <c r="T769" s="9">
        <f t="shared" si="71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2.31</v>
      </c>
      <c r="P770">
        <f t="shared" si="67"/>
        <v>73.92</v>
      </c>
      <c r="Q770" t="str">
        <f t="shared" si="68"/>
        <v>theater</v>
      </c>
      <c r="R770" t="str">
        <f t="shared" si="69"/>
        <v>plays</v>
      </c>
      <c r="S770" s="9">
        <f t="shared" si="70"/>
        <v>41619.25</v>
      </c>
      <c r="T770" s="9">
        <f t="shared" si="71"/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E771/D771</f>
        <v>0.86867834394904464</v>
      </c>
      <c r="P771">
        <f t="shared" ref="P771:P834" si="73">IFERROR(E771/G771,0)</f>
        <v>31.995894428152493</v>
      </c>
      <c r="Q771" t="str">
        <f t="shared" ref="Q771:Q834" si="74">LEFT(N771,FIND("/",N771)-1)</f>
        <v>games</v>
      </c>
      <c r="R771" t="str">
        <f t="shared" ref="R771:R834" si="75">RIGHT(N771,LEN(N771) -FIND("/",N771))</f>
        <v>video games</v>
      </c>
      <c r="S771" s="9">
        <f t="shared" ref="S771:S834" si="76">(((J771/60)/60)/24+DATE(1970,1,1))</f>
        <v>41501.208333333336</v>
      </c>
      <c r="T771" s="9">
        <f t="shared" ref="T771:T834" si="77">(((K771/60)/60)/24+DATE(1970,1,1))</f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2.7074418604651163</v>
      </c>
      <c r="P772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9">
        <f t="shared" si="76"/>
        <v>41743.208333333336</v>
      </c>
      <c r="T772" s="9">
        <f t="shared" si="77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0.49446428571428569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9">
        <f t="shared" si="76"/>
        <v>43491.25</v>
      </c>
      <c r="T773" s="9">
        <f t="shared" si="77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1.1335962566844919</v>
      </c>
      <c r="P774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9">
        <f t="shared" si="76"/>
        <v>43505.25</v>
      </c>
      <c r="T774" s="9">
        <f t="shared" si="77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1.9055555555555554</v>
      </c>
      <c r="P775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9">
        <f t="shared" si="76"/>
        <v>42838.208333333328</v>
      </c>
      <c r="T775" s="9">
        <f t="shared" si="77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1.355</v>
      </c>
      <c r="P77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9">
        <f t="shared" si="76"/>
        <v>42513.208333333328</v>
      </c>
      <c r="T776" s="9">
        <f t="shared" si="77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0.10297872340425532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9">
        <f t="shared" si="76"/>
        <v>41949.25</v>
      </c>
      <c r="T777" s="9">
        <f t="shared" si="77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0.65544223826714798</v>
      </c>
      <c r="P77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9">
        <f t="shared" si="76"/>
        <v>43650.208333333328</v>
      </c>
      <c r="T778" s="9">
        <f t="shared" si="77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0.49026652452025588</v>
      </c>
      <c r="P779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9">
        <f t="shared" si="76"/>
        <v>40809.208333333336</v>
      </c>
      <c r="T779" s="9">
        <f t="shared" si="77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7.8792307692307695</v>
      </c>
      <c r="P780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9">
        <f t="shared" si="76"/>
        <v>40768.208333333336</v>
      </c>
      <c r="T780" s="9">
        <f t="shared" si="77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0.80306347746090156</v>
      </c>
      <c r="P781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9">
        <f t="shared" si="76"/>
        <v>42230.208333333328</v>
      </c>
      <c r="T781" s="9">
        <f t="shared" si="77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1.0629411764705883</v>
      </c>
      <c r="P782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9">
        <f t="shared" si="76"/>
        <v>42573.208333333328</v>
      </c>
      <c r="T782" s="9">
        <f t="shared" si="77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0.50735632183908042</v>
      </c>
      <c r="P783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9">
        <f t="shared" si="76"/>
        <v>40482.208333333336</v>
      </c>
      <c r="T783" s="9">
        <f t="shared" si="77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2.153137254901961</v>
      </c>
      <c r="P784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9">
        <f t="shared" si="76"/>
        <v>40603.25</v>
      </c>
      <c r="T784" s="9">
        <f t="shared" si="77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1.4122972972972974</v>
      </c>
      <c r="P785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9">
        <f t="shared" si="76"/>
        <v>41625.25</v>
      </c>
      <c r="T785" s="9">
        <f t="shared" si="77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1.1533745781777278</v>
      </c>
      <c r="P78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9">
        <f t="shared" si="76"/>
        <v>42435.25</v>
      </c>
      <c r="T786" s="9">
        <f t="shared" si="77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1.9311940298507462</v>
      </c>
      <c r="P78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9">
        <f t="shared" si="76"/>
        <v>43582.208333333328</v>
      </c>
      <c r="T787" s="9">
        <f t="shared" si="77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7.2973333333333334</v>
      </c>
      <c r="P78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9">
        <f t="shared" si="76"/>
        <v>43186.208333333328</v>
      </c>
      <c r="T788" s="9">
        <f t="shared" si="77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0.99663398692810456</v>
      </c>
      <c r="P789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9">
        <f t="shared" si="76"/>
        <v>40684.208333333336</v>
      </c>
      <c r="T789" s="9">
        <f t="shared" si="77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0.88166666666666671</v>
      </c>
      <c r="P790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9">
        <f t="shared" si="76"/>
        <v>41202.208333333336</v>
      </c>
      <c r="T790" s="9">
        <f t="shared" si="77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0.37233333333333335</v>
      </c>
      <c r="P791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9">
        <f t="shared" si="76"/>
        <v>41786.208333333336</v>
      </c>
      <c r="T791" s="9">
        <f t="shared" si="77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0.30540075309306081</v>
      </c>
      <c r="P792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9">
        <f t="shared" si="76"/>
        <v>40223.25</v>
      </c>
      <c r="T792" s="9">
        <f t="shared" si="77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0.25714285714285712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9">
        <f t="shared" si="76"/>
        <v>42715.25</v>
      </c>
      <c r="T793" s="9">
        <f t="shared" si="77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0.34</v>
      </c>
      <c r="P794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9">
        <f t="shared" si="76"/>
        <v>41451.208333333336</v>
      </c>
      <c r="T794" s="9">
        <f t="shared" si="77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11.859090909090909</v>
      </c>
      <c r="P795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9">
        <f t="shared" si="76"/>
        <v>41450.208333333336</v>
      </c>
      <c r="T795" s="9">
        <f t="shared" si="77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1.2539393939393939</v>
      </c>
      <c r="P79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9">
        <f t="shared" si="76"/>
        <v>43091.25</v>
      </c>
      <c r="T796" s="9">
        <f t="shared" si="77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0.14394366197183098</v>
      </c>
      <c r="P79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9">
        <f t="shared" si="76"/>
        <v>42675.208333333328</v>
      </c>
      <c r="T797" s="9">
        <f t="shared" si="77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0.54807692307692313</v>
      </c>
      <c r="P79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9">
        <f t="shared" si="76"/>
        <v>41859.208333333336</v>
      </c>
      <c r="T798" s="9">
        <f t="shared" si="77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1.0963157894736841</v>
      </c>
      <c r="P799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9">
        <f t="shared" si="76"/>
        <v>43464.25</v>
      </c>
      <c r="T799" s="9">
        <f t="shared" si="77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1.8847058823529412</v>
      </c>
      <c r="P800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9">
        <f t="shared" si="76"/>
        <v>41060.208333333336</v>
      </c>
      <c r="T800" s="9">
        <f t="shared" si="77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0.87008284023668636</v>
      </c>
      <c r="P801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9">
        <f t="shared" si="76"/>
        <v>42399.25</v>
      </c>
      <c r="T801" s="9">
        <f t="shared" si="77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0.01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9">
        <f t="shared" si="76"/>
        <v>42167.208333333328</v>
      </c>
      <c r="T802" s="9">
        <f t="shared" si="77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2.0291304347826089</v>
      </c>
      <c r="P803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9">
        <f t="shared" si="76"/>
        <v>43830.25</v>
      </c>
      <c r="T803" s="9">
        <f t="shared" si="77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1.9703225806451612</v>
      </c>
      <c r="P804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9">
        <f t="shared" si="76"/>
        <v>43650.208333333328</v>
      </c>
      <c r="T804" s="9">
        <f t="shared" si="77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1.07</v>
      </c>
      <c r="P805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9">
        <f t="shared" si="76"/>
        <v>43492.25</v>
      </c>
      <c r="T805" s="9">
        <f t="shared" si="77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2.6873076923076922</v>
      </c>
      <c r="P80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9">
        <f t="shared" si="76"/>
        <v>43102.25</v>
      </c>
      <c r="T806" s="9">
        <f t="shared" si="77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0.50845360824742269</v>
      </c>
      <c r="P80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9">
        <f t="shared" si="76"/>
        <v>41958.25</v>
      </c>
      <c r="T807" s="9">
        <f t="shared" si="77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11.802857142857142</v>
      </c>
      <c r="P80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9">
        <f t="shared" si="76"/>
        <v>40973.25</v>
      </c>
      <c r="T808" s="9">
        <f t="shared" si="77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2.64</v>
      </c>
      <c r="P809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9">
        <f t="shared" si="76"/>
        <v>43753.208333333328</v>
      </c>
      <c r="T809" s="9">
        <f t="shared" si="77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0.30442307692307691</v>
      </c>
      <c r="P810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9">
        <f t="shared" si="76"/>
        <v>42507.208333333328</v>
      </c>
      <c r="T810" s="9">
        <f t="shared" si="77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0.62880681818181816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9">
        <f t="shared" si="76"/>
        <v>41135.208333333336</v>
      </c>
      <c r="T811" s="9">
        <f t="shared" si="77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1.9312499999999999</v>
      </c>
      <c r="P812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9">
        <f t="shared" si="76"/>
        <v>43067.25</v>
      </c>
      <c r="T812" s="9">
        <f t="shared" si="77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0.77102702702702708</v>
      </c>
      <c r="P813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9">
        <f t="shared" si="76"/>
        <v>42378.25</v>
      </c>
      <c r="T813" s="9">
        <f t="shared" si="77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2.2552763819095478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9">
        <f t="shared" si="76"/>
        <v>43206.208333333328</v>
      </c>
      <c r="T814" s="9">
        <f t="shared" si="77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2.3940625</v>
      </c>
      <c r="P815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9">
        <f t="shared" si="76"/>
        <v>41148.208333333336</v>
      </c>
      <c r="T815" s="9">
        <f t="shared" si="77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0.921875</v>
      </c>
      <c r="P81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9">
        <f t="shared" si="76"/>
        <v>42517.208333333328</v>
      </c>
      <c r="T816" s="9">
        <f t="shared" si="77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1.3023333333333333</v>
      </c>
      <c r="P81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9">
        <f t="shared" si="76"/>
        <v>43068.25</v>
      </c>
      <c r="T817" s="9">
        <f t="shared" si="77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6.1521739130434785</v>
      </c>
      <c r="P81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9">
        <f t="shared" si="76"/>
        <v>41680.25</v>
      </c>
      <c r="T818" s="9">
        <f t="shared" si="77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3.687953216374269</v>
      </c>
      <c r="P819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9">
        <f t="shared" si="76"/>
        <v>43589.208333333328</v>
      </c>
      <c r="T819" s="9">
        <f t="shared" si="77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10.948571428571428</v>
      </c>
      <c r="P820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9">
        <f t="shared" si="76"/>
        <v>43486.25</v>
      </c>
      <c r="T820" s="9">
        <f t="shared" si="77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0.50662921348314605</v>
      </c>
      <c r="P821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9">
        <f t="shared" si="76"/>
        <v>41237.25</v>
      </c>
      <c r="T821" s="9">
        <f t="shared" si="77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8.0060000000000002</v>
      </c>
      <c r="P822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9">
        <f t="shared" si="76"/>
        <v>43310.208333333328</v>
      </c>
      <c r="T822" s="9">
        <f t="shared" si="77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2.9128571428571428</v>
      </c>
      <c r="P823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9">
        <f t="shared" si="76"/>
        <v>42794.25</v>
      </c>
      <c r="T823" s="9">
        <f t="shared" si="77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3.4996666666666667</v>
      </c>
      <c r="P824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9">
        <f t="shared" si="76"/>
        <v>41698.25</v>
      </c>
      <c r="T824" s="9">
        <f t="shared" si="77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3.5707317073170732</v>
      </c>
      <c r="P825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9">
        <f t="shared" si="76"/>
        <v>41892.208333333336</v>
      </c>
      <c r="T825" s="9">
        <f t="shared" si="77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1.2648941176470587</v>
      </c>
      <c r="P82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9">
        <f t="shared" si="76"/>
        <v>40348.208333333336</v>
      </c>
      <c r="T826" s="9">
        <f t="shared" si="77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3.875</v>
      </c>
      <c r="P82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9">
        <f t="shared" si="76"/>
        <v>42941.208333333328</v>
      </c>
      <c r="T827" s="9">
        <f t="shared" si="77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4.5703571428571426</v>
      </c>
      <c r="P82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9">
        <f t="shared" si="76"/>
        <v>40525.25</v>
      </c>
      <c r="T828" s="9">
        <f t="shared" si="77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2.6669565217391304</v>
      </c>
      <c r="P829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9">
        <f t="shared" si="76"/>
        <v>40666.208333333336</v>
      </c>
      <c r="T829" s="9">
        <f t="shared" si="77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0.69</v>
      </c>
      <c r="P830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9">
        <f t="shared" si="76"/>
        <v>43340.208333333328</v>
      </c>
      <c r="T830" s="9">
        <f t="shared" si="77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0.51343749999999999</v>
      </c>
      <c r="P831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9">
        <f t="shared" si="76"/>
        <v>42164.208333333328</v>
      </c>
      <c r="T831" s="9">
        <f t="shared" si="77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1.1710526315789473E-2</v>
      </c>
      <c r="P832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9">
        <f t="shared" si="76"/>
        <v>43103.25</v>
      </c>
      <c r="T832" s="9">
        <f t="shared" si="77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1.089773429454171</v>
      </c>
      <c r="P833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9">
        <f t="shared" si="76"/>
        <v>40994.208333333336</v>
      </c>
      <c r="T833" s="9">
        <f t="shared" si="77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3.1517592592592591</v>
      </c>
      <c r="P834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9">
        <f t="shared" si="76"/>
        <v>42299.208333333328</v>
      </c>
      <c r="T834" s="9">
        <f t="shared" si="77"/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E835/D835</f>
        <v>1.5769117647058823</v>
      </c>
      <c r="P835">
        <f t="shared" ref="P835:P898" si="79">IFERROR(E835/G835,0)</f>
        <v>64.987878787878785</v>
      </c>
      <c r="Q835" t="str">
        <f t="shared" ref="Q835:Q898" si="80">LEFT(N835,FIND("/",N835)-1)</f>
        <v>publishing</v>
      </c>
      <c r="R835" t="str">
        <f t="shared" ref="R835:R898" si="81">RIGHT(N835,LEN(N835) -FIND("/",N835))</f>
        <v>translations</v>
      </c>
      <c r="S835" s="9">
        <f t="shared" ref="S835:S898" si="82">(((J835/60)/60)/24+DATE(1970,1,1))</f>
        <v>40588.25</v>
      </c>
      <c r="T835" s="9">
        <f t="shared" ref="T835:T898" si="83">(((K835/60)/60)/24+DATE(1970,1,1))</f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1.5380821917808218</v>
      </c>
      <c r="P83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9">
        <f t="shared" si="82"/>
        <v>41448.208333333336</v>
      </c>
      <c r="T836" s="9">
        <f t="shared" si="83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0.89738979118329465</v>
      </c>
      <c r="P83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9">
        <f t="shared" si="82"/>
        <v>42063.25</v>
      </c>
      <c r="T837" s="9">
        <f t="shared" si="83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0.75135802469135804</v>
      </c>
      <c r="P83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9">
        <f t="shared" si="82"/>
        <v>40214.25</v>
      </c>
      <c r="T838" s="9">
        <f t="shared" si="83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8.5288135593220336</v>
      </c>
      <c r="P839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9">
        <f t="shared" si="82"/>
        <v>40629.208333333336</v>
      </c>
      <c r="T839" s="9">
        <f t="shared" si="83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1.3890625000000001</v>
      </c>
      <c r="P840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9">
        <f t="shared" si="82"/>
        <v>43370.208333333328</v>
      </c>
      <c r="T840" s="9">
        <f t="shared" si="83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1.9018181818181819</v>
      </c>
      <c r="P841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9">
        <f t="shared" si="82"/>
        <v>41715.208333333336</v>
      </c>
      <c r="T841" s="9">
        <f t="shared" si="83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1.0024333619948409</v>
      </c>
      <c r="P842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9">
        <f t="shared" si="82"/>
        <v>41836.208333333336</v>
      </c>
      <c r="T842" s="9">
        <f t="shared" si="83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1.4275824175824177</v>
      </c>
      <c r="P843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9">
        <f t="shared" si="82"/>
        <v>42419.25</v>
      </c>
      <c r="T843" s="9">
        <f t="shared" si="83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5.6313333333333331</v>
      </c>
      <c r="P844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9">
        <f t="shared" si="82"/>
        <v>43266.208333333328</v>
      </c>
      <c r="T844" s="9">
        <f t="shared" si="83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0.30715909090909088</v>
      </c>
      <c r="P845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9">
        <f t="shared" si="82"/>
        <v>43338.208333333328</v>
      </c>
      <c r="T845" s="9">
        <f t="shared" si="83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0.99397727272727276</v>
      </c>
      <c r="P84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9">
        <f t="shared" si="82"/>
        <v>40930.25</v>
      </c>
      <c r="T846" s="9">
        <f t="shared" si="83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1.9754935622317598</v>
      </c>
      <c r="P84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9">
        <f t="shared" si="82"/>
        <v>43235.208333333328</v>
      </c>
      <c r="T847" s="9">
        <f t="shared" si="83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5.085</v>
      </c>
      <c r="P848">
        <f t="shared" si="79"/>
        <v>105.9375</v>
      </c>
      <c r="Q848" t="str">
        <f t="shared" si="80"/>
        <v>technology</v>
      </c>
      <c r="R848" t="str">
        <f t="shared" si="81"/>
        <v>web</v>
      </c>
      <c r="S848" s="9">
        <f t="shared" si="82"/>
        <v>43302.208333333328</v>
      </c>
      <c r="T848" s="9">
        <f t="shared" si="83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2.3774468085106384</v>
      </c>
      <c r="P849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9">
        <f t="shared" si="82"/>
        <v>43107.25</v>
      </c>
      <c r="T849" s="9">
        <f t="shared" si="83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3.3846875000000001</v>
      </c>
      <c r="P850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9">
        <f t="shared" si="82"/>
        <v>40341.208333333336</v>
      </c>
      <c r="T850" s="9">
        <f t="shared" si="83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1.3308955223880596</v>
      </c>
      <c r="P851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9">
        <f t="shared" si="82"/>
        <v>40948.25</v>
      </c>
      <c r="T851" s="9">
        <f t="shared" si="83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0.01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9">
        <f t="shared" si="82"/>
        <v>40866.25</v>
      </c>
      <c r="T852" s="9">
        <f t="shared" si="83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2.0779999999999998</v>
      </c>
      <c r="P853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9">
        <f t="shared" si="82"/>
        <v>41031.208333333336</v>
      </c>
      <c r="T853" s="9">
        <f t="shared" si="83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0.51122448979591839</v>
      </c>
      <c r="P854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9">
        <f t="shared" si="82"/>
        <v>40740.208333333336</v>
      </c>
      <c r="T854" s="9">
        <f t="shared" si="83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6.5205847953216374</v>
      </c>
      <c r="P855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9">
        <f t="shared" si="82"/>
        <v>40714.208333333336</v>
      </c>
      <c r="T855" s="9">
        <f t="shared" si="83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1.1363099415204678</v>
      </c>
      <c r="P85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9">
        <f t="shared" si="82"/>
        <v>43787.25</v>
      </c>
      <c r="T856" s="9">
        <f t="shared" si="83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1.0237606837606839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9">
        <f t="shared" si="82"/>
        <v>40712.208333333336</v>
      </c>
      <c r="T857" s="9">
        <f t="shared" si="83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3.5658333333333334</v>
      </c>
      <c r="P85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9">
        <f t="shared" si="82"/>
        <v>41023.208333333336</v>
      </c>
      <c r="T858" s="9">
        <f t="shared" si="83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1.3986792452830188</v>
      </c>
      <c r="P859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9">
        <f t="shared" si="82"/>
        <v>40944.25</v>
      </c>
      <c r="T859" s="9">
        <f t="shared" si="83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0.69450000000000001</v>
      </c>
      <c r="P860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9">
        <f t="shared" si="82"/>
        <v>43211.208333333328</v>
      </c>
      <c r="T860" s="9">
        <f t="shared" si="83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0.35534246575342465</v>
      </c>
      <c r="P861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9">
        <f t="shared" si="82"/>
        <v>41334.25</v>
      </c>
      <c r="T861" s="9">
        <f t="shared" si="83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2.5165000000000002</v>
      </c>
      <c r="P862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9">
        <f t="shared" si="82"/>
        <v>43515.25</v>
      </c>
      <c r="T862" s="9">
        <f t="shared" si="83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1.0587500000000001</v>
      </c>
      <c r="P863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9">
        <f t="shared" si="82"/>
        <v>40258.208333333336</v>
      </c>
      <c r="T863" s="9">
        <f t="shared" si="83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1.8742857142857143</v>
      </c>
      <c r="P864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9">
        <f t="shared" si="82"/>
        <v>40756.208333333336</v>
      </c>
      <c r="T864" s="9">
        <f t="shared" si="83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3.8678571428571429</v>
      </c>
      <c r="P865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9">
        <f t="shared" si="82"/>
        <v>42172.208333333328</v>
      </c>
      <c r="T865" s="9">
        <f t="shared" si="83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3.4707142857142856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9">
        <f t="shared" si="82"/>
        <v>42601.208333333328</v>
      </c>
      <c r="T866" s="9">
        <f t="shared" si="83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1.8582098765432098</v>
      </c>
      <c r="P86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9">
        <f t="shared" si="82"/>
        <v>41897.208333333336</v>
      </c>
      <c r="T867" s="9">
        <f t="shared" si="83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0.43241247264770238</v>
      </c>
      <c r="P86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9">
        <f t="shared" si="82"/>
        <v>40671.208333333336</v>
      </c>
      <c r="T868" s="9">
        <f t="shared" si="83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1.6243749999999999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9">
        <f t="shared" si="82"/>
        <v>43382.208333333328</v>
      </c>
      <c r="T869" s="9">
        <f t="shared" si="83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1.8484285714285715</v>
      </c>
      <c r="P870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9">
        <f t="shared" si="82"/>
        <v>41559.208333333336</v>
      </c>
      <c r="T870" s="9">
        <f t="shared" si="83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0.23703520691785052</v>
      </c>
      <c r="P871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9">
        <f t="shared" si="82"/>
        <v>40350.208333333336</v>
      </c>
      <c r="T871" s="9">
        <f t="shared" si="83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0.89870129870129867</v>
      </c>
      <c r="P872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9">
        <f t="shared" si="82"/>
        <v>42240.208333333328</v>
      </c>
      <c r="T872" s="9">
        <f t="shared" si="83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2.7260419580419581</v>
      </c>
      <c r="P873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9">
        <f t="shared" si="82"/>
        <v>43040.208333333328</v>
      </c>
      <c r="T873" s="9">
        <f t="shared" si="83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1.7004255319148935</v>
      </c>
      <c r="P874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9">
        <f t="shared" si="82"/>
        <v>43346.208333333328</v>
      </c>
      <c r="T874" s="9">
        <f t="shared" si="83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1.8828503562945369</v>
      </c>
      <c r="P875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9">
        <f t="shared" si="82"/>
        <v>41647.25</v>
      </c>
      <c r="T875" s="9">
        <f t="shared" si="83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3.4693532338308457</v>
      </c>
      <c r="P87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9">
        <f t="shared" si="82"/>
        <v>40291.208333333336</v>
      </c>
      <c r="T876" s="9">
        <f t="shared" si="83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0.6917721518987342</v>
      </c>
      <c r="P87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9">
        <f t="shared" si="82"/>
        <v>40556.25</v>
      </c>
      <c r="T877" s="9">
        <f t="shared" si="83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0.25433734939759034</v>
      </c>
      <c r="P87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9">
        <f t="shared" si="82"/>
        <v>43624.208333333328</v>
      </c>
      <c r="T878" s="9">
        <f t="shared" si="83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0.77400977995110021</v>
      </c>
      <c r="P879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9">
        <f t="shared" si="82"/>
        <v>42577.208333333328</v>
      </c>
      <c r="T879" s="9">
        <f t="shared" si="83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0.37481481481481482</v>
      </c>
      <c r="P880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9">
        <f t="shared" si="82"/>
        <v>43845.25</v>
      </c>
      <c r="T880" s="9">
        <f t="shared" si="83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5.4379999999999997</v>
      </c>
      <c r="P881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9">
        <f t="shared" si="82"/>
        <v>42788.25</v>
      </c>
      <c r="T881" s="9">
        <f t="shared" si="83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2.2852189349112426</v>
      </c>
      <c r="P882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9">
        <f t="shared" si="82"/>
        <v>43667.208333333328</v>
      </c>
      <c r="T882" s="9">
        <f t="shared" si="83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0.38948339483394834</v>
      </c>
      <c r="P883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9">
        <f t="shared" si="82"/>
        <v>42194.208333333328</v>
      </c>
      <c r="T883" s="9">
        <f t="shared" si="83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3.7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9">
        <f t="shared" si="82"/>
        <v>42025.25</v>
      </c>
      <c r="T884" s="9">
        <f t="shared" si="83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2.3791176470588233</v>
      </c>
      <c r="P885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9">
        <f t="shared" si="82"/>
        <v>40323.208333333336</v>
      </c>
      <c r="T885" s="9">
        <f t="shared" si="83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0.64036299765807958</v>
      </c>
      <c r="P88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9">
        <f t="shared" si="82"/>
        <v>41763.208333333336</v>
      </c>
      <c r="T886" s="9">
        <f t="shared" si="83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1.1827777777777777</v>
      </c>
      <c r="P88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9">
        <f t="shared" si="82"/>
        <v>40335.208333333336</v>
      </c>
      <c r="T887" s="9">
        <f t="shared" si="83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0.84824037184594958</v>
      </c>
      <c r="P88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9">
        <f t="shared" si="82"/>
        <v>40416.208333333336</v>
      </c>
      <c r="T888" s="9">
        <f t="shared" si="83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0.29346153846153844</v>
      </c>
      <c r="P889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9">
        <f t="shared" si="82"/>
        <v>42202.208333333328</v>
      </c>
      <c r="T889" s="9">
        <f t="shared" si="83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2.0989655172413793</v>
      </c>
      <c r="P890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9">
        <f t="shared" si="82"/>
        <v>42836.208333333328</v>
      </c>
      <c r="T890" s="9">
        <f t="shared" si="83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1.697857142857143</v>
      </c>
      <c r="P891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9">
        <f t="shared" si="82"/>
        <v>41710.208333333336</v>
      </c>
      <c r="T891" s="9">
        <f t="shared" si="83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1.1595907738095239</v>
      </c>
      <c r="P892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9">
        <f t="shared" si="82"/>
        <v>43640.208333333328</v>
      </c>
      <c r="T892" s="9">
        <f t="shared" si="83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2.5859999999999999</v>
      </c>
      <c r="P893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9">
        <f t="shared" si="82"/>
        <v>40880.25</v>
      </c>
      <c r="T893" s="9">
        <f t="shared" si="83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2.3058333333333332</v>
      </c>
      <c r="P894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9">
        <f t="shared" si="82"/>
        <v>40319.208333333336</v>
      </c>
      <c r="T894" s="9">
        <f t="shared" si="83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1.2821428571428573</v>
      </c>
      <c r="P895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9">
        <f t="shared" si="82"/>
        <v>42170.208333333328</v>
      </c>
      <c r="T895" s="9">
        <f t="shared" si="83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1.8870588235294117</v>
      </c>
      <c r="P89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9">
        <f t="shared" si="82"/>
        <v>41466.208333333336</v>
      </c>
      <c r="T896" s="9">
        <f t="shared" si="83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6.9511889862327911E-2</v>
      </c>
      <c r="P89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9">
        <f t="shared" si="82"/>
        <v>43134.25</v>
      </c>
      <c r="T897" s="9">
        <f t="shared" si="83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7.7443434343434348</v>
      </c>
      <c r="P89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9">
        <f t="shared" si="82"/>
        <v>40738.208333333336</v>
      </c>
      <c r="T898" s="9">
        <f t="shared" si="83"/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E899/D899</f>
        <v>0.27693181818181817</v>
      </c>
      <c r="P899">
        <f t="shared" ref="P899:P962" si="85">IFERROR(E899/G899,0)</f>
        <v>90.259259259259252</v>
      </c>
      <c r="Q899" t="str">
        <f t="shared" ref="Q899:Q962" si="86">LEFT(N899,FIND("/",N899)-1)</f>
        <v>theater</v>
      </c>
      <c r="R899" t="str">
        <f t="shared" ref="R899:R962" si="87">RIGHT(N899,LEN(N899) -FIND("/",N899))</f>
        <v>plays</v>
      </c>
      <c r="S899" s="9">
        <f t="shared" ref="S899:S962" si="88">(((J899/60)/60)/24+DATE(1970,1,1))</f>
        <v>43583.208333333328</v>
      </c>
      <c r="T899" s="9">
        <f t="shared" ref="T899:T962" si="89">(((K899/60)/60)/24+DATE(1970,1,1))</f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0.52479620323841425</v>
      </c>
      <c r="P900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9">
        <f t="shared" si="88"/>
        <v>43815.25</v>
      </c>
      <c r="T900" s="9">
        <f t="shared" si="89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4.0709677419354842</v>
      </c>
      <c r="P901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9">
        <f t="shared" si="88"/>
        <v>41554.208333333336</v>
      </c>
      <c r="T901" s="9">
        <f t="shared" si="89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0.02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9">
        <f t="shared" si="88"/>
        <v>41901.208333333336</v>
      </c>
      <c r="T902" s="9">
        <f t="shared" si="89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1.5617857142857143</v>
      </c>
      <c r="P903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9">
        <f t="shared" si="88"/>
        <v>43298.208333333328</v>
      </c>
      <c r="T903" s="9">
        <f t="shared" si="89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2.5242857142857145</v>
      </c>
      <c r="P904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9">
        <f t="shared" si="88"/>
        <v>42399.25</v>
      </c>
      <c r="T904" s="9">
        <f t="shared" si="89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1.729268292682927E-2</v>
      </c>
      <c r="P905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9">
        <f t="shared" si="88"/>
        <v>41034.208333333336</v>
      </c>
      <c r="T905" s="9">
        <f t="shared" si="89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0.12230769230769231</v>
      </c>
      <c r="P90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9">
        <f t="shared" si="88"/>
        <v>41186.208333333336</v>
      </c>
      <c r="T906" s="9">
        <f t="shared" si="89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1.6398734177215191</v>
      </c>
      <c r="P90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9">
        <f t="shared" si="88"/>
        <v>41536.208333333336</v>
      </c>
      <c r="T907" s="9">
        <f t="shared" si="89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1.6298181818181818</v>
      </c>
      <c r="P90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9">
        <f t="shared" si="88"/>
        <v>42868.208333333328</v>
      </c>
      <c r="T908" s="9">
        <f t="shared" si="89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0.20252747252747252</v>
      </c>
      <c r="P909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9">
        <f t="shared" si="88"/>
        <v>40660.208333333336</v>
      </c>
      <c r="T909" s="9">
        <f t="shared" si="89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3.1924083769633507</v>
      </c>
      <c r="P910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9">
        <f t="shared" si="88"/>
        <v>41031.208333333336</v>
      </c>
      <c r="T910" s="9">
        <f t="shared" si="89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4.7894444444444444</v>
      </c>
      <c r="P911">
        <f t="shared" si="85"/>
        <v>107.7625</v>
      </c>
      <c r="Q911" t="str">
        <f t="shared" si="86"/>
        <v>theater</v>
      </c>
      <c r="R911" t="str">
        <f t="shared" si="87"/>
        <v>plays</v>
      </c>
      <c r="S911" s="9">
        <f t="shared" si="88"/>
        <v>43255.208333333328</v>
      </c>
      <c r="T911" s="9">
        <f t="shared" si="89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0.19556634304207121</v>
      </c>
      <c r="P912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9">
        <f t="shared" si="88"/>
        <v>42026.25</v>
      </c>
      <c r="T912" s="9">
        <f t="shared" si="89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1.9894827586206896</v>
      </c>
      <c r="P913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9">
        <f t="shared" si="88"/>
        <v>43717.208333333328</v>
      </c>
      <c r="T913" s="9">
        <f t="shared" si="89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7.95</v>
      </c>
      <c r="P914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9">
        <f t="shared" si="88"/>
        <v>41157.208333333336</v>
      </c>
      <c r="T914" s="9">
        <f t="shared" si="89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0.50621082621082625</v>
      </c>
      <c r="P915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9">
        <f t="shared" si="88"/>
        <v>43597.208333333328</v>
      </c>
      <c r="T915" s="9">
        <f t="shared" si="89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0.57437499999999997</v>
      </c>
      <c r="P91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9">
        <f t="shared" si="88"/>
        <v>41490.208333333336</v>
      </c>
      <c r="T916" s="9">
        <f t="shared" si="89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1.5562827640984909</v>
      </c>
      <c r="P91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9">
        <f t="shared" si="88"/>
        <v>42976.208333333328</v>
      </c>
      <c r="T917" s="9">
        <f t="shared" si="89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0.36297297297297298</v>
      </c>
      <c r="P91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9">
        <f t="shared" si="88"/>
        <v>41991.25</v>
      </c>
      <c r="T918" s="9">
        <f t="shared" si="89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0.58250000000000002</v>
      </c>
      <c r="P919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9">
        <f t="shared" si="88"/>
        <v>40722.208333333336</v>
      </c>
      <c r="T919" s="9">
        <f t="shared" si="89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2.3739473684210526</v>
      </c>
      <c r="P920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9">
        <f t="shared" si="88"/>
        <v>41117.208333333336</v>
      </c>
      <c r="T920" s="9">
        <f t="shared" si="89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0.58750000000000002</v>
      </c>
      <c r="P921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9">
        <f t="shared" si="88"/>
        <v>43022.208333333328</v>
      </c>
      <c r="T921" s="9">
        <f t="shared" si="89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1.8256603773584905</v>
      </c>
      <c r="P922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9">
        <f t="shared" si="88"/>
        <v>43503.25</v>
      </c>
      <c r="T922" s="9">
        <f t="shared" si="89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7.5436408977556111E-3</v>
      </c>
      <c r="P923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9">
        <f t="shared" si="88"/>
        <v>40951.25</v>
      </c>
      <c r="T923" s="9">
        <f t="shared" si="89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1.7595330739299611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9">
        <f t="shared" si="88"/>
        <v>43443.25</v>
      </c>
      <c r="T924" s="9">
        <f t="shared" si="89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2.3788235294117648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9">
        <f t="shared" si="88"/>
        <v>40373.208333333336</v>
      </c>
      <c r="T925" s="9">
        <f t="shared" si="89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4.8805076142131982</v>
      </c>
      <c r="P92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9">
        <f t="shared" si="88"/>
        <v>43769.208333333328</v>
      </c>
      <c r="T926" s="9">
        <f t="shared" si="89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2.2406666666666668</v>
      </c>
      <c r="P92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9">
        <f t="shared" si="88"/>
        <v>43000.208333333328</v>
      </c>
      <c r="T927" s="9">
        <f t="shared" si="89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0.18126436781609195</v>
      </c>
      <c r="P92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9">
        <f t="shared" si="88"/>
        <v>42502.208333333328</v>
      </c>
      <c r="T928" s="9">
        <f t="shared" si="89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0.45847222222222223</v>
      </c>
      <c r="P929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9">
        <f t="shared" si="88"/>
        <v>41102.208333333336</v>
      </c>
      <c r="T929" s="9">
        <f t="shared" si="89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1.1731541218637993</v>
      </c>
      <c r="P930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9">
        <f t="shared" si="88"/>
        <v>41637.25</v>
      </c>
      <c r="T930" s="9">
        <f t="shared" si="89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2.173090909090909</v>
      </c>
      <c r="P931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9">
        <f t="shared" si="88"/>
        <v>42858.208333333328</v>
      </c>
      <c r="T931" s="9">
        <f t="shared" si="89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1.1228571428571428</v>
      </c>
      <c r="P932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9">
        <f t="shared" si="88"/>
        <v>42060.25</v>
      </c>
      <c r="T932" s="9">
        <f t="shared" si="89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0.72518987341772156</v>
      </c>
      <c r="P933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9">
        <f t="shared" si="88"/>
        <v>41818.208333333336</v>
      </c>
      <c r="T933" s="9">
        <f t="shared" si="89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2.1230434782608696</v>
      </c>
      <c r="P934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9">
        <f t="shared" si="88"/>
        <v>41709.208333333336</v>
      </c>
      <c r="T934" s="9">
        <f t="shared" si="89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2.3974657534246577</v>
      </c>
      <c r="P935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9">
        <f t="shared" si="88"/>
        <v>41372.208333333336</v>
      </c>
      <c r="T935" s="9">
        <f t="shared" si="89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1.8193548387096774</v>
      </c>
      <c r="P93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9">
        <f t="shared" si="88"/>
        <v>42422.25</v>
      </c>
      <c r="T936" s="9">
        <f t="shared" si="89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1.6413114754098361</v>
      </c>
      <c r="P93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9">
        <f t="shared" si="88"/>
        <v>42209.208333333328</v>
      </c>
      <c r="T937" s="9">
        <f t="shared" si="89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1.6375968992248063E-2</v>
      </c>
      <c r="P93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9">
        <f t="shared" si="88"/>
        <v>43668.208333333328</v>
      </c>
      <c r="T938" s="9">
        <f t="shared" si="89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0.49643859649122807</v>
      </c>
      <c r="P939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9">
        <f t="shared" si="88"/>
        <v>42334.25</v>
      </c>
      <c r="T939" s="9">
        <f t="shared" si="89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1.0970652173913042</v>
      </c>
      <c r="P940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9">
        <f t="shared" si="88"/>
        <v>43263.208333333328</v>
      </c>
      <c r="T940" s="9">
        <f t="shared" si="89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0.49217948717948717</v>
      </c>
      <c r="P941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9">
        <f t="shared" si="88"/>
        <v>40670.208333333336</v>
      </c>
      <c r="T941" s="9">
        <f t="shared" si="89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0.62232323232323228</v>
      </c>
      <c r="P942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9">
        <f t="shared" si="88"/>
        <v>41244.25</v>
      </c>
      <c r="T942" s="9">
        <f t="shared" si="89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0.1305813953488372</v>
      </c>
      <c r="P943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9">
        <f t="shared" si="88"/>
        <v>40552.25</v>
      </c>
      <c r="T943" s="9">
        <f t="shared" si="89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0.64635416666666667</v>
      </c>
      <c r="P944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9">
        <f t="shared" si="88"/>
        <v>40568.25</v>
      </c>
      <c r="T944" s="9">
        <f t="shared" si="89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1.5958666666666668</v>
      </c>
      <c r="P945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9">
        <f t="shared" si="88"/>
        <v>41906.208333333336</v>
      </c>
      <c r="T945" s="9">
        <f t="shared" si="89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0.81420000000000003</v>
      </c>
      <c r="P94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9">
        <f t="shared" si="88"/>
        <v>42776.25</v>
      </c>
      <c r="T946" s="9">
        <f t="shared" si="89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0.32444767441860467</v>
      </c>
      <c r="P94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9">
        <f t="shared" si="88"/>
        <v>41004.208333333336</v>
      </c>
      <c r="T947" s="9">
        <f t="shared" si="89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9.9141184124918666E-2</v>
      </c>
      <c r="P94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9">
        <f t="shared" si="88"/>
        <v>40710.208333333336</v>
      </c>
      <c r="T948" s="9">
        <f t="shared" si="89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0.26694444444444443</v>
      </c>
      <c r="P949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9">
        <f t="shared" si="88"/>
        <v>41908.208333333336</v>
      </c>
      <c r="T949" s="9">
        <f t="shared" si="89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0.62957446808510642</v>
      </c>
      <c r="P950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9">
        <f t="shared" si="88"/>
        <v>41985.25</v>
      </c>
      <c r="T950" s="9">
        <f t="shared" si="89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1.6135593220338984</v>
      </c>
      <c r="P951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9">
        <f t="shared" si="88"/>
        <v>42112.208333333328</v>
      </c>
      <c r="T951" s="9">
        <f t="shared" si="89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0.05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9">
        <f t="shared" si="88"/>
        <v>43571.208333333328</v>
      </c>
      <c r="T952" s="9">
        <f t="shared" si="89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10.969379310344827</v>
      </c>
      <c r="P953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9">
        <f t="shared" si="88"/>
        <v>42730.25</v>
      </c>
      <c r="T953" s="9">
        <f t="shared" si="89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0.70094158075601376</v>
      </c>
      <c r="P954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9">
        <f t="shared" si="88"/>
        <v>42591.208333333328</v>
      </c>
      <c r="T954" s="9">
        <f t="shared" si="89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0.6</v>
      </c>
      <c r="P955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9">
        <f t="shared" si="88"/>
        <v>42358.25</v>
      </c>
      <c r="T955" s="9">
        <f t="shared" si="89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3.6709859154929578</v>
      </c>
      <c r="P95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9">
        <f t="shared" si="88"/>
        <v>41174.208333333336</v>
      </c>
      <c r="T956" s="9">
        <f t="shared" si="89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11.09</v>
      </c>
      <c r="P95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9">
        <f t="shared" si="88"/>
        <v>41238.25</v>
      </c>
      <c r="T957" s="9">
        <f t="shared" si="89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0.19028784648187633</v>
      </c>
      <c r="P95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9">
        <f t="shared" si="88"/>
        <v>42360.25</v>
      </c>
      <c r="T958" s="9">
        <f t="shared" si="89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1.2687755102040816</v>
      </c>
      <c r="P959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9">
        <f t="shared" si="88"/>
        <v>40955.25</v>
      </c>
      <c r="T959" s="9">
        <f t="shared" si="89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7.3463636363636367</v>
      </c>
      <c r="P960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9">
        <f t="shared" si="88"/>
        <v>40350.208333333336</v>
      </c>
      <c r="T960" s="9">
        <f t="shared" si="89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4.5731034482758622E-2</v>
      </c>
      <c r="P961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9">
        <f t="shared" si="88"/>
        <v>40357.208333333336</v>
      </c>
      <c r="T961" s="9">
        <f t="shared" si="89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0.85054545454545449</v>
      </c>
      <c r="P962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9">
        <f t="shared" si="88"/>
        <v>42408.25</v>
      </c>
      <c r="T962" s="9">
        <f t="shared" si="89"/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E963/D963</f>
        <v>1.1929824561403508</v>
      </c>
      <c r="P963">
        <f t="shared" ref="P963:P1001" si="91">IFERROR(E963/G963,0)</f>
        <v>43.87096774193548</v>
      </c>
      <c r="Q963" t="str">
        <f t="shared" ref="Q963:Q1001" si="92">LEFT(N963,FIND("/",N963)-1)</f>
        <v>publishing</v>
      </c>
      <c r="R963" t="str">
        <f t="shared" ref="R963:R1001" si="93">RIGHT(N963,LEN(N963) -FIND("/",N963))</f>
        <v>translations</v>
      </c>
      <c r="S963" s="9">
        <f t="shared" ref="S963:S1001" si="94">(((J963/60)/60)/24+DATE(1970,1,1))</f>
        <v>40591.25</v>
      </c>
      <c r="T963" s="9">
        <f t="shared" ref="T963:T1001" si="95">(((K963/60)/60)/24+DATE(1970,1,1))</f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2.9602777777777778</v>
      </c>
      <c r="P964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9">
        <f t="shared" si="94"/>
        <v>41592.25</v>
      </c>
      <c r="T964" s="9">
        <f t="shared" si="95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0.84694915254237291</v>
      </c>
      <c r="P965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9">
        <f t="shared" si="94"/>
        <v>40607.25</v>
      </c>
      <c r="T965" s="9">
        <f t="shared" si="95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3.5578378378378379</v>
      </c>
      <c r="P96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9">
        <f t="shared" si="94"/>
        <v>42135.208333333328</v>
      </c>
      <c r="T966" s="9">
        <f t="shared" si="95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3.8640909090909092</v>
      </c>
      <c r="P96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9">
        <f t="shared" si="94"/>
        <v>40203.25</v>
      </c>
      <c r="T967" s="9">
        <f t="shared" si="95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7.9223529411764702</v>
      </c>
      <c r="P96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9">
        <f t="shared" si="94"/>
        <v>42901.208333333328</v>
      </c>
      <c r="T968" s="9">
        <f t="shared" si="95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1.3703393665158372</v>
      </c>
      <c r="P969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9">
        <f t="shared" si="94"/>
        <v>41005.208333333336</v>
      </c>
      <c r="T969" s="9">
        <f t="shared" si="95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3.3820833333333336</v>
      </c>
      <c r="P970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9">
        <f t="shared" si="94"/>
        <v>40544.25</v>
      </c>
      <c r="T970" s="9">
        <f t="shared" si="95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1.0822784810126582</v>
      </c>
      <c r="P971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9">
        <f t="shared" si="94"/>
        <v>43821.25</v>
      </c>
      <c r="T971" s="9">
        <f t="shared" si="95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0.60757639620653314</v>
      </c>
      <c r="P972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9">
        <f t="shared" si="94"/>
        <v>40672.208333333336</v>
      </c>
      <c r="T972" s="9">
        <f t="shared" si="95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0.27725490196078434</v>
      </c>
      <c r="P973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9">
        <f t="shared" si="94"/>
        <v>41555.208333333336</v>
      </c>
      <c r="T973" s="9">
        <f t="shared" si="95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2.283934426229508</v>
      </c>
      <c r="P974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9">
        <f t="shared" si="94"/>
        <v>41792.208333333336</v>
      </c>
      <c r="T974" s="9">
        <f t="shared" si="95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0.21615194054500414</v>
      </c>
      <c r="P975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9">
        <f t="shared" si="94"/>
        <v>40522.25</v>
      </c>
      <c r="T975" s="9">
        <f t="shared" si="95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3.73875</v>
      </c>
      <c r="P976">
        <f t="shared" si="91"/>
        <v>93.46875</v>
      </c>
      <c r="Q976" t="str">
        <f t="shared" si="92"/>
        <v>music</v>
      </c>
      <c r="R976" t="str">
        <f t="shared" si="93"/>
        <v>indie rock</v>
      </c>
      <c r="S976" s="9">
        <f t="shared" si="94"/>
        <v>41412.208333333336</v>
      </c>
      <c r="T976" s="9">
        <f t="shared" si="95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1.5492592592592593</v>
      </c>
      <c r="P97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9">
        <f t="shared" si="94"/>
        <v>42337.25</v>
      </c>
      <c r="T977" s="9">
        <f t="shared" si="95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3.2214999999999998</v>
      </c>
      <c r="P97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9">
        <f t="shared" si="94"/>
        <v>40571.25</v>
      </c>
      <c r="T978" s="9">
        <f t="shared" si="95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0.73957142857142855</v>
      </c>
      <c r="P979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9">
        <f t="shared" si="94"/>
        <v>43138.25</v>
      </c>
      <c r="T979" s="9">
        <f t="shared" si="95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8.641</v>
      </c>
      <c r="P980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9">
        <f t="shared" si="94"/>
        <v>42686.25</v>
      </c>
      <c r="T980" s="9">
        <f t="shared" si="95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1.432624584717608</v>
      </c>
      <c r="P981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9">
        <f t="shared" si="94"/>
        <v>42078.208333333328</v>
      </c>
      <c r="T981" s="9">
        <f t="shared" si="95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0.40281762295081969</v>
      </c>
      <c r="P982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9">
        <f t="shared" si="94"/>
        <v>42307.208333333328</v>
      </c>
      <c r="T982" s="9">
        <f t="shared" si="95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1.7822388059701493</v>
      </c>
      <c r="P983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9">
        <f t="shared" si="94"/>
        <v>43094.25</v>
      </c>
      <c r="T983" s="9">
        <f t="shared" si="95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0.84930555555555554</v>
      </c>
      <c r="P984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9">
        <f t="shared" si="94"/>
        <v>40743.208333333336</v>
      </c>
      <c r="T984" s="9">
        <f t="shared" si="95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1.4593648334624323</v>
      </c>
      <c r="P985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9">
        <f t="shared" si="94"/>
        <v>43681.208333333328</v>
      </c>
      <c r="T985" s="9">
        <f t="shared" si="95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1.5246153846153847</v>
      </c>
      <c r="P98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9">
        <f t="shared" si="94"/>
        <v>43716.208333333328</v>
      </c>
      <c r="T986" s="9">
        <f t="shared" si="95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0.67129542790152408</v>
      </c>
      <c r="P98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9">
        <f t="shared" si="94"/>
        <v>41614.25</v>
      </c>
      <c r="T987" s="9">
        <f t="shared" si="95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0.40307692307692305</v>
      </c>
      <c r="P98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9">
        <f t="shared" si="94"/>
        <v>40638.208333333336</v>
      </c>
      <c r="T988" s="9">
        <f t="shared" si="95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2.1679032258064517</v>
      </c>
      <c r="P989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9">
        <f t="shared" si="94"/>
        <v>42852.208333333328</v>
      </c>
      <c r="T989" s="9">
        <f t="shared" si="95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0.52117021276595743</v>
      </c>
      <c r="P990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9">
        <f t="shared" si="94"/>
        <v>42686.25</v>
      </c>
      <c r="T990" s="9">
        <f t="shared" si="95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4.9958333333333336</v>
      </c>
      <c r="P991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9">
        <f t="shared" si="94"/>
        <v>43571.208333333328</v>
      </c>
      <c r="T991" s="9">
        <f t="shared" si="95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0.87679487179487181</v>
      </c>
      <c r="P992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9">
        <f t="shared" si="94"/>
        <v>42432.25</v>
      </c>
      <c r="T992" s="9">
        <f t="shared" si="95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1.131734693877551</v>
      </c>
      <c r="P993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9">
        <f t="shared" si="94"/>
        <v>41907.208333333336</v>
      </c>
      <c r="T993" s="9">
        <f t="shared" si="95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4.2654838709677421</v>
      </c>
      <c r="P994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9">
        <f t="shared" si="94"/>
        <v>43227.208333333328</v>
      </c>
      <c r="T994" s="9">
        <f t="shared" si="95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0.77632653061224488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9">
        <f t="shared" si="94"/>
        <v>42362.25</v>
      </c>
      <c r="T995" s="9">
        <f t="shared" si="95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0.52496810772501767</v>
      </c>
      <c r="P99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9">
        <f t="shared" si="94"/>
        <v>41929.208333333336</v>
      </c>
      <c r="T996" s="9">
        <f t="shared" si="95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1.5746762589928058</v>
      </c>
      <c r="P99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9">
        <f t="shared" si="94"/>
        <v>43408.208333333328</v>
      </c>
      <c r="T997" s="9">
        <f t="shared" si="95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0.72939393939393937</v>
      </c>
      <c r="P99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9">
        <f t="shared" si="94"/>
        <v>41276.25</v>
      </c>
      <c r="T998" s="9">
        <f t="shared" si="95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0.60565789473684206</v>
      </c>
      <c r="P999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9">
        <f t="shared" si="94"/>
        <v>41659.25</v>
      </c>
      <c r="T999" s="9">
        <f t="shared" si="95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0.5679129129129129</v>
      </c>
      <c r="P1000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9">
        <f t="shared" si="94"/>
        <v>40220.25</v>
      </c>
      <c r="T1000" s="9">
        <f t="shared" si="95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0.56542754275427543</v>
      </c>
      <c r="P1001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9">
        <f t="shared" si="94"/>
        <v>42550.208333333328</v>
      </c>
      <c r="T1001" s="9">
        <f t="shared" si="95"/>
        <v>42557.208333333328</v>
      </c>
    </row>
  </sheetData>
  <autoFilter ref="A1:T1001" xr:uid="{00000000-0001-0000-0000-000000000000}"/>
  <conditionalFormatting sqref="F1:F1048576">
    <cfRule type="containsText" dxfId="23" priority="2" operator="containsText" text="canceled">
      <formula>NOT(ISERROR(SEARCH("canceled",F1)))</formula>
    </cfRule>
    <cfRule type="containsText" dxfId="22" priority="4" operator="containsText" text="live">
      <formula>NOT(ISERROR(SEARCH("live",F1)))</formula>
    </cfRule>
    <cfRule type="containsText" dxfId="21" priority="5" operator="containsText" text="successful">
      <formula>NOT(ISERROR(SEARCH("successful",F1)))</formula>
    </cfRule>
    <cfRule type="containsText" dxfId="20" priority="6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00D36-698E-4F41-9D22-B3217390E760}">
  <dimension ref="A1:J14"/>
  <sheetViews>
    <sheetView workbookViewId="0">
      <selection activeCell="F23" sqref="F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10" x14ac:dyDescent="0.2">
      <c r="A1" s="6" t="s">
        <v>6</v>
      </c>
      <c r="B1" t="s">
        <v>2046</v>
      </c>
    </row>
    <row r="3" spans="1:10" x14ac:dyDescent="0.2">
      <c r="A3" s="6" t="s">
        <v>2045</v>
      </c>
      <c r="B3" s="6" t="s">
        <v>2033</v>
      </c>
    </row>
    <row r="4" spans="1:10" x14ac:dyDescent="0.2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10" x14ac:dyDescent="0.2">
      <c r="A5" s="7" t="s">
        <v>2036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  <c r="G5" s="5">
        <f>E5/F5</f>
        <v>0.5730337078651685</v>
      </c>
      <c r="H5" s="5"/>
      <c r="I5" t="s">
        <v>2087</v>
      </c>
      <c r="J5" s="12">
        <f>AVERAGE(G5:G13)</f>
        <v>0.60898252504387584</v>
      </c>
    </row>
    <row r="6" spans="1:10" x14ac:dyDescent="0.2">
      <c r="A6" s="7" t="s">
        <v>2037</v>
      </c>
      <c r="B6" s="8">
        <v>4</v>
      </c>
      <c r="C6" s="8">
        <v>20</v>
      </c>
      <c r="D6" s="8"/>
      <c r="E6" s="8">
        <v>22</v>
      </c>
      <c r="F6" s="8">
        <v>46</v>
      </c>
      <c r="G6" s="5">
        <f t="shared" ref="G6:G13" si="0">E6/F6</f>
        <v>0.47826086956521741</v>
      </c>
      <c r="H6" s="5"/>
      <c r="I6" t="s">
        <v>2088</v>
      </c>
      <c r="J6" s="12">
        <f>MEDIAN(G5:G13)</f>
        <v>0.5730337078651685</v>
      </c>
    </row>
    <row r="7" spans="1:10" x14ac:dyDescent="0.2">
      <c r="A7" s="7" t="s">
        <v>2038</v>
      </c>
      <c r="B7" s="8">
        <v>1</v>
      </c>
      <c r="C7" s="8">
        <v>23</v>
      </c>
      <c r="D7" s="8">
        <v>3</v>
      </c>
      <c r="E7" s="8">
        <v>21</v>
      </c>
      <c r="F7" s="8">
        <v>48</v>
      </c>
      <c r="G7" s="5">
        <f t="shared" si="0"/>
        <v>0.4375</v>
      </c>
      <c r="H7" s="5"/>
    </row>
    <row r="8" spans="1:10" x14ac:dyDescent="0.2">
      <c r="A8" s="7" t="s">
        <v>2039</v>
      </c>
      <c r="B8" s="8"/>
      <c r="C8" s="8"/>
      <c r="D8" s="8"/>
      <c r="E8" s="8">
        <v>4</v>
      </c>
      <c r="F8" s="8">
        <v>4</v>
      </c>
      <c r="G8" s="5">
        <f t="shared" si="0"/>
        <v>1</v>
      </c>
      <c r="H8" s="5"/>
    </row>
    <row r="9" spans="1:10" x14ac:dyDescent="0.2">
      <c r="A9" s="7" t="s">
        <v>2040</v>
      </c>
      <c r="B9" s="8">
        <v>10</v>
      </c>
      <c r="C9" s="8">
        <v>66</v>
      </c>
      <c r="D9" s="8"/>
      <c r="E9" s="8">
        <v>99</v>
      </c>
      <c r="F9" s="8">
        <v>175</v>
      </c>
      <c r="G9" s="5">
        <f t="shared" si="0"/>
        <v>0.56571428571428573</v>
      </c>
      <c r="H9" s="5"/>
    </row>
    <row r="10" spans="1:10" x14ac:dyDescent="0.2">
      <c r="A10" s="7" t="s">
        <v>2041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  <c r="G10" s="5">
        <f t="shared" si="0"/>
        <v>0.61904761904761907</v>
      </c>
      <c r="H10" s="5"/>
    </row>
    <row r="11" spans="1:10" x14ac:dyDescent="0.2">
      <c r="A11" s="7" t="s">
        <v>2042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  <c r="G11" s="5">
        <f t="shared" si="0"/>
        <v>0.59701492537313428</v>
      </c>
      <c r="H11" s="5"/>
    </row>
    <row r="12" spans="1:10" x14ac:dyDescent="0.2">
      <c r="A12" s="7" t="s">
        <v>2043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  <c r="G12" s="5">
        <f t="shared" si="0"/>
        <v>0.66666666666666663</v>
      </c>
      <c r="H12" s="5"/>
    </row>
    <row r="13" spans="1:10" x14ac:dyDescent="0.2">
      <c r="A13" s="7" t="s">
        <v>2044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  <c r="G13" s="5">
        <f t="shared" si="0"/>
        <v>0.54360465116279066</v>
      </c>
      <c r="H13" s="5"/>
    </row>
    <row r="14" spans="1:10" x14ac:dyDescent="0.2">
      <c r="A14" s="7" t="s">
        <v>2034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0ECE-0738-684F-B714-9205B8E86247}">
  <dimension ref="A1:H30"/>
  <sheetViews>
    <sheetView workbookViewId="0">
      <selection activeCell="G6" sqref="G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8" x14ac:dyDescent="0.2">
      <c r="A1" s="6" t="s">
        <v>6</v>
      </c>
      <c r="B1" t="s">
        <v>2046</v>
      </c>
    </row>
    <row r="2" spans="1:8" x14ac:dyDescent="0.2">
      <c r="A2" s="6" t="s">
        <v>2031</v>
      </c>
      <c r="B2" t="s">
        <v>2046</v>
      </c>
    </row>
    <row r="4" spans="1:8" x14ac:dyDescent="0.2">
      <c r="A4" s="6" t="s">
        <v>2045</v>
      </c>
      <c r="B4" s="6" t="s">
        <v>2033</v>
      </c>
    </row>
    <row r="5" spans="1:8" x14ac:dyDescent="0.2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8" x14ac:dyDescent="0.2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  <c r="G6" s="5">
        <f>E6/F6</f>
        <v>0.61764705882352944</v>
      </c>
      <c r="H6" s="8"/>
    </row>
    <row r="7" spans="1:8" x14ac:dyDescent="0.2">
      <c r="A7" s="7" t="s">
        <v>2048</v>
      </c>
      <c r="B7" s="8"/>
      <c r="C7" s="8"/>
      <c r="D7" s="8"/>
      <c r="E7" s="8">
        <v>4</v>
      </c>
      <c r="F7" s="8">
        <v>4</v>
      </c>
      <c r="G7" s="5">
        <f t="shared" ref="G7:G30" si="0">E7/F7</f>
        <v>1</v>
      </c>
      <c r="H7" s="8"/>
    </row>
    <row r="8" spans="1:8" x14ac:dyDescent="0.2">
      <c r="A8" s="7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  <c r="G8" s="5">
        <f t="shared" si="0"/>
        <v>0.56666666666666665</v>
      </c>
      <c r="H8" s="8"/>
    </row>
    <row r="9" spans="1:8" x14ac:dyDescent="0.2">
      <c r="A9" s="7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  <c r="G9" s="5">
        <f t="shared" si="0"/>
        <v>0.59459459459459463</v>
      </c>
      <c r="H9" s="8"/>
    </row>
    <row r="10" spans="1:8" x14ac:dyDescent="0.2">
      <c r="A10" s="7" t="s">
        <v>2051</v>
      </c>
      <c r="B10" s="8"/>
      <c r="C10" s="8">
        <v>8</v>
      </c>
      <c r="D10" s="8"/>
      <c r="E10" s="8">
        <v>10</v>
      </c>
      <c r="F10" s="8">
        <v>18</v>
      </c>
      <c r="G10" s="5">
        <f t="shared" si="0"/>
        <v>0.55555555555555558</v>
      </c>
      <c r="H10" s="8"/>
    </row>
    <row r="11" spans="1:8" x14ac:dyDescent="0.2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  <c r="G11" s="5">
        <f t="shared" si="0"/>
        <v>0.52941176470588236</v>
      </c>
      <c r="H11" s="8"/>
    </row>
    <row r="12" spans="1:8" x14ac:dyDescent="0.2">
      <c r="A12" s="7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  <c r="G12" s="5">
        <f t="shared" si="0"/>
        <v>0.47826086956521741</v>
      </c>
      <c r="H12" s="8"/>
    </row>
    <row r="13" spans="1:8" x14ac:dyDescent="0.2">
      <c r="A13" s="7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  <c r="G13" s="5">
        <f t="shared" si="0"/>
        <v>0.51111111111111107</v>
      </c>
      <c r="H13" s="8"/>
    </row>
    <row r="14" spans="1:8" x14ac:dyDescent="0.2">
      <c r="A14" s="7" t="s">
        <v>2055</v>
      </c>
      <c r="B14" s="8">
        <v>1</v>
      </c>
      <c r="C14" s="8">
        <v>6</v>
      </c>
      <c r="D14" s="8"/>
      <c r="E14" s="8">
        <v>10</v>
      </c>
      <c r="F14" s="8">
        <v>17</v>
      </c>
      <c r="G14" s="5">
        <f t="shared" si="0"/>
        <v>0.58823529411764708</v>
      </c>
      <c r="H14" s="8"/>
    </row>
    <row r="15" spans="1:8" x14ac:dyDescent="0.2">
      <c r="A15" s="7" t="s">
        <v>2056</v>
      </c>
      <c r="B15" s="8"/>
      <c r="C15" s="8">
        <v>3</v>
      </c>
      <c r="D15" s="8"/>
      <c r="E15" s="8">
        <v>4</v>
      </c>
      <c r="F15" s="8">
        <v>7</v>
      </c>
      <c r="G15" s="5">
        <f t="shared" si="0"/>
        <v>0.5714285714285714</v>
      </c>
      <c r="H15" s="8"/>
    </row>
    <row r="16" spans="1:8" x14ac:dyDescent="0.2">
      <c r="A16" s="7" t="s">
        <v>2057</v>
      </c>
      <c r="B16" s="8"/>
      <c r="C16" s="8">
        <v>8</v>
      </c>
      <c r="D16" s="8">
        <v>1</v>
      </c>
      <c r="E16" s="8">
        <v>4</v>
      </c>
      <c r="F16" s="8">
        <v>13</v>
      </c>
      <c r="G16" s="5">
        <f t="shared" si="0"/>
        <v>0.30769230769230771</v>
      </c>
      <c r="H16" s="8"/>
    </row>
    <row r="17" spans="1:8" x14ac:dyDescent="0.2">
      <c r="A17" s="7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  <c r="G17" s="5">
        <f t="shared" si="0"/>
        <v>0.61904761904761907</v>
      </c>
      <c r="H17" s="8"/>
    </row>
    <row r="18" spans="1:8" x14ac:dyDescent="0.2">
      <c r="A18" s="7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  <c r="G18" s="5">
        <f t="shared" si="0"/>
        <v>0.61904761904761907</v>
      </c>
      <c r="H18" s="8"/>
    </row>
    <row r="19" spans="1:8" x14ac:dyDescent="0.2">
      <c r="A19" s="7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  <c r="G19" s="5">
        <f t="shared" si="0"/>
        <v>0.54360465116279066</v>
      </c>
      <c r="H19" s="8"/>
    </row>
    <row r="20" spans="1:8" x14ac:dyDescent="0.2">
      <c r="A20" s="7" t="s">
        <v>2061</v>
      </c>
      <c r="B20" s="8"/>
      <c r="C20" s="8">
        <v>4</v>
      </c>
      <c r="D20" s="8"/>
      <c r="E20" s="8">
        <v>4</v>
      </c>
      <c r="F20" s="8">
        <v>8</v>
      </c>
      <c r="G20" s="5">
        <f t="shared" si="0"/>
        <v>0.5</v>
      </c>
      <c r="H20" s="8"/>
    </row>
    <row r="21" spans="1:8" x14ac:dyDescent="0.2">
      <c r="A21" s="7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  <c r="G21" s="5">
        <f t="shared" si="0"/>
        <v>0.57647058823529407</v>
      </c>
      <c r="H21" s="8"/>
    </row>
    <row r="22" spans="1:8" x14ac:dyDescent="0.2">
      <c r="A22" s="7" t="s">
        <v>2063</v>
      </c>
      <c r="B22" s="8"/>
      <c r="C22" s="8">
        <v>9</v>
      </c>
      <c r="D22" s="8"/>
      <c r="E22" s="8">
        <v>5</v>
      </c>
      <c r="F22" s="8">
        <v>14</v>
      </c>
      <c r="G22" s="5">
        <f t="shared" si="0"/>
        <v>0.35714285714285715</v>
      </c>
      <c r="H22" s="8"/>
    </row>
    <row r="23" spans="1:8" x14ac:dyDescent="0.2">
      <c r="A23" s="7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  <c r="G23" s="5">
        <f t="shared" si="0"/>
        <v>0.5625</v>
      </c>
      <c r="H23" s="8"/>
    </row>
    <row r="24" spans="1:8" x14ac:dyDescent="0.2">
      <c r="A24" s="7" t="s">
        <v>2065</v>
      </c>
      <c r="B24" s="8">
        <v>3</v>
      </c>
      <c r="C24" s="8">
        <v>3</v>
      </c>
      <c r="D24" s="8"/>
      <c r="E24" s="8">
        <v>11</v>
      </c>
      <c r="F24" s="8">
        <v>17</v>
      </c>
      <c r="G24" s="5">
        <f t="shared" si="0"/>
        <v>0.6470588235294118</v>
      </c>
      <c r="H24" s="8"/>
    </row>
    <row r="25" spans="1:8" x14ac:dyDescent="0.2">
      <c r="A25" s="7" t="s">
        <v>2066</v>
      </c>
      <c r="B25" s="8"/>
      <c r="C25" s="8">
        <v>7</v>
      </c>
      <c r="D25" s="8"/>
      <c r="E25" s="8">
        <v>14</v>
      </c>
      <c r="F25" s="8">
        <v>21</v>
      </c>
      <c r="G25" s="5">
        <f t="shared" si="0"/>
        <v>0.66666666666666663</v>
      </c>
      <c r="H25" s="8"/>
    </row>
    <row r="26" spans="1:8" x14ac:dyDescent="0.2">
      <c r="A26" s="7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  <c r="G26" s="5">
        <f t="shared" si="0"/>
        <v>0.48571428571428571</v>
      </c>
      <c r="H26" s="8"/>
    </row>
    <row r="27" spans="1:8" x14ac:dyDescent="0.2">
      <c r="A27" s="7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  <c r="G27" s="5">
        <f t="shared" si="0"/>
        <v>0.62222222222222223</v>
      </c>
      <c r="H27" s="8"/>
    </row>
    <row r="28" spans="1:8" x14ac:dyDescent="0.2">
      <c r="A28" s="7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  <c r="G28" s="5">
        <f t="shared" si="0"/>
        <v>0.70588235294117652</v>
      </c>
      <c r="H28" s="8"/>
    </row>
    <row r="29" spans="1:8" x14ac:dyDescent="0.2">
      <c r="A29" s="7" t="s">
        <v>2070</v>
      </c>
      <c r="B29" s="8"/>
      <c r="C29" s="8"/>
      <c r="D29" s="8"/>
      <c r="E29" s="8">
        <v>3</v>
      </c>
      <c r="F29" s="8">
        <v>3</v>
      </c>
      <c r="G29" s="5">
        <f t="shared" si="0"/>
        <v>1</v>
      </c>
      <c r="H29" s="8"/>
    </row>
    <row r="30" spans="1:8" x14ac:dyDescent="0.2">
      <c r="A30" s="7" t="s">
        <v>2034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  <c r="G30" s="5">
        <f t="shared" si="0"/>
        <v>0.56499999999999995</v>
      </c>
      <c r="H30" s="8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E261-20AC-EF47-901A-825BDAF3C824}">
  <dimension ref="A2:F19"/>
  <sheetViews>
    <sheetView workbookViewId="0">
      <selection activeCell="C12" sqref="C12"/>
    </sheetView>
  </sheetViews>
  <sheetFormatPr baseColWidth="10" defaultRowHeight="16" x14ac:dyDescent="0.2"/>
  <cols>
    <col min="1" max="1" width="14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6" t="s">
        <v>2031</v>
      </c>
      <c r="B2" t="s">
        <v>2046</v>
      </c>
    </row>
    <row r="3" spans="1:6" x14ac:dyDescent="0.2">
      <c r="A3" s="6" t="s">
        <v>2086</v>
      </c>
      <c r="B3" t="s">
        <v>2046</v>
      </c>
    </row>
    <row r="5" spans="1:6" x14ac:dyDescent="0.2">
      <c r="A5" s="6" t="s">
        <v>2073</v>
      </c>
      <c r="B5" s="6" t="s">
        <v>2033</v>
      </c>
    </row>
    <row r="6" spans="1:6" x14ac:dyDescent="0.2">
      <c r="A6" s="6" t="s">
        <v>2035</v>
      </c>
      <c r="B6" t="s">
        <v>74</v>
      </c>
      <c r="C6" t="s">
        <v>14</v>
      </c>
      <c r="D6" t="s">
        <v>47</v>
      </c>
      <c r="E6" t="s">
        <v>20</v>
      </c>
      <c r="F6" t="s">
        <v>2034</v>
      </c>
    </row>
    <row r="7" spans="1:6" x14ac:dyDescent="0.2">
      <c r="A7" s="10" t="s">
        <v>2074</v>
      </c>
      <c r="B7" s="8">
        <v>6</v>
      </c>
      <c r="C7" s="8">
        <v>36</v>
      </c>
      <c r="D7" s="8">
        <v>1</v>
      </c>
      <c r="E7" s="8">
        <v>49</v>
      </c>
      <c r="F7" s="8">
        <v>92</v>
      </c>
    </row>
    <row r="8" spans="1:6" x14ac:dyDescent="0.2">
      <c r="A8" s="10" t="s">
        <v>2075</v>
      </c>
      <c r="B8" s="8">
        <v>7</v>
      </c>
      <c r="C8" s="8">
        <v>28</v>
      </c>
      <c r="D8" s="8"/>
      <c r="E8" s="8">
        <v>44</v>
      </c>
      <c r="F8" s="8">
        <v>79</v>
      </c>
    </row>
    <row r="9" spans="1:6" x14ac:dyDescent="0.2">
      <c r="A9" s="10" t="s">
        <v>2076</v>
      </c>
      <c r="B9" s="8">
        <v>4</v>
      </c>
      <c r="C9" s="8">
        <v>33</v>
      </c>
      <c r="D9" s="8"/>
      <c r="E9" s="8">
        <v>49</v>
      </c>
      <c r="F9" s="8">
        <v>86</v>
      </c>
    </row>
    <row r="10" spans="1:6" x14ac:dyDescent="0.2">
      <c r="A10" s="10" t="s">
        <v>2077</v>
      </c>
      <c r="B10" s="8">
        <v>1</v>
      </c>
      <c r="C10" s="8">
        <v>30</v>
      </c>
      <c r="D10" s="8">
        <v>1</v>
      </c>
      <c r="E10" s="8">
        <v>46</v>
      </c>
      <c r="F10" s="8">
        <v>78</v>
      </c>
    </row>
    <row r="11" spans="1:6" x14ac:dyDescent="0.2">
      <c r="A11" s="10" t="s">
        <v>2078</v>
      </c>
      <c r="B11" s="8">
        <v>3</v>
      </c>
      <c r="C11" s="8">
        <v>35</v>
      </c>
      <c r="D11" s="8">
        <v>2</v>
      </c>
      <c r="E11" s="8">
        <v>46</v>
      </c>
      <c r="F11" s="8">
        <v>86</v>
      </c>
    </row>
    <row r="12" spans="1:6" x14ac:dyDescent="0.2">
      <c r="A12" s="10" t="s">
        <v>2079</v>
      </c>
      <c r="B12" s="8">
        <v>3</v>
      </c>
      <c r="C12" s="8">
        <v>28</v>
      </c>
      <c r="D12" s="8">
        <v>1</v>
      </c>
      <c r="E12" s="8">
        <v>55</v>
      </c>
      <c r="F12" s="8">
        <v>87</v>
      </c>
    </row>
    <row r="13" spans="1:6" x14ac:dyDescent="0.2">
      <c r="A13" s="10" t="s">
        <v>2080</v>
      </c>
      <c r="B13" s="8">
        <v>4</v>
      </c>
      <c r="C13" s="8">
        <v>31</v>
      </c>
      <c r="D13" s="8">
        <v>1</v>
      </c>
      <c r="E13" s="8">
        <v>58</v>
      </c>
      <c r="F13" s="8">
        <v>94</v>
      </c>
    </row>
    <row r="14" spans="1:6" x14ac:dyDescent="0.2">
      <c r="A14" s="10" t="s">
        <v>2081</v>
      </c>
      <c r="B14" s="8">
        <v>8</v>
      </c>
      <c r="C14" s="8">
        <v>35</v>
      </c>
      <c r="D14" s="8">
        <v>1</v>
      </c>
      <c r="E14" s="8">
        <v>41</v>
      </c>
      <c r="F14" s="8">
        <v>85</v>
      </c>
    </row>
    <row r="15" spans="1:6" x14ac:dyDescent="0.2">
      <c r="A15" s="10" t="s">
        <v>2082</v>
      </c>
      <c r="B15" s="8">
        <v>5</v>
      </c>
      <c r="C15" s="8">
        <v>23</v>
      </c>
      <c r="D15" s="8"/>
      <c r="E15" s="8">
        <v>45</v>
      </c>
      <c r="F15" s="8">
        <v>73</v>
      </c>
    </row>
    <row r="16" spans="1:6" x14ac:dyDescent="0.2">
      <c r="A16" s="10" t="s">
        <v>2083</v>
      </c>
      <c r="B16" s="8">
        <v>6</v>
      </c>
      <c r="C16" s="8">
        <v>26</v>
      </c>
      <c r="D16" s="8">
        <v>1</v>
      </c>
      <c r="E16" s="8">
        <v>45</v>
      </c>
      <c r="F16" s="8">
        <v>78</v>
      </c>
    </row>
    <row r="17" spans="1:6" x14ac:dyDescent="0.2">
      <c r="A17" s="10" t="s">
        <v>2084</v>
      </c>
      <c r="B17" s="8">
        <v>3</v>
      </c>
      <c r="C17" s="8">
        <v>27</v>
      </c>
      <c r="D17" s="8">
        <v>3</v>
      </c>
      <c r="E17" s="8">
        <v>45</v>
      </c>
      <c r="F17" s="8">
        <v>78</v>
      </c>
    </row>
    <row r="18" spans="1:6" x14ac:dyDescent="0.2">
      <c r="A18" s="10" t="s">
        <v>2085</v>
      </c>
      <c r="B18" s="8">
        <v>7</v>
      </c>
      <c r="C18" s="8">
        <v>32</v>
      </c>
      <c r="D18" s="8">
        <v>3</v>
      </c>
      <c r="E18" s="8">
        <v>42</v>
      </c>
      <c r="F18" s="8">
        <v>84</v>
      </c>
    </row>
    <row r="19" spans="1:6" x14ac:dyDescent="0.2">
      <c r="A19" s="10" t="s">
        <v>2034</v>
      </c>
      <c r="B19" s="8">
        <v>57</v>
      </c>
      <c r="C19" s="8">
        <v>364</v>
      </c>
      <c r="D19" s="8">
        <v>14</v>
      </c>
      <c r="E19" s="8">
        <v>565</v>
      </c>
      <c r="F19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CC38-E6D0-F443-A8A9-A349A7BADA7F}">
  <dimension ref="A1:P13"/>
  <sheetViews>
    <sheetView workbookViewId="0">
      <selection activeCell="N20" sqref="N20"/>
    </sheetView>
  </sheetViews>
  <sheetFormatPr baseColWidth="10" defaultRowHeight="16" x14ac:dyDescent="0.2"/>
  <cols>
    <col min="1" max="1" width="27" bestFit="1" customWidth="1"/>
    <col min="2" max="2" width="18.33203125" bestFit="1" customWidth="1"/>
    <col min="3" max="3" width="14.1640625" bestFit="1" customWidth="1"/>
    <col min="4" max="4" width="16.33203125" bestFit="1" customWidth="1"/>
    <col min="5" max="5" width="15.1640625" bestFit="1" customWidth="1"/>
    <col min="6" max="6" width="22.5" bestFit="1" customWidth="1"/>
    <col min="7" max="7" width="18.33203125" bestFit="1" customWidth="1"/>
    <col min="8" max="8" width="20.33203125" bestFit="1" customWidth="1"/>
  </cols>
  <sheetData>
    <row r="1" spans="1:16" x14ac:dyDescent="0.2">
      <c r="A1" s="13" t="s">
        <v>2101</v>
      </c>
      <c r="B1" s="13" t="s">
        <v>2102</v>
      </c>
      <c r="C1" s="13" t="s">
        <v>2103</v>
      </c>
      <c r="D1" s="13" t="s">
        <v>2104</v>
      </c>
      <c r="E1" s="13" t="s">
        <v>2105</v>
      </c>
      <c r="F1" s="13" t="s">
        <v>2106</v>
      </c>
      <c r="G1" s="13" t="s">
        <v>2107</v>
      </c>
      <c r="H1" s="13" t="s">
        <v>2108</v>
      </c>
      <c r="P1" s="1"/>
    </row>
    <row r="2" spans="1:16" x14ac:dyDescent="0.2">
      <c r="A2" s="13" t="s">
        <v>2109</v>
      </c>
      <c r="B2">
        <f>COUNTIFS(Crowdfunding!$F:$F,"*successful*",Crowdfunding!$D:$D,"&lt;1000")</f>
        <v>30</v>
      </c>
      <c r="C2">
        <f>COUNTIFS(Crowdfunding!$F:$F,"*failed*",Crowdfunding!$D:$D,"&lt;1000")</f>
        <v>20</v>
      </c>
      <c r="D2">
        <f>COUNTIFS(Crowdfunding!$F:$F,"*canceled*",Crowdfunding!$D:$D,"&lt;1000")</f>
        <v>1</v>
      </c>
      <c r="E2">
        <f>COUNTIFS(Crowdfunding!$D:$D,"&lt;1000")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16" x14ac:dyDescent="0.2">
      <c r="A3" s="13" t="s">
        <v>2110</v>
      </c>
      <c r="B3">
        <f>COUNTIFS(Crowdfunding!$F:$F,"*successful*",Crowdfunding!$D:$D,"&gt;=1000",Crowdfunding!$D:$D,"&lt;5000")</f>
        <v>191</v>
      </c>
      <c r="C3">
        <f>COUNTIFS(Crowdfunding!$F:$F,"*failed*",Crowdfunding!$D:$D,"&gt;=1000",Crowdfunding!$D:$D,"&lt;5000")</f>
        <v>38</v>
      </c>
      <c r="D3">
        <f>COUNTIFS(Crowdfunding!$F:$F,"*canceled*",Crowdfunding!$D:$D,"&gt;=1000",Crowdfunding!$D:$D,"&lt;5000")</f>
        <v>2</v>
      </c>
      <c r="E3">
        <f>COUNTIFS(Crowdfunding!$D:$D,"&gt;=1000",Crowdfunding!$D:$D,"&lt;5000")</f>
        <v>234</v>
      </c>
      <c r="F3" s="5">
        <f t="shared" ref="F3:F13" si="0">B3/E3</f>
        <v>0.81623931623931623</v>
      </c>
      <c r="G3" s="5">
        <f t="shared" ref="G3:G13" si="1">C3/E3</f>
        <v>0.1623931623931624</v>
      </c>
      <c r="H3" s="5">
        <f t="shared" ref="H3:H13" si="2">D3/E3</f>
        <v>8.5470085470085479E-3</v>
      </c>
    </row>
    <row r="4" spans="1:16" x14ac:dyDescent="0.2">
      <c r="A4" s="13" t="s">
        <v>2111</v>
      </c>
      <c r="B4">
        <f>COUNTIFS(Crowdfunding!$F:$F,"*successful*",Crowdfunding!$D:$D,"&gt;=5000",Crowdfunding!$D:$D,"&lt;10000")</f>
        <v>164</v>
      </c>
      <c r="C4">
        <f>COUNTIFS(Crowdfunding!$F:$F,"*failed*",Crowdfunding!$D:$D,"&gt;=5000",Crowdfunding!$D:$D,"&lt;10000")</f>
        <v>126</v>
      </c>
      <c r="D4">
        <f>COUNTIFS(Crowdfunding!$F:$F,"*canceled*",Crowdfunding!$D:$D,"&gt;=5000",Crowdfunding!$D:$D,"&lt;10000")</f>
        <v>25</v>
      </c>
      <c r="E4">
        <f>COUNTIFS(Crowdfunding!$D:$D,"&gt;=5000",Crowdfunding!$D:$D,"&lt;10000")</f>
        <v>317</v>
      </c>
      <c r="F4" s="5">
        <f t="shared" si="0"/>
        <v>0.51735015772870663</v>
      </c>
      <c r="G4" s="5">
        <f t="shared" si="1"/>
        <v>0.39747634069400634</v>
      </c>
      <c r="H4" s="5">
        <f t="shared" si="2"/>
        <v>7.8864353312302835E-2</v>
      </c>
    </row>
    <row r="5" spans="1:16" x14ac:dyDescent="0.2">
      <c r="A5" s="13" t="s">
        <v>2112</v>
      </c>
      <c r="B5">
        <f>COUNTIFS(Crowdfunding!$F:$F,"*successful*",Crowdfunding!$D:$D,"&gt;=10000",Crowdfunding!$D:$D,"&lt;15000")</f>
        <v>4</v>
      </c>
      <c r="C5">
        <f>COUNTIFS(Crowdfunding!$F:$F,"*failed*",Crowdfunding!$D:$D,"&gt;=10000",Crowdfunding!$D:$D,"&lt;15000")</f>
        <v>5</v>
      </c>
      <c r="D5">
        <f>COUNTIFS(Crowdfunding!$F:$F,"*canceled*",Crowdfunding!$D:$D,"&gt;=10000",Crowdfunding!$D:$D,"&lt;15000")</f>
        <v>0</v>
      </c>
      <c r="E5">
        <f>COUNTIFS(Crowdfunding!$D:$D,"&gt;=10000",Crowdfunding!$D:$D,"&lt;15000")</f>
        <v>9</v>
      </c>
      <c r="F5" s="5">
        <f t="shared" si="0"/>
        <v>0.44444444444444442</v>
      </c>
      <c r="G5" s="5">
        <f t="shared" si="1"/>
        <v>0.55555555555555558</v>
      </c>
      <c r="H5" s="5">
        <f t="shared" si="2"/>
        <v>0</v>
      </c>
    </row>
    <row r="6" spans="1:16" x14ac:dyDescent="0.2">
      <c r="A6" t="s">
        <v>2113</v>
      </c>
      <c r="B6">
        <f>COUNTIFS(Crowdfunding!$F:$F,"*successful*",Crowdfunding!$D:$D,"&gt;=15000",Crowdfunding!$D:$D,"&lt;20000")</f>
        <v>10</v>
      </c>
      <c r="C6">
        <f>COUNTIFS(Crowdfunding!$F:$F,"*failed*",Crowdfunding!$D:$D,"&gt;=15000",Crowdfunding!$D:$D,"&lt;20000")</f>
        <v>0</v>
      </c>
      <c r="D6">
        <f>COUNTIFS(Crowdfunding!$F:$F,"*canceled*",Crowdfunding!$D:$D,"&gt;=15000",Crowdfunding!$D:$D,"&lt;20000")</f>
        <v>0</v>
      </c>
      <c r="E6">
        <f>COUNTIFS(Crowdfunding!$D:$D,"&gt;=15000",Crowdfunding!$D:$D,"&lt;20000")</f>
        <v>10</v>
      </c>
      <c r="F6" s="5">
        <f t="shared" si="0"/>
        <v>1</v>
      </c>
      <c r="G6" s="5">
        <f t="shared" si="1"/>
        <v>0</v>
      </c>
      <c r="H6" s="5">
        <f t="shared" si="2"/>
        <v>0</v>
      </c>
    </row>
    <row r="7" spans="1:16" x14ac:dyDescent="0.2">
      <c r="A7" t="s">
        <v>2114</v>
      </c>
      <c r="B7">
        <f>COUNTIFS(Crowdfunding!$F:$F,"*successful*",Crowdfunding!$D:$D,"&gt;=20000",Crowdfunding!$D:$D,"&lt;25000")</f>
        <v>7</v>
      </c>
      <c r="C7">
        <f>COUNTIFS(Crowdfunding!$F:$F,"*failed*",Crowdfunding!$D:$D,"&gt;=20000",Crowdfunding!$D:$D,"&lt;25000")</f>
        <v>0</v>
      </c>
      <c r="D7">
        <f>COUNTIFS(Crowdfunding!$F:$F,"*canceled*",Crowdfunding!$D:$D,"&gt;=20000",Crowdfunding!$D:$D,"&lt;25000")</f>
        <v>0</v>
      </c>
      <c r="E7">
        <f>COUNTIFS(Crowdfunding!$D:$D,"&gt;=20000",Crowdfunding!$D:$D,"&lt;25000")</f>
        <v>7</v>
      </c>
      <c r="F7" s="5">
        <f t="shared" si="0"/>
        <v>1</v>
      </c>
      <c r="G7" s="5">
        <f t="shared" si="1"/>
        <v>0</v>
      </c>
      <c r="H7" s="5">
        <f t="shared" si="2"/>
        <v>0</v>
      </c>
    </row>
    <row r="8" spans="1:16" x14ac:dyDescent="0.2">
      <c r="A8" t="s">
        <v>2115</v>
      </c>
      <c r="B8">
        <f>COUNTIFS(Crowdfunding!$F:$F,"*successful*",Crowdfunding!$D:$D,"&gt;=25000",Crowdfunding!$D:$D,"&lt;30000")</f>
        <v>11</v>
      </c>
      <c r="C8">
        <f>COUNTIFS(Crowdfunding!$F:$F,"*failed*",Crowdfunding!$D:$D,"&gt;=25000",Crowdfunding!$D:$D,"&lt;30000")</f>
        <v>3</v>
      </c>
      <c r="D8">
        <f>COUNTIFS(Crowdfunding!$F:$F,"*canceled*",Crowdfunding!$D:$D,"&gt;=25000",Crowdfunding!$D:$D,"&lt;30000")</f>
        <v>0</v>
      </c>
      <c r="E8">
        <f>COUNTIFS(Crowdfunding!$D:$D,"&gt;=25000",Crowdfunding!$D:$D,"&lt;30000")</f>
        <v>14</v>
      </c>
      <c r="F8" s="5">
        <f t="shared" si="0"/>
        <v>0.7857142857142857</v>
      </c>
      <c r="G8" s="5">
        <f t="shared" si="1"/>
        <v>0.21428571428571427</v>
      </c>
      <c r="H8" s="5">
        <f t="shared" si="2"/>
        <v>0</v>
      </c>
    </row>
    <row r="9" spans="1:16" x14ac:dyDescent="0.2">
      <c r="A9" t="s">
        <v>2116</v>
      </c>
      <c r="B9">
        <f>COUNTIFS(Crowdfunding!$F:$F,"*successful*",Crowdfunding!$D:$D,"&gt;=30000",Crowdfunding!$D:$D,"&lt;35000")</f>
        <v>7</v>
      </c>
      <c r="C9">
        <f>COUNTIFS(Crowdfunding!$F:$F,"*failed*",Crowdfunding!$D:$D,"&gt;=30000",Crowdfunding!$D:$D,"&lt;35000")</f>
        <v>0</v>
      </c>
      <c r="D9">
        <f>COUNTIFS(Crowdfunding!$F:$F,"*canceled*",Crowdfunding!$D:$D,"&gt;=30000",Crowdfunding!$D:$D,"&lt;35000")</f>
        <v>0</v>
      </c>
      <c r="E9">
        <f>COUNTIFS(Crowdfunding!$D:$D,"&gt;=30000",Crowdfunding!$D:$D,"&lt;35000")</f>
        <v>7</v>
      </c>
      <c r="F9" s="5">
        <f t="shared" si="0"/>
        <v>1</v>
      </c>
      <c r="G9" s="5">
        <f t="shared" si="1"/>
        <v>0</v>
      </c>
      <c r="H9" s="5">
        <f t="shared" si="2"/>
        <v>0</v>
      </c>
    </row>
    <row r="10" spans="1:16" x14ac:dyDescent="0.2">
      <c r="A10" t="s">
        <v>2117</v>
      </c>
      <c r="B10">
        <f>COUNTIFS(Crowdfunding!$F:$F,"*successful*",Crowdfunding!$D:$D,"&gt;=35000",Crowdfunding!$D:$D,"&lt;40000")</f>
        <v>8</v>
      </c>
      <c r="C10">
        <f>COUNTIFS(Crowdfunding!$F:$F,"*failed*",Crowdfunding!$D:$D,"&gt;=35000",Crowdfunding!$D:$D,"&lt;40000")</f>
        <v>3</v>
      </c>
      <c r="D10">
        <f>COUNTIFS(Crowdfunding!$F:$F,"*canceled*",Crowdfunding!$D:$D,"&gt;=35000",Crowdfunding!$D:$D,"&lt;40000")</f>
        <v>1</v>
      </c>
      <c r="E10">
        <f>COUNTIFS(Crowdfunding!$D:$D,"&gt;=35000",Crowdfunding!$D:$D,"&lt;40000")</f>
        <v>12</v>
      </c>
      <c r="F10" s="5">
        <f t="shared" si="0"/>
        <v>0.66666666666666663</v>
      </c>
      <c r="G10" s="5">
        <f t="shared" si="1"/>
        <v>0.25</v>
      </c>
      <c r="H10" s="5">
        <f t="shared" si="2"/>
        <v>8.3333333333333329E-2</v>
      </c>
    </row>
    <row r="11" spans="1:16" x14ac:dyDescent="0.2">
      <c r="A11" t="s">
        <v>2118</v>
      </c>
      <c r="B11">
        <f>COUNTIFS(Crowdfunding!$F:$F,"*successful*",Crowdfunding!$D:$D,"&gt;=40000",Crowdfunding!$D:$D,"&lt;45000")</f>
        <v>11</v>
      </c>
      <c r="C11">
        <f>COUNTIFS(Crowdfunding!$F:$F,"*failed*",Crowdfunding!$D:$D,"&gt;=40000",Crowdfunding!$D:$D,"&lt;45000")</f>
        <v>3</v>
      </c>
      <c r="D11">
        <f>COUNTIFS(Crowdfunding!$F:$F,"*canceled*",Crowdfunding!$D:$D,"&gt;=40000",Crowdfunding!$D:$D,"&lt;45000")</f>
        <v>0</v>
      </c>
      <c r="E11">
        <f>COUNTIFS(Crowdfunding!$D:$D,"&gt;=40000",Crowdfunding!$D:$D,"&lt;45000")</f>
        <v>15</v>
      </c>
      <c r="F11" s="5">
        <f t="shared" si="0"/>
        <v>0.73333333333333328</v>
      </c>
      <c r="G11" s="5">
        <f t="shared" si="1"/>
        <v>0.2</v>
      </c>
      <c r="H11" s="5">
        <f t="shared" si="2"/>
        <v>0</v>
      </c>
    </row>
    <row r="12" spans="1:16" x14ac:dyDescent="0.2">
      <c r="A12" t="s">
        <v>2119</v>
      </c>
      <c r="B12">
        <f>COUNTIFS(Crowdfunding!$F:$F,"*successful*",Crowdfunding!$D:$D,"&gt;=45000",Crowdfunding!$D:$D,"&lt;50000")</f>
        <v>8</v>
      </c>
      <c r="C12">
        <f>COUNTIFS(Crowdfunding!$F:$F,"*failed*",Crowdfunding!$D:$D,"&gt;=45000",Crowdfunding!$D:$D,"&lt;50000")</f>
        <v>3</v>
      </c>
      <c r="D12">
        <f>COUNTIFS(Crowdfunding!$F:$F,"*canceled*",Crowdfunding!$D:$D,"&gt;=45000",Crowdfunding!$D:$D,"&lt;50000")</f>
        <v>0</v>
      </c>
      <c r="E12">
        <f>COUNTIFS(Crowdfunding!$D:$D,"&gt;=45000",Crowdfunding!$D:$D,"&lt;50000")</f>
        <v>11</v>
      </c>
      <c r="F12" s="5">
        <f t="shared" si="0"/>
        <v>0.72727272727272729</v>
      </c>
      <c r="G12" s="5">
        <f t="shared" si="1"/>
        <v>0.27272727272727271</v>
      </c>
      <c r="H12" s="5">
        <f t="shared" si="2"/>
        <v>0</v>
      </c>
    </row>
    <row r="13" spans="1:16" x14ac:dyDescent="0.2">
      <c r="A13" t="s">
        <v>2120</v>
      </c>
      <c r="B13">
        <f>COUNTIFS(Crowdfunding!$F:$F,"*successful*",Crowdfunding!$D:$D,"&gt;=50000")</f>
        <v>114</v>
      </c>
      <c r="C13">
        <f>COUNTIFS(Crowdfunding!$F:$F,"*failed*",Crowdfunding!$D:$D,"&gt;=50000")</f>
        <v>163</v>
      </c>
      <c r="D13">
        <f>COUNTIFS(Crowdfunding!$F:$F,"*canceled*",Crowdfunding!$D:$D,"&gt;=50000")</f>
        <v>28</v>
      </c>
      <c r="E13">
        <f>COUNTIFS(Crowdfunding!$D:$D,"&gt;=50000")</f>
        <v>313</v>
      </c>
      <c r="F13" s="5">
        <f t="shared" si="0"/>
        <v>0.36421725239616615</v>
      </c>
      <c r="G13" s="5">
        <f t="shared" si="1"/>
        <v>0.52076677316293929</v>
      </c>
      <c r="H13" s="5">
        <f t="shared" si="2"/>
        <v>8.9456869009584661E-2</v>
      </c>
    </row>
  </sheetData>
  <conditionalFormatting sqref="P1:P5 P1002:P1048576">
    <cfRule type="containsText" dxfId="3" priority="1" operator="containsText" text="canceled">
      <formula>NOT(ISERROR(SEARCH("canceled",P1)))</formula>
    </cfRule>
    <cfRule type="containsText" dxfId="2" priority="2" operator="containsText" text="live">
      <formula>NOT(ISERROR(SEARCH("live",P1)))</formula>
    </cfRule>
    <cfRule type="containsText" dxfId="1" priority="3" operator="containsText" text="successful">
      <formula>NOT(ISERROR(SEARCH("successful",P1)))</formula>
    </cfRule>
    <cfRule type="containsText" dxfId="0" priority="4" operator="containsText" text="failed">
      <formula>NOT(ISERROR(SEARCH("failed",P1)))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229C-B09F-AC4A-A4DF-E872DACE8C77}">
  <dimension ref="A1:N566"/>
  <sheetViews>
    <sheetView workbookViewId="0">
      <selection activeCell="N1" activeCellId="1" sqref="G1:H1048576 N1:N1048576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  <col min="7" max="8" width="0" hidden="1" customWidth="1"/>
    <col min="11" max="11" width="13.83203125" bestFit="1" customWidth="1"/>
    <col min="14" max="14" width="0" hidden="1" customWidth="1"/>
  </cols>
  <sheetData>
    <row r="1" spans="1:14" x14ac:dyDescent="0.2">
      <c r="A1" s="1" t="s">
        <v>4</v>
      </c>
      <c r="B1" s="1" t="s">
        <v>5</v>
      </c>
      <c r="D1" s="1" t="s">
        <v>4</v>
      </c>
      <c r="E1" s="1" t="s">
        <v>5</v>
      </c>
      <c r="G1" s="1" t="s">
        <v>4</v>
      </c>
      <c r="H1" s="1" t="s">
        <v>5</v>
      </c>
      <c r="L1" t="s">
        <v>20</v>
      </c>
      <c r="M1" t="s">
        <v>14</v>
      </c>
      <c r="N1" t="s">
        <v>2093</v>
      </c>
    </row>
    <row r="2" spans="1:14" x14ac:dyDescent="0.2">
      <c r="A2" t="s">
        <v>20</v>
      </c>
      <c r="B2">
        <v>158</v>
      </c>
      <c r="D2" t="s">
        <v>14</v>
      </c>
      <c r="E2">
        <v>0</v>
      </c>
      <c r="G2" t="s">
        <v>74</v>
      </c>
      <c r="H2">
        <v>135</v>
      </c>
      <c r="K2" t="s">
        <v>2087</v>
      </c>
      <c r="L2">
        <f>AVERAGE(B2:B566)</f>
        <v>851.14690265486729</v>
      </c>
      <c r="M2">
        <f>AVERAGE(E2:E365)</f>
        <v>585.61538461538464</v>
      </c>
    </row>
    <row r="3" spans="1:14" x14ac:dyDescent="0.2">
      <c r="A3" t="s">
        <v>20</v>
      </c>
      <c r="B3">
        <v>1425</v>
      </c>
      <c r="D3" t="s">
        <v>14</v>
      </c>
      <c r="E3">
        <v>24</v>
      </c>
      <c r="G3" t="s">
        <v>74</v>
      </c>
      <c r="H3">
        <v>1480</v>
      </c>
      <c r="K3" t="s">
        <v>2088</v>
      </c>
      <c r="L3">
        <f>MEDIAN(B2:B566)</f>
        <v>201</v>
      </c>
      <c r="M3">
        <f>MEDIAN(E2:E365)</f>
        <v>114.5</v>
      </c>
    </row>
    <row r="4" spans="1:14" x14ac:dyDescent="0.2">
      <c r="A4" t="s">
        <v>20</v>
      </c>
      <c r="B4">
        <v>174</v>
      </c>
      <c r="D4" t="s">
        <v>14</v>
      </c>
      <c r="E4">
        <v>53</v>
      </c>
      <c r="G4" t="s">
        <v>74</v>
      </c>
      <c r="H4">
        <v>17</v>
      </c>
      <c r="K4" t="s">
        <v>2090</v>
      </c>
      <c r="L4">
        <f>MIN(B2:B566)</f>
        <v>16</v>
      </c>
      <c r="M4">
        <f>MIN(E2:E365)</f>
        <v>0</v>
      </c>
    </row>
    <row r="5" spans="1:14" x14ac:dyDescent="0.2">
      <c r="A5" t="s">
        <v>20</v>
      </c>
      <c r="B5">
        <v>227</v>
      </c>
      <c r="D5" t="s">
        <v>14</v>
      </c>
      <c r="E5">
        <v>18</v>
      </c>
      <c r="G5" t="s">
        <v>74</v>
      </c>
      <c r="H5">
        <v>610</v>
      </c>
      <c r="K5" t="s">
        <v>2089</v>
      </c>
      <c r="L5">
        <f>MAX(B2:B566)</f>
        <v>7295</v>
      </c>
      <c r="M5">
        <f>MAX(E2:E365)</f>
        <v>6080</v>
      </c>
    </row>
    <row r="6" spans="1:14" x14ac:dyDescent="0.2">
      <c r="A6" t="s">
        <v>20</v>
      </c>
      <c r="B6">
        <v>220</v>
      </c>
      <c r="D6" t="s">
        <v>14</v>
      </c>
      <c r="E6">
        <v>44</v>
      </c>
      <c r="G6" t="s">
        <v>74</v>
      </c>
      <c r="H6">
        <v>532</v>
      </c>
      <c r="K6" t="s">
        <v>2091</v>
      </c>
      <c r="L6">
        <f>VAR(B2:B566)</f>
        <v>1606216.5936295739</v>
      </c>
      <c r="M6" s="11">
        <f>VAR(E2:E365)</f>
        <v>924113.45496927318</v>
      </c>
      <c r="N6" s="11">
        <f>VAR(E2:E365,H2:H58)</f>
        <v>845238.52937450528</v>
      </c>
    </row>
    <row r="7" spans="1:14" x14ac:dyDescent="0.2">
      <c r="A7" t="s">
        <v>20</v>
      </c>
      <c r="B7">
        <v>98</v>
      </c>
      <c r="D7" t="s">
        <v>14</v>
      </c>
      <c r="E7">
        <v>27</v>
      </c>
      <c r="G7" t="s">
        <v>74</v>
      </c>
      <c r="H7">
        <v>55</v>
      </c>
      <c r="K7" t="s">
        <v>2092</v>
      </c>
      <c r="L7">
        <f>STDEV(B2:B566)</f>
        <v>1267.366006183523</v>
      </c>
      <c r="M7">
        <f>STDEV(E2:E365)</f>
        <v>961.30819978260524</v>
      </c>
    </row>
    <row r="8" spans="1:14" x14ac:dyDescent="0.2">
      <c r="A8" t="s">
        <v>20</v>
      </c>
      <c r="B8">
        <v>100</v>
      </c>
      <c r="D8" t="s">
        <v>14</v>
      </c>
      <c r="E8">
        <v>55</v>
      </c>
      <c r="G8" t="s">
        <v>74</v>
      </c>
      <c r="H8">
        <v>58</v>
      </c>
      <c r="K8" t="s">
        <v>2094</v>
      </c>
      <c r="L8">
        <f>QUARTILE(B2:B566,1)</f>
        <v>128</v>
      </c>
      <c r="M8">
        <f>QUARTILE(E2:E365,1)</f>
        <v>38</v>
      </c>
    </row>
    <row r="9" spans="1:14" x14ac:dyDescent="0.2">
      <c r="A9" t="s">
        <v>20</v>
      </c>
      <c r="B9">
        <v>1249</v>
      </c>
      <c r="D9" t="s">
        <v>14</v>
      </c>
      <c r="E9">
        <v>200</v>
      </c>
      <c r="G9" t="s">
        <v>74</v>
      </c>
      <c r="H9">
        <v>51</v>
      </c>
      <c r="K9" t="s">
        <v>2095</v>
      </c>
      <c r="L9">
        <f>QUARTILE(B2:B566,2)</f>
        <v>201</v>
      </c>
      <c r="M9">
        <f>QUARTILE(E2:E365,2)</f>
        <v>114.5</v>
      </c>
    </row>
    <row r="10" spans="1:14" x14ac:dyDescent="0.2">
      <c r="A10" t="s">
        <v>20</v>
      </c>
      <c r="B10">
        <v>1396</v>
      </c>
      <c r="D10" t="s">
        <v>14</v>
      </c>
      <c r="E10">
        <v>452</v>
      </c>
      <c r="G10" t="s">
        <v>74</v>
      </c>
      <c r="H10">
        <v>379</v>
      </c>
      <c r="K10" t="s">
        <v>2096</v>
      </c>
      <c r="L10" s="11">
        <f>QUARTILE(B2:B566,3)</f>
        <v>1280</v>
      </c>
      <c r="M10">
        <f>QUARTILE(E2:E365,3)</f>
        <v>784.5</v>
      </c>
    </row>
    <row r="11" spans="1:14" x14ac:dyDescent="0.2">
      <c r="A11" t="s">
        <v>20</v>
      </c>
      <c r="B11">
        <v>890</v>
      </c>
      <c r="D11" t="s">
        <v>14</v>
      </c>
      <c r="E11">
        <v>674</v>
      </c>
      <c r="G11" t="s">
        <v>74</v>
      </c>
      <c r="H11">
        <v>441</v>
      </c>
      <c r="K11" t="s">
        <v>2097</v>
      </c>
      <c r="L11">
        <f>QUARTILE(B2:B566,4)</f>
        <v>7295</v>
      </c>
      <c r="M11">
        <f>QUARTILE(E2:E365,4)</f>
        <v>6080</v>
      </c>
    </row>
    <row r="12" spans="1:14" x14ac:dyDescent="0.2">
      <c r="A12" t="s">
        <v>20</v>
      </c>
      <c r="B12">
        <v>142</v>
      </c>
      <c r="D12" t="s">
        <v>14</v>
      </c>
      <c r="E12">
        <v>558</v>
      </c>
      <c r="G12" t="s">
        <v>74</v>
      </c>
      <c r="H12">
        <v>82</v>
      </c>
      <c r="K12" t="s">
        <v>2098</v>
      </c>
      <c r="L12">
        <f>L10-L8</f>
        <v>1152</v>
      </c>
      <c r="M12">
        <f>M10-M8</f>
        <v>746.5</v>
      </c>
    </row>
    <row r="13" spans="1:14" x14ac:dyDescent="0.2">
      <c r="A13" t="s">
        <v>20</v>
      </c>
      <c r="B13">
        <v>2673</v>
      </c>
      <c r="D13" t="s">
        <v>14</v>
      </c>
      <c r="E13">
        <v>15</v>
      </c>
      <c r="G13" t="s">
        <v>74</v>
      </c>
      <c r="H13">
        <v>57</v>
      </c>
      <c r="K13" t="s">
        <v>2099</v>
      </c>
      <c r="L13">
        <f>L8+1.5*L12</f>
        <v>1856</v>
      </c>
      <c r="M13">
        <f>M8+1.5*M12</f>
        <v>1157.75</v>
      </c>
    </row>
    <row r="14" spans="1:14" x14ac:dyDescent="0.2">
      <c r="A14" t="s">
        <v>20</v>
      </c>
      <c r="B14">
        <v>163</v>
      </c>
      <c r="D14" t="s">
        <v>14</v>
      </c>
      <c r="E14">
        <v>2307</v>
      </c>
      <c r="G14" t="s">
        <v>74</v>
      </c>
      <c r="H14">
        <v>67</v>
      </c>
      <c r="K14" t="s">
        <v>2100</v>
      </c>
      <c r="L14">
        <f>L10+1.5*L12</f>
        <v>3008</v>
      </c>
      <c r="M14">
        <f>M10+1.5*M12</f>
        <v>1904.25</v>
      </c>
    </row>
    <row r="15" spans="1:14" x14ac:dyDescent="0.2">
      <c r="A15" t="s">
        <v>20</v>
      </c>
      <c r="B15">
        <v>2220</v>
      </c>
      <c r="D15" t="s">
        <v>14</v>
      </c>
      <c r="E15">
        <v>88</v>
      </c>
      <c r="G15" t="s">
        <v>74</v>
      </c>
      <c r="H15">
        <v>1890</v>
      </c>
    </row>
    <row r="16" spans="1:14" x14ac:dyDescent="0.2">
      <c r="A16" t="s">
        <v>20</v>
      </c>
      <c r="B16">
        <v>1606</v>
      </c>
      <c r="D16" t="s">
        <v>14</v>
      </c>
      <c r="E16">
        <v>48</v>
      </c>
      <c r="G16" t="s">
        <v>74</v>
      </c>
      <c r="H16">
        <v>184</v>
      </c>
    </row>
    <row r="17" spans="1:8" x14ac:dyDescent="0.2">
      <c r="A17" t="s">
        <v>20</v>
      </c>
      <c r="B17">
        <v>129</v>
      </c>
      <c r="D17" t="s">
        <v>14</v>
      </c>
      <c r="E17">
        <v>1</v>
      </c>
      <c r="G17" t="s">
        <v>74</v>
      </c>
      <c r="H17">
        <v>32</v>
      </c>
    </row>
    <row r="18" spans="1:8" x14ac:dyDescent="0.2">
      <c r="A18" t="s">
        <v>20</v>
      </c>
      <c r="B18">
        <v>226</v>
      </c>
      <c r="D18" t="s">
        <v>14</v>
      </c>
      <c r="E18">
        <v>1467</v>
      </c>
      <c r="G18" t="s">
        <v>74</v>
      </c>
      <c r="H18">
        <v>75</v>
      </c>
    </row>
    <row r="19" spans="1:8" x14ac:dyDescent="0.2">
      <c r="A19" t="s">
        <v>20</v>
      </c>
      <c r="B19">
        <v>5419</v>
      </c>
      <c r="D19" t="s">
        <v>14</v>
      </c>
      <c r="E19">
        <v>75</v>
      </c>
      <c r="G19" t="s">
        <v>74</v>
      </c>
      <c r="H19">
        <v>64</v>
      </c>
    </row>
    <row r="20" spans="1:8" x14ac:dyDescent="0.2">
      <c r="A20" t="s">
        <v>20</v>
      </c>
      <c r="B20">
        <v>165</v>
      </c>
      <c r="D20" t="s">
        <v>14</v>
      </c>
      <c r="E20">
        <v>120</v>
      </c>
      <c r="G20" t="s">
        <v>74</v>
      </c>
      <c r="H20">
        <v>1297</v>
      </c>
    </row>
    <row r="21" spans="1:8" x14ac:dyDescent="0.2">
      <c r="A21" t="s">
        <v>20</v>
      </c>
      <c r="B21">
        <v>1965</v>
      </c>
      <c r="D21" t="s">
        <v>14</v>
      </c>
      <c r="E21">
        <v>2253</v>
      </c>
      <c r="G21" t="s">
        <v>74</v>
      </c>
      <c r="H21">
        <v>145</v>
      </c>
    </row>
    <row r="22" spans="1:8" x14ac:dyDescent="0.2">
      <c r="A22" t="s">
        <v>20</v>
      </c>
      <c r="B22">
        <v>16</v>
      </c>
      <c r="D22" t="s">
        <v>14</v>
      </c>
      <c r="E22">
        <v>5</v>
      </c>
      <c r="G22" t="s">
        <v>74</v>
      </c>
      <c r="H22">
        <v>2138</v>
      </c>
    </row>
    <row r="23" spans="1:8" x14ac:dyDescent="0.2">
      <c r="A23" t="s">
        <v>20</v>
      </c>
      <c r="B23">
        <v>107</v>
      </c>
      <c r="D23" t="s">
        <v>14</v>
      </c>
      <c r="E23">
        <v>38</v>
      </c>
      <c r="G23" t="s">
        <v>74</v>
      </c>
      <c r="H23">
        <v>10</v>
      </c>
    </row>
    <row r="24" spans="1:8" x14ac:dyDescent="0.2">
      <c r="A24" t="s">
        <v>20</v>
      </c>
      <c r="B24">
        <v>134</v>
      </c>
      <c r="D24" t="s">
        <v>14</v>
      </c>
      <c r="E24">
        <v>12</v>
      </c>
      <c r="G24" t="s">
        <v>74</v>
      </c>
      <c r="H24">
        <v>90</v>
      </c>
    </row>
    <row r="25" spans="1:8" x14ac:dyDescent="0.2">
      <c r="A25" t="s">
        <v>20</v>
      </c>
      <c r="B25">
        <v>198</v>
      </c>
      <c r="D25" t="s">
        <v>14</v>
      </c>
      <c r="E25">
        <v>1684</v>
      </c>
      <c r="G25" t="s">
        <v>74</v>
      </c>
      <c r="H25">
        <v>439</v>
      </c>
    </row>
    <row r="26" spans="1:8" x14ac:dyDescent="0.2">
      <c r="A26" t="s">
        <v>20</v>
      </c>
      <c r="B26">
        <v>111</v>
      </c>
      <c r="D26" t="s">
        <v>14</v>
      </c>
      <c r="E26">
        <v>56</v>
      </c>
      <c r="G26" t="s">
        <v>74</v>
      </c>
      <c r="H26">
        <v>595</v>
      </c>
    </row>
    <row r="27" spans="1:8" x14ac:dyDescent="0.2">
      <c r="A27" t="s">
        <v>20</v>
      </c>
      <c r="B27">
        <v>222</v>
      </c>
      <c r="D27" t="s">
        <v>14</v>
      </c>
      <c r="E27">
        <v>838</v>
      </c>
      <c r="G27" t="s">
        <v>74</v>
      </c>
      <c r="H27">
        <v>35</v>
      </c>
    </row>
    <row r="28" spans="1:8" x14ac:dyDescent="0.2">
      <c r="A28" t="s">
        <v>20</v>
      </c>
      <c r="B28">
        <v>6212</v>
      </c>
      <c r="D28" t="s">
        <v>14</v>
      </c>
      <c r="E28">
        <v>1000</v>
      </c>
      <c r="G28" t="s">
        <v>74</v>
      </c>
      <c r="H28">
        <v>528</v>
      </c>
    </row>
    <row r="29" spans="1:8" x14ac:dyDescent="0.2">
      <c r="A29" t="s">
        <v>20</v>
      </c>
      <c r="B29">
        <v>98</v>
      </c>
      <c r="D29" t="s">
        <v>14</v>
      </c>
      <c r="E29">
        <v>1482</v>
      </c>
      <c r="G29" t="s">
        <v>74</v>
      </c>
      <c r="H29">
        <v>1</v>
      </c>
    </row>
    <row r="30" spans="1:8" x14ac:dyDescent="0.2">
      <c r="A30" t="s">
        <v>20</v>
      </c>
      <c r="B30">
        <v>92</v>
      </c>
      <c r="D30" t="s">
        <v>14</v>
      </c>
      <c r="E30">
        <v>106</v>
      </c>
      <c r="G30" t="s">
        <v>74</v>
      </c>
      <c r="H30">
        <v>94</v>
      </c>
    </row>
    <row r="31" spans="1:8" x14ac:dyDescent="0.2">
      <c r="A31" t="s">
        <v>20</v>
      </c>
      <c r="B31">
        <v>149</v>
      </c>
      <c r="D31" t="s">
        <v>14</v>
      </c>
      <c r="E31">
        <v>679</v>
      </c>
      <c r="G31" t="s">
        <v>74</v>
      </c>
      <c r="H31">
        <v>37</v>
      </c>
    </row>
    <row r="32" spans="1:8" x14ac:dyDescent="0.2">
      <c r="A32" t="s">
        <v>20</v>
      </c>
      <c r="B32">
        <v>2431</v>
      </c>
      <c r="D32" t="s">
        <v>14</v>
      </c>
      <c r="E32">
        <v>1220</v>
      </c>
      <c r="G32" t="s">
        <v>74</v>
      </c>
      <c r="H32">
        <v>15</v>
      </c>
    </row>
    <row r="33" spans="1:8" x14ac:dyDescent="0.2">
      <c r="A33" t="s">
        <v>20</v>
      </c>
      <c r="B33">
        <v>303</v>
      </c>
      <c r="D33" t="s">
        <v>14</v>
      </c>
      <c r="E33">
        <v>1</v>
      </c>
      <c r="G33" t="s">
        <v>74</v>
      </c>
      <c r="H33">
        <v>87</v>
      </c>
    </row>
    <row r="34" spans="1:8" x14ac:dyDescent="0.2">
      <c r="A34" t="s">
        <v>20</v>
      </c>
      <c r="B34">
        <v>209</v>
      </c>
      <c r="D34" t="s">
        <v>14</v>
      </c>
      <c r="E34">
        <v>37</v>
      </c>
      <c r="G34" t="s">
        <v>74</v>
      </c>
      <c r="H34">
        <v>1658</v>
      </c>
    </row>
    <row r="35" spans="1:8" x14ac:dyDescent="0.2">
      <c r="A35" t="s">
        <v>20</v>
      </c>
      <c r="B35">
        <v>131</v>
      </c>
      <c r="D35" t="s">
        <v>14</v>
      </c>
      <c r="E35">
        <v>60</v>
      </c>
      <c r="G35" t="s">
        <v>74</v>
      </c>
      <c r="H35">
        <v>723</v>
      </c>
    </row>
    <row r="36" spans="1:8" x14ac:dyDescent="0.2">
      <c r="A36" t="s">
        <v>20</v>
      </c>
      <c r="B36">
        <v>164</v>
      </c>
      <c r="D36" t="s">
        <v>14</v>
      </c>
      <c r="E36">
        <v>296</v>
      </c>
      <c r="G36" t="s">
        <v>74</v>
      </c>
      <c r="H36">
        <v>390</v>
      </c>
    </row>
    <row r="37" spans="1:8" x14ac:dyDescent="0.2">
      <c r="A37" t="s">
        <v>20</v>
      </c>
      <c r="B37">
        <v>201</v>
      </c>
      <c r="D37" t="s">
        <v>14</v>
      </c>
      <c r="E37">
        <v>3304</v>
      </c>
      <c r="G37" t="s">
        <v>74</v>
      </c>
      <c r="H37">
        <v>25</v>
      </c>
    </row>
    <row r="38" spans="1:8" x14ac:dyDescent="0.2">
      <c r="A38" t="s">
        <v>20</v>
      </c>
      <c r="B38">
        <v>211</v>
      </c>
      <c r="D38" t="s">
        <v>14</v>
      </c>
      <c r="E38">
        <v>73</v>
      </c>
      <c r="G38" t="s">
        <v>74</v>
      </c>
      <c r="H38">
        <v>1218</v>
      </c>
    </row>
    <row r="39" spans="1:8" x14ac:dyDescent="0.2">
      <c r="A39" t="s">
        <v>20</v>
      </c>
      <c r="B39">
        <v>128</v>
      </c>
      <c r="D39" t="s">
        <v>14</v>
      </c>
      <c r="E39">
        <v>3387</v>
      </c>
      <c r="G39" t="s">
        <v>74</v>
      </c>
      <c r="H39">
        <v>215</v>
      </c>
    </row>
    <row r="40" spans="1:8" x14ac:dyDescent="0.2">
      <c r="A40" t="s">
        <v>20</v>
      </c>
      <c r="B40">
        <v>1600</v>
      </c>
      <c r="D40" t="s">
        <v>14</v>
      </c>
      <c r="E40">
        <v>662</v>
      </c>
      <c r="G40" t="s">
        <v>74</v>
      </c>
      <c r="H40">
        <v>38</v>
      </c>
    </row>
    <row r="41" spans="1:8" x14ac:dyDescent="0.2">
      <c r="A41" t="s">
        <v>20</v>
      </c>
      <c r="B41">
        <v>249</v>
      </c>
      <c r="D41" t="s">
        <v>14</v>
      </c>
      <c r="E41">
        <v>774</v>
      </c>
      <c r="G41" t="s">
        <v>74</v>
      </c>
      <c r="H41">
        <v>60</v>
      </c>
    </row>
    <row r="42" spans="1:8" x14ac:dyDescent="0.2">
      <c r="A42" t="s">
        <v>20</v>
      </c>
      <c r="B42">
        <v>236</v>
      </c>
      <c r="D42" t="s">
        <v>14</v>
      </c>
      <c r="E42">
        <v>672</v>
      </c>
      <c r="G42" t="s">
        <v>74</v>
      </c>
      <c r="H42">
        <v>524</v>
      </c>
    </row>
    <row r="43" spans="1:8" x14ac:dyDescent="0.2">
      <c r="A43" t="s">
        <v>20</v>
      </c>
      <c r="B43">
        <v>4065</v>
      </c>
      <c r="D43" t="s">
        <v>14</v>
      </c>
      <c r="E43">
        <v>940</v>
      </c>
      <c r="G43" t="s">
        <v>74</v>
      </c>
      <c r="H43">
        <v>219</v>
      </c>
    </row>
    <row r="44" spans="1:8" x14ac:dyDescent="0.2">
      <c r="A44" t="s">
        <v>20</v>
      </c>
      <c r="B44">
        <v>246</v>
      </c>
      <c r="D44" t="s">
        <v>14</v>
      </c>
      <c r="E44">
        <v>117</v>
      </c>
      <c r="G44" t="s">
        <v>74</v>
      </c>
      <c r="H44">
        <v>29</v>
      </c>
    </row>
    <row r="45" spans="1:8" x14ac:dyDescent="0.2">
      <c r="A45" t="s">
        <v>20</v>
      </c>
      <c r="B45">
        <v>2475</v>
      </c>
      <c r="D45" t="s">
        <v>14</v>
      </c>
      <c r="E45">
        <v>115</v>
      </c>
      <c r="G45" t="s">
        <v>74</v>
      </c>
      <c r="H45">
        <v>614</v>
      </c>
    </row>
    <row r="46" spans="1:8" x14ac:dyDescent="0.2">
      <c r="A46" t="s">
        <v>20</v>
      </c>
      <c r="B46">
        <v>76</v>
      </c>
      <c r="D46" t="s">
        <v>14</v>
      </c>
      <c r="E46">
        <v>326</v>
      </c>
      <c r="G46" t="s">
        <v>74</v>
      </c>
      <c r="H46">
        <v>114</v>
      </c>
    </row>
    <row r="47" spans="1:8" x14ac:dyDescent="0.2">
      <c r="A47" t="s">
        <v>20</v>
      </c>
      <c r="B47">
        <v>54</v>
      </c>
      <c r="D47" t="s">
        <v>14</v>
      </c>
      <c r="E47">
        <v>1</v>
      </c>
      <c r="G47" t="s">
        <v>74</v>
      </c>
      <c r="H47">
        <v>26</v>
      </c>
    </row>
    <row r="48" spans="1:8" x14ac:dyDescent="0.2">
      <c r="A48" t="s">
        <v>20</v>
      </c>
      <c r="B48">
        <v>88</v>
      </c>
      <c r="D48" t="s">
        <v>14</v>
      </c>
      <c r="E48">
        <v>1467</v>
      </c>
      <c r="G48" t="s">
        <v>74</v>
      </c>
      <c r="H48">
        <v>56</v>
      </c>
    </row>
    <row r="49" spans="1:8" x14ac:dyDescent="0.2">
      <c r="A49" t="s">
        <v>20</v>
      </c>
      <c r="B49">
        <v>85</v>
      </c>
      <c r="D49" t="s">
        <v>14</v>
      </c>
      <c r="E49">
        <v>5681</v>
      </c>
      <c r="G49" t="s">
        <v>74</v>
      </c>
      <c r="H49">
        <v>1113</v>
      </c>
    </row>
    <row r="50" spans="1:8" x14ac:dyDescent="0.2">
      <c r="A50" t="s">
        <v>20</v>
      </c>
      <c r="B50">
        <v>170</v>
      </c>
      <c r="D50" t="s">
        <v>14</v>
      </c>
      <c r="E50">
        <v>1059</v>
      </c>
      <c r="G50" t="s">
        <v>74</v>
      </c>
      <c r="H50">
        <v>94</v>
      </c>
    </row>
    <row r="51" spans="1:8" x14ac:dyDescent="0.2">
      <c r="A51" t="s">
        <v>20</v>
      </c>
      <c r="B51">
        <v>330</v>
      </c>
      <c r="D51" t="s">
        <v>14</v>
      </c>
      <c r="E51">
        <v>1194</v>
      </c>
      <c r="G51" t="s">
        <v>74</v>
      </c>
      <c r="H51">
        <v>898</v>
      </c>
    </row>
    <row r="52" spans="1:8" x14ac:dyDescent="0.2">
      <c r="A52" t="s">
        <v>20</v>
      </c>
      <c r="B52">
        <v>127</v>
      </c>
      <c r="D52" t="s">
        <v>14</v>
      </c>
      <c r="E52">
        <v>30</v>
      </c>
      <c r="G52" t="s">
        <v>74</v>
      </c>
      <c r="H52">
        <v>296</v>
      </c>
    </row>
    <row r="53" spans="1:8" x14ac:dyDescent="0.2">
      <c r="A53" t="s">
        <v>20</v>
      </c>
      <c r="B53">
        <v>411</v>
      </c>
      <c r="D53" t="s">
        <v>14</v>
      </c>
      <c r="E53">
        <v>75</v>
      </c>
      <c r="G53" t="s">
        <v>74</v>
      </c>
      <c r="H53">
        <v>976</v>
      </c>
    </row>
    <row r="54" spans="1:8" x14ac:dyDescent="0.2">
      <c r="A54" t="s">
        <v>20</v>
      </c>
      <c r="B54">
        <v>180</v>
      </c>
      <c r="D54" t="s">
        <v>14</v>
      </c>
      <c r="E54">
        <v>955</v>
      </c>
      <c r="G54" t="s">
        <v>74</v>
      </c>
      <c r="H54">
        <v>160</v>
      </c>
    </row>
    <row r="55" spans="1:8" x14ac:dyDescent="0.2">
      <c r="A55" t="s">
        <v>20</v>
      </c>
      <c r="B55">
        <v>374</v>
      </c>
      <c r="D55" t="s">
        <v>14</v>
      </c>
      <c r="E55">
        <v>67</v>
      </c>
      <c r="G55" t="s">
        <v>74</v>
      </c>
      <c r="H55">
        <v>2266</v>
      </c>
    </row>
    <row r="56" spans="1:8" x14ac:dyDescent="0.2">
      <c r="A56" t="s">
        <v>20</v>
      </c>
      <c r="B56">
        <v>71</v>
      </c>
      <c r="D56" t="s">
        <v>14</v>
      </c>
      <c r="E56">
        <v>5</v>
      </c>
      <c r="G56" t="s">
        <v>74</v>
      </c>
      <c r="H56">
        <v>75</v>
      </c>
    </row>
    <row r="57" spans="1:8" x14ac:dyDescent="0.2">
      <c r="A57" t="s">
        <v>20</v>
      </c>
      <c r="B57">
        <v>203</v>
      </c>
      <c r="D57" t="s">
        <v>14</v>
      </c>
      <c r="E57">
        <v>26</v>
      </c>
      <c r="G57" t="s">
        <v>74</v>
      </c>
      <c r="H57">
        <v>139</v>
      </c>
    </row>
    <row r="58" spans="1:8" x14ac:dyDescent="0.2">
      <c r="A58" t="s">
        <v>20</v>
      </c>
      <c r="B58">
        <v>113</v>
      </c>
      <c r="D58" t="s">
        <v>14</v>
      </c>
      <c r="E58">
        <v>1130</v>
      </c>
      <c r="G58" t="s">
        <v>74</v>
      </c>
      <c r="H58">
        <v>1122</v>
      </c>
    </row>
    <row r="59" spans="1:8" x14ac:dyDescent="0.2">
      <c r="A59" t="s">
        <v>20</v>
      </c>
      <c r="B59">
        <v>96</v>
      </c>
      <c r="D59" t="s">
        <v>14</v>
      </c>
      <c r="E59">
        <v>782</v>
      </c>
    </row>
    <row r="60" spans="1:8" x14ac:dyDescent="0.2">
      <c r="A60" t="s">
        <v>20</v>
      </c>
      <c r="B60">
        <v>498</v>
      </c>
      <c r="D60" t="s">
        <v>14</v>
      </c>
      <c r="E60">
        <v>210</v>
      </c>
    </row>
    <row r="61" spans="1:8" x14ac:dyDescent="0.2">
      <c r="A61" t="s">
        <v>20</v>
      </c>
      <c r="B61">
        <v>180</v>
      </c>
      <c r="D61" t="s">
        <v>14</v>
      </c>
      <c r="E61">
        <v>136</v>
      </c>
    </row>
    <row r="62" spans="1:8" x14ac:dyDescent="0.2">
      <c r="A62" t="s">
        <v>20</v>
      </c>
      <c r="B62">
        <v>27</v>
      </c>
      <c r="D62" t="s">
        <v>14</v>
      </c>
      <c r="E62">
        <v>86</v>
      </c>
    </row>
    <row r="63" spans="1:8" x14ac:dyDescent="0.2">
      <c r="A63" t="s">
        <v>20</v>
      </c>
      <c r="B63">
        <v>2331</v>
      </c>
      <c r="D63" t="s">
        <v>14</v>
      </c>
      <c r="E63">
        <v>19</v>
      </c>
    </row>
    <row r="64" spans="1:8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19" priority="13" operator="containsText" text="canceled">
      <formula>NOT(ISERROR(SEARCH("canceled",A1)))</formula>
    </cfRule>
    <cfRule type="containsText" dxfId="18" priority="14" operator="containsText" text="live">
      <formula>NOT(ISERROR(SEARCH("live",A1)))</formula>
    </cfRule>
    <cfRule type="containsText" dxfId="17" priority="15" operator="containsText" text="successful">
      <formula>NOT(ISERROR(SEARCH("successful",A1)))</formula>
    </cfRule>
    <cfRule type="containsText" dxfId="16" priority="16" operator="containsText" text="failed">
      <formula>NOT(ISERROR(SEARCH("failed",A1)))</formula>
    </cfRule>
  </conditionalFormatting>
  <conditionalFormatting sqref="D1:D1047940">
    <cfRule type="containsText" dxfId="15" priority="9" operator="containsText" text="canceled">
      <formula>NOT(ISERROR(SEARCH("canceled",D1)))</formula>
    </cfRule>
    <cfRule type="containsText" dxfId="14" priority="10" operator="containsText" text="live">
      <formula>NOT(ISERROR(SEARCH("live",D1)))</formula>
    </cfRule>
    <cfRule type="containsText" dxfId="13" priority="11" operator="containsText" text="successful">
      <formula>NOT(ISERROR(SEARCH("successful",D1)))</formula>
    </cfRule>
    <cfRule type="containsText" dxfId="12" priority="12" operator="containsText" text="failed">
      <formula>NOT(ISERROR(SEARCH("failed",D1)))</formula>
    </cfRule>
  </conditionalFormatting>
  <conditionalFormatting sqref="G2:G58">
    <cfRule type="containsText" dxfId="11" priority="5" operator="containsText" text="canceled">
      <formula>NOT(ISERROR(SEARCH("canceled",G2)))</formula>
    </cfRule>
    <cfRule type="containsText" dxfId="10" priority="6" operator="containsText" text="live">
      <formula>NOT(ISERROR(SEARCH("live",G2)))</formula>
    </cfRule>
    <cfRule type="containsText" dxfId="9" priority="7" operator="containsText" text="successful">
      <formula>NOT(ISERROR(SEARCH("successful",G2)))</formula>
    </cfRule>
    <cfRule type="containsText" dxfId="8" priority="8" operator="containsText" text="failed">
      <formula>NOT(ISERROR(SEARCH("failed",G2)))</formula>
    </cfRule>
  </conditionalFormatting>
  <conditionalFormatting sqref="G1">
    <cfRule type="containsText" dxfId="7" priority="1" operator="containsText" text="canceled">
      <formula>NOT(ISERROR(SEARCH("canceled",G1)))</formula>
    </cfRule>
    <cfRule type="containsText" dxfId="6" priority="2" operator="containsText" text="live">
      <formula>NOT(ISERROR(SEARCH("live",G1)))</formula>
    </cfRule>
    <cfRule type="containsText" dxfId="5" priority="3" operator="containsText" text="successful">
      <formula>NOT(ISERROR(SEARCH("successful",G1)))</formula>
    </cfRule>
    <cfRule type="containsText" dxfId="4" priority="4" operator="containsText" text="failed">
      <formula>NOT(ISERROR(SEARCH("failed",G1)))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</vt:lpstr>
      <vt:lpstr>Sub-Category Pivot</vt:lpstr>
      <vt:lpstr>Date Created Pivot</vt:lpstr>
      <vt:lpstr>Bonus</vt:lpstr>
      <vt:lpstr>Bonus 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Austin Calvo</cp:lastModifiedBy>
  <dcterms:created xsi:type="dcterms:W3CDTF">2021-09-29T18:52:28Z</dcterms:created>
  <dcterms:modified xsi:type="dcterms:W3CDTF">2022-06-26T20:11:02Z</dcterms:modified>
</cp:coreProperties>
</file>