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9260" windowHeight="5025"/>
  </bookViews>
  <sheets>
    <sheet name="UNIT VALUES" sheetId="2" r:id="rId1"/>
    <sheet name="CALCS" sheetId="1" r:id="rId2"/>
    <sheet name="ALLOCATION VALUES ONLY" sheetId="7" r:id="rId3"/>
    <sheet name="Hawaii FY12" sheetId="8" r:id="rId4"/>
    <sheet name="INSLRCD12 Pop11 Final" sheetId="9" r:id="rId5"/>
  </sheets>
  <definedNames>
    <definedName name="_xlnm._FilterDatabase" localSheetId="1" hidden="1">CALCS!$A$1:$X$1233</definedName>
    <definedName name="_Regression_Int" localSheetId="4" hidden="1">1</definedName>
    <definedName name="_xlnm.Print_Area" localSheetId="4">'INSLRCD12 Pop11 Final'!$B$2:$J$12</definedName>
    <definedName name="Print_Area_MI" localSheetId="4">'INSLRCD12 Pop11 Final'!#REF!</definedName>
  </definedNames>
  <calcPr calcId="125725"/>
</workbook>
</file>

<file path=xl/calcChain.xml><?xml version="1.0" encoding="utf-8"?>
<calcChain xmlns="http://schemas.openxmlformats.org/spreadsheetml/2006/main">
  <c r="G11" i="9"/>
  <c r="I10"/>
  <c r="J10" s="1"/>
  <c r="I9"/>
  <c r="J9" s="1"/>
  <c r="I8"/>
  <c r="J8" s="1"/>
  <c r="I7"/>
  <c r="I11" s="1"/>
  <c r="H22" i="8"/>
  <c r="E11"/>
  <c r="D11"/>
  <c r="D14" s="1"/>
  <c r="C11"/>
  <c r="J7" i="9" l="1"/>
  <c r="G9" i="8"/>
  <c r="G10"/>
  <c r="G11"/>
  <c r="C14"/>
  <c r="E14"/>
  <c r="H11" s="1"/>
  <c r="F10" l="1"/>
  <c r="F9"/>
  <c r="H10"/>
  <c r="I10" s="1"/>
  <c r="H9"/>
  <c r="F11"/>
  <c r="F14" s="1"/>
  <c r="G14"/>
  <c r="H14" l="1"/>
  <c r="I9"/>
  <c r="I11"/>
  <c r="I14" l="1"/>
  <c r="J11" l="1"/>
  <c r="G21" s="1"/>
  <c r="I21" s="1"/>
  <c r="J10"/>
  <c r="G20" s="1"/>
  <c r="J9"/>
  <c r="J14" l="1"/>
  <c r="G19"/>
  <c r="I19" s="1"/>
  <c r="I20"/>
  <c r="G22"/>
  <c r="I22" s="1"/>
  <c r="W3" i="7" l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W1127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7"/>
  <c r="W1198"/>
  <c r="W1199"/>
  <c r="W1200"/>
  <c r="W1201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24"/>
  <c r="W1225"/>
  <c r="W1226"/>
  <c r="W1227"/>
  <c r="W1228"/>
  <c r="W1229"/>
  <c r="W1230"/>
  <c r="W1231"/>
  <c r="W1232"/>
  <c r="W1233"/>
  <c r="W2"/>
  <c r="H4" i="2"/>
  <c r="H5" s="1"/>
  <c r="T289" i="1"/>
  <c r="T283"/>
  <c r="T260"/>
  <c r="T238"/>
  <c r="T53"/>
  <c r="T21"/>
  <c r="T2"/>
  <c r="C22" i="2"/>
  <c r="T1232" i="1" s="1"/>
  <c r="H9" i="2" l="1"/>
  <c r="T1233" i="1"/>
  <c r="T287"/>
  <c r="T370"/>
  <c r="T459"/>
  <c r="T516"/>
  <c r="T591"/>
  <c r="T681"/>
  <c r="T703"/>
  <c r="T843"/>
  <c r="T918"/>
  <c r="T993"/>
  <c r="T1108"/>
  <c r="T1203"/>
  <c r="T399"/>
  <c r="T496"/>
  <c r="T538"/>
  <c r="T657"/>
  <c r="T689"/>
  <c r="T767"/>
  <c r="T892"/>
  <c r="T973"/>
  <c r="T1089"/>
  <c r="T1171"/>
  <c r="T168"/>
  <c r="T19"/>
  <c r="T38"/>
  <c r="T397"/>
  <c r="T407"/>
  <c r="T484"/>
  <c r="T506"/>
  <c r="T531"/>
  <c r="T553"/>
  <c r="T636"/>
  <c r="T664"/>
  <c r="T685"/>
  <c r="T697"/>
  <c r="T761"/>
  <c r="T816"/>
  <c r="T847"/>
  <c r="T903"/>
  <c r="T966"/>
  <c r="T990"/>
  <c r="T1011"/>
  <c r="T1106"/>
  <c r="T1138"/>
  <c r="T1180"/>
  <c r="T1206"/>
  <c r="F20" i="2"/>
  <c r="T4" i="1"/>
  <c r="T6"/>
  <c r="T8"/>
  <c r="T10"/>
  <c r="T12"/>
  <c r="T14"/>
  <c r="T16"/>
  <c r="T18"/>
  <c r="T20"/>
  <c r="T22"/>
  <c r="T24"/>
  <c r="T26"/>
  <c r="T28"/>
  <c r="T30"/>
  <c r="T32"/>
  <c r="T34"/>
  <c r="T36"/>
  <c r="T40"/>
  <c r="T42"/>
  <c r="T44"/>
  <c r="T46"/>
  <c r="T48"/>
  <c r="T50"/>
  <c r="T52"/>
  <c r="T54"/>
  <c r="T56"/>
  <c r="T58"/>
  <c r="T60"/>
  <c r="T62"/>
  <c r="T64"/>
  <c r="T66"/>
  <c r="T68"/>
  <c r="T70"/>
  <c r="T72"/>
  <c r="T74"/>
  <c r="T76"/>
  <c r="T78"/>
  <c r="T80"/>
  <c r="T82"/>
  <c r="T84"/>
  <c r="T86"/>
  <c r="T88"/>
  <c r="T90"/>
  <c r="T92"/>
  <c r="T94"/>
  <c r="T96"/>
  <c r="T98"/>
  <c r="T100"/>
  <c r="T102"/>
  <c r="T104"/>
  <c r="T106"/>
  <c r="T108"/>
  <c r="T110"/>
  <c r="T112"/>
  <c r="T114"/>
  <c r="T116"/>
  <c r="T118"/>
  <c r="T120"/>
  <c r="T122"/>
  <c r="T124"/>
  <c r="T126"/>
  <c r="T128"/>
  <c r="T130"/>
  <c r="T132"/>
  <c r="T134"/>
  <c r="T136"/>
  <c r="T138"/>
  <c r="T140"/>
  <c r="T142"/>
  <c r="T144"/>
  <c r="T146"/>
  <c r="T148"/>
  <c r="T150"/>
  <c r="T152"/>
  <c r="T154"/>
  <c r="T156"/>
  <c r="T158"/>
  <c r="T160"/>
  <c r="T162"/>
  <c r="T164"/>
  <c r="T166"/>
  <c r="T1231"/>
  <c r="T1229"/>
  <c r="T1227"/>
  <c r="T1225"/>
  <c r="T1223"/>
  <c r="T1221"/>
  <c r="T1219"/>
  <c r="T1217"/>
  <c r="T1215"/>
  <c r="T1213"/>
  <c r="T1211"/>
  <c r="T1209"/>
  <c r="T1207"/>
  <c r="T1205"/>
  <c r="T1201"/>
  <c r="T1199"/>
  <c r="T1197"/>
  <c r="T1195"/>
  <c r="T1193"/>
  <c r="T1191"/>
  <c r="T1189"/>
  <c r="T1187"/>
  <c r="T1185"/>
  <c r="T1183"/>
  <c r="T1181"/>
  <c r="T1179"/>
  <c r="T1177"/>
  <c r="T1175"/>
  <c r="T1173"/>
  <c r="T1169"/>
  <c r="T1167"/>
  <c r="T1165"/>
  <c r="T1163"/>
  <c r="T1161"/>
  <c r="T1159"/>
  <c r="T1157"/>
  <c r="T1155"/>
  <c r="T1153"/>
  <c r="T1151"/>
  <c r="T1149"/>
  <c r="T1147"/>
  <c r="T1145"/>
  <c r="T1143"/>
  <c r="T1141"/>
  <c r="T1139"/>
  <c r="T1137"/>
  <c r="T1135"/>
  <c r="T1133"/>
  <c r="T1131"/>
  <c r="T1129"/>
  <c r="T1127"/>
  <c r="T1125"/>
  <c r="T1123"/>
  <c r="T1121"/>
  <c r="T1119"/>
  <c r="T1117"/>
  <c r="T1115"/>
  <c r="T1113"/>
  <c r="T1111"/>
  <c r="T1109"/>
  <c r="T1107"/>
  <c r="T1105"/>
  <c r="T1103"/>
  <c r="T1101"/>
  <c r="T1099"/>
  <c r="T1097"/>
  <c r="T1095"/>
  <c r="T1093"/>
  <c r="T1091"/>
  <c r="T1087"/>
  <c r="T1085"/>
  <c r="T1083"/>
  <c r="T1081"/>
  <c r="T1079"/>
  <c r="T1077"/>
  <c r="T1075"/>
  <c r="T1073"/>
  <c r="T1071"/>
  <c r="T1069"/>
  <c r="T1067"/>
  <c r="T1065"/>
  <c r="T1063"/>
  <c r="T1061"/>
  <c r="T1059"/>
  <c r="T1057"/>
  <c r="T1055"/>
  <c r="T1053"/>
  <c r="T1051"/>
  <c r="T1049"/>
  <c r="T1047"/>
  <c r="T1045"/>
  <c r="T1043"/>
  <c r="T1041"/>
  <c r="T1039"/>
  <c r="T1037"/>
  <c r="T1035"/>
  <c r="T1033"/>
  <c r="T1031"/>
  <c r="T1029"/>
  <c r="T1027"/>
  <c r="T1025"/>
  <c r="T1023"/>
  <c r="T1021"/>
  <c r="T1019"/>
  <c r="T1017"/>
  <c r="T1015"/>
  <c r="T1013"/>
  <c r="T1009"/>
  <c r="T1007"/>
  <c r="T1005"/>
  <c r="T1003"/>
  <c r="T1001"/>
  <c r="T999"/>
  <c r="T997"/>
  <c r="T995"/>
  <c r="T991"/>
  <c r="T989"/>
  <c r="T987"/>
  <c r="T985"/>
  <c r="T983"/>
  <c r="T981"/>
  <c r="T979"/>
  <c r="T977"/>
  <c r="T975"/>
  <c r="T971"/>
  <c r="T969"/>
  <c r="T967"/>
  <c r="T965"/>
  <c r="T963"/>
  <c r="T961"/>
  <c r="T959"/>
  <c r="T957"/>
  <c r="T955"/>
  <c r="T953"/>
  <c r="T951"/>
  <c r="T949"/>
  <c r="T947"/>
  <c r="T945"/>
  <c r="T943"/>
  <c r="T941"/>
  <c r="T939"/>
  <c r="T937"/>
  <c r="T935"/>
  <c r="T933"/>
  <c r="T931"/>
  <c r="T929"/>
  <c r="T927"/>
  <c r="T925"/>
  <c r="T923"/>
  <c r="T921"/>
  <c r="T919"/>
  <c r="T917"/>
  <c r="T915"/>
  <c r="T913"/>
  <c r="T911"/>
  <c r="T909"/>
  <c r="T907"/>
  <c r="T905"/>
  <c r="T901"/>
  <c r="T899"/>
  <c r="T897"/>
  <c r="T895"/>
  <c r="T893"/>
  <c r="T891"/>
  <c r="T889"/>
  <c r="T887"/>
  <c r="T885"/>
  <c r="T883"/>
  <c r="T881"/>
  <c r="T879"/>
  <c r="T877"/>
  <c r="T875"/>
  <c r="T873"/>
  <c r="T871"/>
  <c r="T869"/>
  <c r="T867"/>
  <c r="T865"/>
  <c r="T863"/>
  <c r="T861"/>
  <c r="T859"/>
  <c r="T857"/>
  <c r="T855"/>
  <c r="T853"/>
  <c r="T851"/>
  <c r="T849"/>
  <c r="T845"/>
  <c r="T841"/>
  <c r="T839"/>
  <c r="T837"/>
  <c r="T835"/>
  <c r="T833"/>
  <c r="T831"/>
  <c r="T829"/>
  <c r="T827"/>
  <c r="T825"/>
  <c r="T823"/>
  <c r="T821"/>
  <c r="T819"/>
  <c r="T817"/>
  <c r="T815"/>
  <c r="T813"/>
  <c r="T811"/>
  <c r="T809"/>
  <c r="T807"/>
  <c r="T805"/>
  <c r="T803"/>
  <c r="T801"/>
  <c r="T799"/>
  <c r="T797"/>
  <c r="T795"/>
  <c r="T793"/>
  <c r="T791"/>
  <c r="T789"/>
  <c r="T787"/>
  <c r="T785"/>
  <c r="T783"/>
  <c r="T781"/>
  <c r="T779"/>
  <c r="T777"/>
  <c r="T775"/>
  <c r="T773"/>
  <c r="T771"/>
  <c r="T769"/>
  <c r="T765"/>
  <c r="T763"/>
  <c r="T759"/>
  <c r="T757"/>
  <c r="T755"/>
  <c r="T753"/>
  <c r="T751"/>
  <c r="T749"/>
  <c r="T747"/>
  <c r="T745"/>
  <c r="T743"/>
  <c r="T741"/>
  <c r="T739"/>
  <c r="T737"/>
  <c r="T735"/>
  <c r="T733"/>
  <c r="T731"/>
  <c r="T729"/>
  <c r="T727"/>
  <c r="T725"/>
  <c r="T723"/>
  <c r="T721"/>
  <c r="T719"/>
  <c r="T717"/>
  <c r="T715"/>
  <c r="T713"/>
  <c r="T711"/>
  <c r="T709"/>
  <c r="T707"/>
  <c r="T705"/>
  <c r="T701"/>
  <c r="T1230"/>
  <c r="T1228"/>
  <c r="T1226"/>
  <c r="T1224"/>
  <c r="T1222"/>
  <c r="T1220"/>
  <c r="T1218"/>
  <c r="T1216"/>
  <c r="T1214"/>
  <c r="T1212"/>
  <c r="T1210"/>
  <c r="T1208"/>
  <c r="T1204"/>
  <c r="T1202"/>
  <c r="T1200"/>
  <c r="T1198"/>
  <c r="T1196"/>
  <c r="T1194"/>
  <c r="T1192"/>
  <c r="T1190"/>
  <c r="T1188"/>
  <c r="T1186"/>
  <c r="T1184"/>
  <c r="T1182"/>
  <c r="T1178"/>
  <c r="T1176"/>
  <c r="T1174"/>
  <c r="T1172"/>
  <c r="T1170"/>
  <c r="T1168"/>
  <c r="T1166"/>
  <c r="T1164"/>
  <c r="T1162"/>
  <c r="T1160"/>
  <c r="T1158"/>
  <c r="T1156"/>
  <c r="T1154"/>
  <c r="T1152"/>
  <c r="T1150"/>
  <c r="T1148"/>
  <c r="T1146"/>
  <c r="T1144"/>
  <c r="T1142"/>
  <c r="T1140"/>
  <c r="T1136"/>
  <c r="T1134"/>
  <c r="T1132"/>
  <c r="T1130"/>
  <c r="T1128"/>
  <c r="T1126"/>
  <c r="T1124"/>
  <c r="T1122"/>
  <c r="T1120"/>
  <c r="T1118"/>
  <c r="T1116"/>
  <c r="T1114"/>
  <c r="T1112"/>
  <c r="T1110"/>
  <c r="T1104"/>
  <c r="T1102"/>
  <c r="T1100"/>
  <c r="T1098"/>
  <c r="T1096"/>
  <c r="T1094"/>
  <c r="T1092"/>
  <c r="T1090"/>
  <c r="T1088"/>
  <c r="T1086"/>
  <c r="T1084"/>
  <c r="T1082"/>
  <c r="T1080"/>
  <c r="T1078"/>
  <c r="T1076"/>
  <c r="T1074"/>
  <c r="T1072"/>
  <c r="T1070"/>
  <c r="T1068"/>
  <c r="T1066"/>
  <c r="T1064"/>
  <c r="T1062"/>
  <c r="T1060"/>
  <c r="T1058"/>
  <c r="T1056"/>
  <c r="T1054"/>
  <c r="T1052"/>
  <c r="T1050"/>
  <c r="T1048"/>
  <c r="T1046"/>
  <c r="T1044"/>
  <c r="T1042"/>
  <c r="T1040"/>
  <c r="T1038"/>
  <c r="T1036"/>
  <c r="T1034"/>
  <c r="T1032"/>
  <c r="T1030"/>
  <c r="T1028"/>
  <c r="T1026"/>
  <c r="T1024"/>
  <c r="T1022"/>
  <c r="T1020"/>
  <c r="T1018"/>
  <c r="T1016"/>
  <c r="T1014"/>
  <c r="T1012"/>
  <c r="T1010"/>
  <c r="T1008"/>
  <c r="T1006"/>
  <c r="T1004"/>
  <c r="T1002"/>
  <c r="T1000"/>
  <c r="T998"/>
  <c r="T996"/>
  <c r="T994"/>
  <c r="T992"/>
  <c r="T988"/>
  <c r="T986"/>
  <c r="T984"/>
  <c r="T982"/>
  <c r="T980"/>
  <c r="T978"/>
  <c r="T976"/>
  <c r="T974"/>
  <c r="T972"/>
  <c r="T970"/>
  <c r="T968"/>
  <c r="T964"/>
  <c r="T962"/>
  <c r="T960"/>
  <c r="T958"/>
  <c r="T956"/>
  <c r="T954"/>
  <c r="T952"/>
  <c r="T950"/>
  <c r="T948"/>
  <c r="T946"/>
  <c r="T944"/>
  <c r="T942"/>
  <c r="T940"/>
  <c r="T938"/>
  <c r="T936"/>
  <c r="T934"/>
  <c r="T932"/>
  <c r="T930"/>
  <c r="T928"/>
  <c r="T926"/>
  <c r="T924"/>
  <c r="T922"/>
  <c r="T920"/>
  <c r="T916"/>
  <c r="T914"/>
  <c r="T912"/>
  <c r="T910"/>
  <c r="T908"/>
  <c r="T906"/>
  <c r="T904"/>
  <c r="T902"/>
  <c r="T900"/>
  <c r="T898"/>
  <c r="T896"/>
  <c r="T894"/>
  <c r="T890"/>
  <c r="T888"/>
  <c r="T886"/>
  <c r="T884"/>
  <c r="T882"/>
  <c r="T880"/>
  <c r="T878"/>
  <c r="T876"/>
  <c r="T874"/>
  <c r="T872"/>
  <c r="T870"/>
  <c r="T868"/>
  <c r="T866"/>
  <c r="T864"/>
  <c r="T862"/>
  <c r="T860"/>
  <c r="T858"/>
  <c r="T856"/>
  <c r="T854"/>
  <c r="T852"/>
  <c r="T850"/>
  <c r="T848"/>
  <c r="T846"/>
  <c r="T844"/>
  <c r="T842"/>
  <c r="T840"/>
  <c r="T838"/>
  <c r="T836"/>
  <c r="T834"/>
  <c r="T832"/>
  <c r="T830"/>
  <c r="T828"/>
  <c r="T826"/>
  <c r="T824"/>
  <c r="T822"/>
  <c r="T820"/>
  <c r="T818"/>
  <c r="T814"/>
  <c r="T812"/>
  <c r="T810"/>
  <c r="T808"/>
  <c r="T806"/>
  <c r="T804"/>
  <c r="T802"/>
  <c r="T800"/>
  <c r="T798"/>
  <c r="T796"/>
  <c r="T794"/>
  <c r="T792"/>
  <c r="T790"/>
  <c r="T788"/>
  <c r="T786"/>
  <c r="T784"/>
  <c r="T782"/>
  <c r="T780"/>
  <c r="T778"/>
  <c r="T776"/>
  <c r="T774"/>
  <c r="T772"/>
  <c r="T770"/>
  <c r="T768"/>
  <c r="T766"/>
  <c r="T764"/>
  <c r="T762"/>
  <c r="T760"/>
  <c r="T758"/>
  <c r="T756"/>
  <c r="T754"/>
  <c r="T752"/>
  <c r="T750"/>
  <c r="T748"/>
  <c r="T746"/>
  <c r="T744"/>
  <c r="T742"/>
  <c r="T740"/>
  <c r="T738"/>
  <c r="T736"/>
  <c r="T734"/>
  <c r="T732"/>
  <c r="T730"/>
  <c r="T728"/>
  <c r="T726"/>
  <c r="T724"/>
  <c r="T722"/>
  <c r="T720"/>
  <c r="T718"/>
  <c r="T716"/>
  <c r="T714"/>
  <c r="T712"/>
  <c r="T710"/>
  <c r="T708"/>
  <c r="T706"/>
  <c r="T704"/>
  <c r="T702"/>
  <c r="T700"/>
  <c r="T698"/>
  <c r="T696"/>
  <c r="T694"/>
  <c r="T692"/>
  <c r="T690"/>
  <c r="T688"/>
  <c r="T686"/>
  <c r="T684"/>
  <c r="T682"/>
  <c r="T680"/>
  <c r="T678"/>
  <c r="T676"/>
  <c r="T674"/>
  <c r="T672"/>
  <c r="T670"/>
  <c r="T668"/>
  <c r="T666"/>
  <c r="T662"/>
  <c r="T660"/>
  <c r="T658"/>
  <c r="T656"/>
  <c r="T654"/>
  <c r="T652"/>
  <c r="T650"/>
  <c r="T648"/>
  <c r="T646"/>
  <c r="T644"/>
  <c r="T642"/>
  <c r="T640"/>
  <c r="T638"/>
  <c r="T634"/>
  <c r="T632"/>
  <c r="T630"/>
  <c r="T628"/>
  <c r="T626"/>
  <c r="T624"/>
  <c r="T622"/>
  <c r="T620"/>
  <c r="T618"/>
  <c r="T616"/>
  <c r="T614"/>
  <c r="T612"/>
  <c r="T610"/>
  <c r="T608"/>
  <c r="T606"/>
  <c r="T604"/>
  <c r="T602"/>
  <c r="T600"/>
  <c r="T598"/>
  <c r="T596"/>
  <c r="T594"/>
  <c r="T592"/>
  <c r="T590"/>
  <c r="T588"/>
  <c r="T586"/>
  <c r="T584"/>
  <c r="T582"/>
  <c r="T580"/>
  <c r="T578"/>
  <c r="T576"/>
  <c r="T574"/>
  <c r="T572"/>
  <c r="T570"/>
  <c r="T568"/>
  <c r="T566"/>
  <c r="T564"/>
  <c r="T562"/>
  <c r="T560"/>
  <c r="T558"/>
  <c r="T556"/>
  <c r="T554"/>
  <c r="T552"/>
  <c r="T550"/>
  <c r="T548"/>
  <c r="T546"/>
  <c r="T544"/>
  <c r="T542"/>
  <c r="T540"/>
  <c r="T536"/>
  <c r="T534"/>
  <c r="T532"/>
  <c r="T530"/>
  <c r="T528"/>
  <c r="T526"/>
  <c r="T524"/>
  <c r="T522"/>
  <c r="T520"/>
  <c r="T518"/>
  <c r="T514"/>
  <c r="T512"/>
  <c r="T510"/>
  <c r="T508"/>
  <c r="T504"/>
  <c r="T502"/>
  <c r="T500"/>
  <c r="T498"/>
  <c r="T494"/>
  <c r="T492"/>
  <c r="T490"/>
  <c r="T488"/>
  <c r="T486"/>
  <c r="T482"/>
  <c r="T480"/>
  <c r="T478"/>
  <c r="T476"/>
  <c r="T474"/>
  <c r="T472"/>
  <c r="T470"/>
  <c r="T468"/>
  <c r="T466"/>
  <c r="T464"/>
  <c r="T462"/>
  <c r="T460"/>
  <c r="T458"/>
  <c r="T456"/>
  <c r="T454"/>
  <c r="T452"/>
  <c r="T450"/>
  <c r="T448"/>
  <c r="T446"/>
  <c r="T444"/>
  <c r="T442"/>
  <c r="T440"/>
  <c r="T438"/>
  <c r="T436"/>
  <c r="T434"/>
  <c r="T432"/>
  <c r="T430"/>
  <c r="T428"/>
  <c r="T426"/>
  <c r="T424"/>
  <c r="T422"/>
  <c r="T420"/>
  <c r="T418"/>
  <c r="T416"/>
  <c r="T414"/>
  <c r="T412"/>
  <c r="T410"/>
  <c r="T408"/>
  <c r="T406"/>
  <c r="T404"/>
  <c r="T402"/>
  <c r="T400"/>
  <c r="T398"/>
  <c r="T396"/>
  <c r="T394"/>
  <c r="T392"/>
  <c r="T390"/>
  <c r="T388"/>
  <c r="T386"/>
  <c r="T384"/>
  <c r="T382"/>
  <c r="T380"/>
  <c r="T378"/>
  <c r="T376"/>
  <c r="T374"/>
  <c r="T372"/>
  <c r="T368"/>
  <c r="T366"/>
  <c r="T364"/>
  <c r="T362"/>
  <c r="T360"/>
  <c r="T358"/>
  <c r="T356"/>
  <c r="T354"/>
  <c r="T352"/>
  <c r="T350"/>
  <c r="T348"/>
  <c r="T346"/>
  <c r="T344"/>
  <c r="T342"/>
  <c r="T340"/>
  <c r="T338"/>
  <c r="T336"/>
  <c r="T334"/>
  <c r="T332"/>
  <c r="T330"/>
  <c r="T328"/>
  <c r="T326"/>
  <c r="T324"/>
  <c r="T322"/>
  <c r="T320"/>
  <c r="T318"/>
  <c r="T316"/>
  <c r="T314"/>
  <c r="T312"/>
  <c r="T310"/>
  <c r="T308"/>
  <c r="T306"/>
  <c r="T304"/>
  <c r="T302"/>
  <c r="T300"/>
  <c r="T298"/>
  <c r="T296"/>
  <c r="T294"/>
  <c r="T292"/>
  <c r="T290"/>
  <c r="T288"/>
  <c r="T286"/>
  <c r="T284"/>
  <c r="T282"/>
  <c r="T280"/>
  <c r="T278"/>
  <c r="T276"/>
  <c r="T274"/>
  <c r="T272"/>
  <c r="T270"/>
  <c r="T268"/>
  <c r="T266"/>
  <c r="T264"/>
  <c r="T262"/>
  <c r="T258"/>
  <c r="T256"/>
  <c r="T254"/>
  <c r="T252"/>
  <c r="T250"/>
  <c r="T248"/>
  <c r="T246"/>
  <c r="T244"/>
  <c r="T242"/>
  <c r="T240"/>
  <c r="T236"/>
  <c r="T234"/>
  <c r="T232"/>
  <c r="T230"/>
  <c r="T228"/>
  <c r="T226"/>
  <c r="T224"/>
  <c r="T222"/>
  <c r="T220"/>
  <c r="T218"/>
  <c r="T216"/>
  <c r="T214"/>
  <c r="T212"/>
  <c r="T210"/>
  <c r="T208"/>
  <c r="T206"/>
  <c r="T204"/>
  <c r="T202"/>
  <c r="T200"/>
  <c r="T198"/>
  <c r="T196"/>
  <c r="T194"/>
  <c r="T192"/>
  <c r="T190"/>
  <c r="T188"/>
  <c r="T186"/>
  <c r="T184"/>
  <c r="T182"/>
  <c r="T180"/>
  <c r="T178"/>
  <c r="T176"/>
  <c r="T174"/>
  <c r="T172"/>
  <c r="T170"/>
  <c r="T699"/>
  <c r="T695"/>
  <c r="T693"/>
  <c r="T691"/>
  <c r="T687"/>
  <c r="T683"/>
  <c r="T679"/>
  <c r="T677"/>
  <c r="T675"/>
  <c r="T673"/>
  <c r="T671"/>
  <c r="T669"/>
  <c r="T667"/>
  <c r="T665"/>
  <c r="T663"/>
  <c r="T661"/>
  <c r="T659"/>
  <c r="T655"/>
  <c r="T653"/>
  <c r="T651"/>
  <c r="T649"/>
  <c r="T647"/>
  <c r="T645"/>
  <c r="T643"/>
  <c r="T641"/>
  <c r="T639"/>
  <c r="T637"/>
  <c r="T635"/>
  <c r="T633"/>
  <c r="T631"/>
  <c r="T629"/>
  <c r="T627"/>
  <c r="T625"/>
  <c r="T623"/>
  <c r="T621"/>
  <c r="T619"/>
  <c r="T617"/>
  <c r="T615"/>
  <c r="T613"/>
  <c r="T611"/>
  <c r="T609"/>
  <c r="T607"/>
  <c r="T605"/>
  <c r="T603"/>
  <c r="T601"/>
  <c r="T599"/>
  <c r="T597"/>
  <c r="T595"/>
  <c r="T593"/>
  <c r="T589"/>
  <c r="T587"/>
  <c r="T585"/>
  <c r="T583"/>
  <c r="T581"/>
  <c r="T579"/>
  <c r="T577"/>
  <c r="T575"/>
  <c r="T573"/>
  <c r="T571"/>
  <c r="T569"/>
  <c r="T567"/>
  <c r="T565"/>
  <c r="T563"/>
  <c r="T561"/>
  <c r="T559"/>
  <c r="T557"/>
  <c r="T555"/>
  <c r="T551"/>
  <c r="T549"/>
  <c r="T547"/>
  <c r="T545"/>
  <c r="T543"/>
  <c r="T541"/>
  <c r="T539"/>
  <c r="T537"/>
  <c r="T535"/>
  <c r="T533"/>
  <c r="T529"/>
  <c r="T527"/>
  <c r="T525"/>
  <c r="T523"/>
  <c r="T521"/>
  <c r="T519"/>
  <c r="T517"/>
  <c r="T515"/>
  <c r="T513"/>
  <c r="T511"/>
  <c r="T509"/>
  <c r="T507"/>
  <c r="T505"/>
  <c r="T503"/>
  <c r="T501"/>
  <c r="T499"/>
  <c r="T497"/>
  <c r="T495"/>
  <c r="T493"/>
  <c r="T491"/>
  <c r="T489"/>
  <c r="T487"/>
  <c r="T485"/>
  <c r="T483"/>
  <c r="T481"/>
  <c r="T479"/>
  <c r="T477"/>
  <c r="T475"/>
  <c r="T473"/>
  <c r="T471"/>
  <c r="T469"/>
  <c r="T467"/>
  <c r="T465"/>
  <c r="T463"/>
  <c r="T461"/>
  <c r="T457"/>
  <c r="T455"/>
  <c r="T453"/>
  <c r="T451"/>
  <c r="T449"/>
  <c r="T447"/>
  <c r="T445"/>
  <c r="T443"/>
  <c r="T441"/>
  <c r="T439"/>
  <c r="T437"/>
  <c r="T435"/>
  <c r="T433"/>
  <c r="T431"/>
  <c r="T429"/>
  <c r="T427"/>
  <c r="T425"/>
  <c r="T423"/>
  <c r="T421"/>
  <c r="T419"/>
  <c r="T417"/>
  <c r="T415"/>
  <c r="T413"/>
  <c r="T411"/>
  <c r="T409"/>
  <c r="T405"/>
  <c r="T403"/>
  <c r="T401"/>
  <c r="T395"/>
  <c r="T393"/>
  <c r="T391"/>
  <c r="T389"/>
  <c r="T387"/>
  <c r="T385"/>
  <c r="T383"/>
  <c r="T381"/>
  <c r="T379"/>
  <c r="T377"/>
  <c r="T375"/>
  <c r="T373"/>
  <c r="T371"/>
  <c r="T369"/>
  <c r="T367"/>
  <c r="T365"/>
  <c r="T363"/>
  <c r="T361"/>
  <c r="T359"/>
  <c r="T357"/>
  <c r="T355"/>
  <c r="T353"/>
  <c r="T351"/>
  <c r="T349"/>
  <c r="T347"/>
  <c r="T345"/>
  <c r="T343"/>
  <c r="T341"/>
  <c r="T339"/>
  <c r="T337"/>
  <c r="T335"/>
  <c r="T333"/>
  <c r="T331"/>
  <c r="T329"/>
  <c r="T327"/>
  <c r="T325"/>
  <c r="T323"/>
  <c r="T321"/>
  <c r="T319"/>
  <c r="T317"/>
  <c r="T315"/>
  <c r="T313"/>
  <c r="T311"/>
  <c r="T309"/>
  <c r="T307"/>
  <c r="T305"/>
  <c r="T303"/>
  <c r="T301"/>
  <c r="T299"/>
  <c r="T297"/>
  <c r="T295"/>
  <c r="T293"/>
  <c r="T291"/>
  <c r="T285"/>
  <c r="T281"/>
  <c r="T279"/>
  <c r="T277"/>
  <c r="T275"/>
  <c r="T273"/>
  <c r="T271"/>
  <c r="T269"/>
  <c r="T267"/>
  <c r="T265"/>
  <c r="T263"/>
  <c r="T261"/>
  <c r="T259"/>
  <c r="T257"/>
  <c r="T255"/>
  <c r="T253"/>
  <c r="T251"/>
  <c r="T249"/>
  <c r="T247"/>
  <c r="T245"/>
  <c r="T243"/>
  <c r="T241"/>
  <c r="T239"/>
  <c r="T237"/>
  <c r="T235"/>
  <c r="T233"/>
  <c r="T231"/>
  <c r="T229"/>
  <c r="T227"/>
  <c r="T225"/>
  <c r="T223"/>
  <c r="T221"/>
  <c r="T219"/>
  <c r="T217"/>
  <c r="T215"/>
  <c r="T213"/>
  <c r="T211"/>
  <c r="T209"/>
  <c r="T207"/>
  <c r="T205"/>
  <c r="T203"/>
  <c r="T201"/>
  <c r="T199"/>
  <c r="T197"/>
  <c r="T195"/>
  <c r="T193"/>
  <c r="T191"/>
  <c r="T189"/>
  <c r="T187"/>
  <c r="T185"/>
  <c r="T183"/>
  <c r="T181"/>
  <c r="T179"/>
  <c r="T177"/>
  <c r="T175"/>
  <c r="T173"/>
  <c r="T171"/>
  <c r="T169"/>
  <c r="T3"/>
  <c r="T5"/>
  <c r="T7"/>
  <c r="T9"/>
  <c r="T11"/>
  <c r="T13"/>
  <c r="T15"/>
  <c r="T17"/>
  <c r="T23"/>
  <c r="T25"/>
  <c r="T27"/>
  <c r="T29"/>
  <c r="T31"/>
  <c r="T33"/>
  <c r="T35"/>
  <c r="T37"/>
  <c r="T39"/>
  <c r="T41"/>
  <c r="T43"/>
  <c r="T45"/>
  <c r="T47"/>
  <c r="T49"/>
  <c r="T51"/>
  <c r="T55"/>
  <c r="T57"/>
  <c r="T59"/>
  <c r="T61"/>
  <c r="T63"/>
  <c r="T65"/>
  <c r="T67"/>
  <c r="T69"/>
  <c r="T71"/>
  <c r="T73"/>
  <c r="T75"/>
  <c r="T77"/>
  <c r="T79"/>
  <c r="T81"/>
  <c r="T83"/>
  <c r="T85"/>
  <c r="T87"/>
  <c r="T89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T151"/>
  <c r="T153"/>
  <c r="T155"/>
  <c r="T157"/>
  <c r="T159"/>
  <c r="T161"/>
  <c r="T163"/>
  <c r="T165"/>
  <c r="T167"/>
  <c r="F21" i="2"/>
  <c r="D39" s="1"/>
  <c r="C16"/>
  <c r="D24" s="1"/>
  <c r="D31"/>
  <c r="D20"/>
  <c r="F19"/>
  <c r="D30" s="1"/>
  <c r="D19"/>
  <c r="D27" s="1"/>
  <c r="E18"/>
  <c r="D36" s="1"/>
  <c r="D18"/>
  <c r="D35" s="1"/>
  <c r="C18"/>
  <c r="D34" s="1"/>
  <c r="E17"/>
  <c r="D17"/>
  <c r="C17"/>
  <c r="E16"/>
  <c r="D26" s="1"/>
  <c r="D16"/>
  <c r="D25" s="1"/>
  <c r="U1232" i="1" l="1"/>
  <c r="U1233"/>
  <c r="G6" i="2"/>
  <c r="G7"/>
  <c r="C21"/>
  <c r="D37" s="1"/>
  <c r="D21"/>
  <c r="D38" s="1"/>
  <c r="U21" i="1"/>
  <c r="U53"/>
  <c r="U260"/>
  <c r="U285"/>
  <c r="U370"/>
  <c r="U399"/>
  <c r="U419"/>
  <c r="U496"/>
  <c r="U516"/>
  <c r="U569"/>
  <c r="U591"/>
  <c r="U657"/>
  <c r="U681"/>
  <c r="U712"/>
  <c r="U720"/>
  <c r="U784"/>
  <c r="U798"/>
  <c r="U892"/>
  <c r="U918"/>
  <c r="U994"/>
  <c r="U1018"/>
  <c r="U1039"/>
  <c r="U1134"/>
  <c r="U1166"/>
  <c r="U1222"/>
  <c r="U2"/>
  <c r="U4"/>
  <c r="U36"/>
  <c r="U238"/>
  <c r="U283"/>
  <c r="U289"/>
  <c r="U397"/>
  <c r="U411"/>
  <c r="U471"/>
  <c r="U506"/>
  <c r="U531"/>
  <c r="U584"/>
  <c r="U636"/>
  <c r="U674"/>
  <c r="U685"/>
  <c r="U716"/>
  <c r="U726"/>
  <c r="U790"/>
  <c r="U847"/>
  <c r="U903"/>
  <c r="U966"/>
  <c r="U1001"/>
  <c r="U1021"/>
  <c r="U1117"/>
  <c r="U1164"/>
  <c r="U1199"/>
  <c r="U1231"/>
  <c r="U6"/>
  <c r="U8"/>
  <c r="U10"/>
  <c r="U12"/>
  <c r="U14"/>
  <c r="U16"/>
  <c r="U18"/>
  <c r="U20"/>
  <c r="U22"/>
  <c r="U24"/>
  <c r="U26"/>
  <c r="U28"/>
  <c r="U30"/>
  <c r="U32"/>
  <c r="U34"/>
  <c r="U38"/>
  <c r="U40"/>
  <c r="U42"/>
  <c r="U44"/>
  <c r="U46"/>
  <c r="U48"/>
  <c r="U50"/>
  <c r="U52"/>
  <c r="U54"/>
  <c r="U56"/>
  <c r="U58"/>
  <c r="U60"/>
  <c r="U62"/>
  <c r="U64"/>
  <c r="U66"/>
  <c r="U68"/>
  <c r="U70"/>
  <c r="U72"/>
  <c r="U74"/>
  <c r="U76"/>
  <c r="U78"/>
  <c r="U80"/>
  <c r="U82"/>
  <c r="U84"/>
  <c r="U86"/>
  <c r="U88"/>
  <c r="U90"/>
  <c r="U92"/>
  <c r="U94"/>
  <c r="U96"/>
  <c r="U98"/>
  <c r="U100"/>
  <c r="U102"/>
  <c r="U104"/>
  <c r="U106"/>
  <c r="U108"/>
  <c r="U110"/>
  <c r="U112"/>
  <c r="U114"/>
  <c r="U116"/>
  <c r="U118"/>
  <c r="U120"/>
  <c r="U122"/>
  <c r="U124"/>
  <c r="U126"/>
  <c r="U128"/>
  <c r="U130"/>
  <c r="U132"/>
  <c r="U134"/>
  <c r="U136"/>
  <c r="U138"/>
  <c r="U140"/>
  <c r="U142"/>
  <c r="U144"/>
  <c r="U146"/>
  <c r="U148"/>
  <c r="U150"/>
  <c r="U152"/>
  <c r="U154"/>
  <c r="U156"/>
  <c r="U158"/>
  <c r="U160"/>
  <c r="U162"/>
  <c r="U164"/>
  <c r="U166"/>
  <c r="U168"/>
  <c r="U170"/>
  <c r="U172"/>
  <c r="U174"/>
  <c r="U176"/>
  <c r="U178"/>
  <c r="U180"/>
  <c r="U182"/>
  <c r="U184"/>
  <c r="U186"/>
  <c r="U188"/>
  <c r="U190"/>
  <c r="U192"/>
  <c r="U194"/>
  <c r="U196"/>
  <c r="U198"/>
  <c r="U200"/>
  <c r="U202"/>
  <c r="U204"/>
  <c r="U206"/>
  <c r="U208"/>
  <c r="U210"/>
  <c r="U212"/>
  <c r="U214"/>
  <c r="U216"/>
  <c r="U218"/>
  <c r="U220"/>
  <c r="U222"/>
  <c r="U224"/>
  <c r="U226"/>
  <c r="U228"/>
  <c r="U230"/>
  <c r="U232"/>
  <c r="U234"/>
  <c r="U236"/>
  <c r="U240"/>
  <c r="U242"/>
  <c r="U244"/>
  <c r="U246"/>
  <c r="U248"/>
  <c r="U250"/>
  <c r="U252"/>
  <c r="U254"/>
  <c r="U256"/>
  <c r="U258"/>
  <c r="U262"/>
  <c r="U264"/>
  <c r="U266"/>
  <c r="U268"/>
  <c r="U270"/>
  <c r="U272"/>
  <c r="U274"/>
  <c r="U276"/>
  <c r="U278"/>
  <c r="U280"/>
  <c r="U282"/>
  <c r="U284"/>
  <c r="U286"/>
  <c r="U288"/>
  <c r="U290"/>
  <c r="U292"/>
  <c r="U294"/>
  <c r="U296"/>
  <c r="U298"/>
  <c r="U300"/>
  <c r="U302"/>
  <c r="U304"/>
  <c r="U306"/>
  <c r="U308"/>
  <c r="U310"/>
  <c r="U312"/>
  <c r="U314"/>
  <c r="U316"/>
  <c r="U318"/>
  <c r="U320"/>
  <c r="U322"/>
  <c r="U324"/>
  <c r="U326"/>
  <c r="U328"/>
  <c r="U330"/>
  <c r="U332"/>
  <c r="U334"/>
  <c r="U336"/>
  <c r="U338"/>
  <c r="U340"/>
  <c r="U342"/>
  <c r="U344"/>
  <c r="U346"/>
  <c r="U348"/>
  <c r="U350"/>
  <c r="U352"/>
  <c r="U354"/>
  <c r="U356"/>
  <c r="U358"/>
  <c r="U360"/>
  <c r="U362"/>
  <c r="U364"/>
  <c r="U366"/>
  <c r="U368"/>
  <c r="U372"/>
  <c r="U374"/>
  <c r="U376"/>
  <c r="U378"/>
  <c r="U380"/>
  <c r="U382"/>
  <c r="U384"/>
  <c r="U386"/>
  <c r="U388"/>
  <c r="U390"/>
  <c r="U392"/>
  <c r="U394"/>
  <c r="U396"/>
  <c r="U398"/>
  <c r="U400"/>
  <c r="U402"/>
  <c r="U404"/>
  <c r="U406"/>
  <c r="U408"/>
  <c r="U410"/>
  <c r="U412"/>
  <c r="U414"/>
  <c r="U416"/>
  <c r="U418"/>
  <c r="U420"/>
  <c r="U422"/>
  <c r="U424"/>
  <c r="U426"/>
  <c r="U428"/>
  <c r="U430"/>
  <c r="U432"/>
  <c r="U434"/>
  <c r="U436"/>
  <c r="U438"/>
  <c r="U440"/>
  <c r="U442"/>
  <c r="U444"/>
  <c r="U446"/>
  <c r="U448"/>
  <c r="U450"/>
  <c r="U452"/>
  <c r="U454"/>
  <c r="U456"/>
  <c r="U458"/>
  <c r="U460"/>
  <c r="U462"/>
  <c r="U464"/>
  <c r="U466"/>
  <c r="U468"/>
  <c r="U470"/>
  <c r="U472"/>
  <c r="U474"/>
  <c r="U476"/>
  <c r="U478"/>
  <c r="U480"/>
  <c r="U482"/>
  <c r="U484"/>
  <c r="U486"/>
  <c r="U488"/>
  <c r="U490"/>
  <c r="U492"/>
  <c r="U494"/>
  <c r="U498"/>
  <c r="U500"/>
  <c r="U502"/>
  <c r="U504"/>
  <c r="U508"/>
  <c r="U510"/>
  <c r="U512"/>
  <c r="U514"/>
  <c r="U518"/>
  <c r="U520"/>
  <c r="U522"/>
  <c r="U524"/>
  <c r="U526"/>
  <c r="U528"/>
  <c r="U530"/>
  <c r="U532"/>
  <c r="U534"/>
  <c r="U536"/>
  <c r="U538"/>
  <c r="U540"/>
  <c r="U542"/>
  <c r="U544"/>
  <c r="U546"/>
  <c r="U548"/>
  <c r="U550"/>
  <c r="U552"/>
  <c r="U554"/>
  <c r="U556"/>
  <c r="U558"/>
  <c r="U560"/>
  <c r="U562"/>
  <c r="U564"/>
  <c r="U566"/>
  <c r="U568"/>
  <c r="U570"/>
  <c r="U572"/>
  <c r="U574"/>
  <c r="U576"/>
  <c r="U578"/>
  <c r="U580"/>
  <c r="U582"/>
  <c r="U586"/>
  <c r="U588"/>
  <c r="U590"/>
  <c r="U592"/>
  <c r="U594"/>
  <c r="U596"/>
  <c r="U598"/>
  <c r="U600"/>
  <c r="U602"/>
  <c r="U604"/>
  <c r="U606"/>
  <c r="U608"/>
  <c r="U610"/>
  <c r="U612"/>
  <c r="U614"/>
  <c r="U616"/>
  <c r="U618"/>
  <c r="U620"/>
  <c r="U622"/>
  <c r="U624"/>
  <c r="U626"/>
  <c r="U628"/>
  <c r="U630"/>
  <c r="U632"/>
  <c r="U634"/>
  <c r="U638"/>
  <c r="U640"/>
  <c r="U642"/>
  <c r="U644"/>
  <c r="U646"/>
  <c r="U648"/>
  <c r="U650"/>
  <c r="U652"/>
  <c r="U654"/>
  <c r="U656"/>
  <c r="U658"/>
  <c r="U660"/>
  <c r="U662"/>
  <c r="U664"/>
  <c r="U666"/>
  <c r="U668"/>
  <c r="U670"/>
  <c r="U672"/>
  <c r="U676"/>
  <c r="U678"/>
  <c r="U680"/>
  <c r="U682"/>
  <c r="U684"/>
  <c r="U686"/>
  <c r="U688"/>
  <c r="U690"/>
  <c r="U692"/>
  <c r="U694"/>
  <c r="U696"/>
  <c r="U698"/>
  <c r="U700"/>
  <c r="U702"/>
  <c r="U704"/>
  <c r="U706"/>
  <c r="U708"/>
  <c r="U710"/>
  <c r="U714"/>
  <c r="U718"/>
  <c r="U722"/>
  <c r="U724"/>
  <c r="U728"/>
  <c r="U730"/>
  <c r="U732"/>
  <c r="U734"/>
  <c r="U736"/>
  <c r="U738"/>
  <c r="U740"/>
  <c r="U742"/>
  <c r="U744"/>
  <c r="U746"/>
  <c r="U748"/>
  <c r="U750"/>
  <c r="U752"/>
  <c r="U754"/>
  <c r="U756"/>
  <c r="U758"/>
  <c r="U760"/>
  <c r="U762"/>
  <c r="U764"/>
  <c r="U766"/>
  <c r="U768"/>
  <c r="U770"/>
  <c r="U772"/>
  <c r="U774"/>
  <c r="U776"/>
  <c r="U778"/>
  <c r="U780"/>
  <c r="U782"/>
  <c r="U786"/>
  <c r="U788"/>
  <c r="U792"/>
  <c r="U794"/>
  <c r="U796"/>
  <c r="U800"/>
  <c r="U802"/>
  <c r="U804"/>
  <c r="U806"/>
  <c r="U808"/>
  <c r="U810"/>
  <c r="U812"/>
  <c r="U814"/>
  <c r="U816"/>
  <c r="U818"/>
  <c r="U820"/>
  <c r="U822"/>
  <c r="U824"/>
  <c r="U826"/>
  <c r="U828"/>
  <c r="U830"/>
  <c r="U832"/>
  <c r="U834"/>
  <c r="U836"/>
  <c r="U838"/>
  <c r="U840"/>
  <c r="U842"/>
  <c r="U844"/>
  <c r="U846"/>
  <c r="U848"/>
  <c r="U850"/>
  <c r="U852"/>
  <c r="U854"/>
  <c r="U856"/>
  <c r="U858"/>
  <c r="U860"/>
  <c r="U862"/>
  <c r="U864"/>
  <c r="U866"/>
  <c r="U868"/>
  <c r="U870"/>
  <c r="U872"/>
  <c r="U874"/>
  <c r="U876"/>
  <c r="U878"/>
  <c r="U880"/>
  <c r="U882"/>
  <c r="U884"/>
  <c r="U886"/>
  <c r="U888"/>
  <c r="U890"/>
  <c r="U894"/>
  <c r="U896"/>
  <c r="U898"/>
  <c r="U900"/>
  <c r="U902"/>
  <c r="U904"/>
  <c r="U906"/>
  <c r="U908"/>
  <c r="U910"/>
  <c r="U912"/>
  <c r="U914"/>
  <c r="U916"/>
  <c r="U920"/>
  <c r="U922"/>
  <c r="U924"/>
  <c r="U926"/>
  <c r="U928"/>
  <c r="U930"/>
  <c r="U932"/>
  <c r="U934"/>
  <c r="U936"/>
  <c r="U938"/>
  <c r="U940"/>
  <c r="U942"/>
  <c r="U944"/>
  <c r="U946"/>
  <c r="U948"/>
  <c r="U950"/>
  <c r="U952"/>
  <c r="U954"/>
  <c r="U956"/>
  <c r="U958"/>
  <c r="U960"/>
  <c r="U962"/>
  <c r="U964"/>
  <c r="U968"/>
  <c r="U970"/>
  <c r="U972"/>
  <c r="U974"/>
  <c r="U976"/>
  <c r="U978"/>
  <c r="U980"/>
  <c r="U982"/>
  <c r="U984"/>
  <c r="U986"/>
  <c r="U988"/>
  <c r="U990"/>
  <c r="U992"/>
  <c r="U996"/>
  <c r="U998"/>
  <c r="U1000"/>
  <c r="U1002"/>
  <c r="U1004"/>
  <c r="U1006"/>
  <c r="U1008"/>
  <c r="U1010"/>
  <c r="U1012"/>
  <c r="U1014"/>
  <c r="U1016"/>
  <c r="U1020"/>
  <c r="U1022"/>
  <c r="U1024"/>
  <c r="U1026"/>
  <c r="U1028"/>
  <c r="U1030"/>
  <c r="U1032"/>
  <c r="U1034"/>
  <c r="U1036"/>
  <c r="U1038"/>
  <c r="U1040"/>
  <c r="U1042"/>
  <c r="U1044"/>
  <c r="U1046"/>
  <c r="U1048"/>
  <c r="U1050"/>
  <c r="U1052"/>
  <c r="U1054"/>
  <c r="U1056"/>
  <c r="U1058"/>
  <c r="U1060"/>
  <c r="U1062"/>
  <c r="U1064"/>
  <c r="U1066"/>
  <c r="U1068"/>
  <c r="U1070"/>
  <c r="U1072"/>
  <c r="U1074"/>
  <c r="U1076"/>
  <c r="U1078"/>
  <c r="U1080"/>
  <c r="U1082"/>
  <c r="U1084"/>
  <c r="U1086"/>
  <c r="U1088"/>
  <c r="U1090"/>
  <c r="U1092"/>
  <c r="U1094"/>
  <c r="U1096"/>
  <c r="U1098"/>
  <c r="U1100"/>
  <c r="U1102"/>
  <c r="U1104"/>
  <c r="U1106"/>
  <c r="U1108"/>
  <c r="U1110"/>
  <c r="U1112"/>
  <c r="U1114"/>
  <c r="U1116"/>
  <c r="U1118"/>
  <c r="U1120"/>
  <c r="U1122"/>
  <c r="U1124"/>
  <c r="U1126"/>
  <c r="U1128"/>
  <c r="U1130"/>
  <c r="U1132"/>
  <c r="U1136"/>
  <c r="U1138"/>
  <c r="U1140"/>
  <c r="U1142"/>
  <c r="U1144"/>
  <c r="U1146"/>
  <c r="U1148"/>
  <c r="U1150"/>
  <c r="U1152"/>
  <c r="U1154"/>
  <c r="U1156"/>
  <c r="U1158"/>
  <c r="U1160"/>
  <c r="U1162"/>
  <c r="U1168"/>
  <c r="U1170"/>
  <c r="U1172"/>
  <c r="U1174"/>
  <c r="U1176"/>
  <c r="U1178"/>
  <c r="U1180"/>
  <c r="U1182"/>
  <c r="U1184"/>
  <c r="U1186"/>
  <c r="U1188"/>
  <c r="U1190"/>
  <c r="U1192"/>
  <c r="U1194"/>
  <c r="U1196"/>
  <c r="U1198"/>
  <c r="U1200"/>
  <c r="U1202"/>
  <c r="U1204"/>
  <c r="U1206"/>
  <c r="U1208"/>
  <c r="U1210"/>
  <c r="U1212"/>
  <c r="U1214"/>
  <c r="U1216"/>
  <c r="U1218"/>
  <c r="U1220"/>
  <c r="U1224"/>
  <c r="U1226"/>
  <c r="U1228"/>
  <c r="U1230"/>
  <c r="U3"/>
  <c r="U5"/>
  <c r="U7"/>
  <c r="U9"/>
  <c r="U11"/>
  <c r="U13"/>
  <c r="U15"/>
  <c r="U17"/>
  <c r="U19"/>
  <c r="U23"/>
  <c r="U25"/>
  <c r="U27"/>
  <c r="U29"/>
  <c r="U31"/>
  <c r="U33"/>
  <c r="U35"/>
  <c r="U37"/>
  <c r="U39"/>
  <c r="U41"/>
  <c r="U43"/>
  <c r="U45"/>
  <c r="U47"/>
  <c r="U49"/>
  <c r="U51"/>
  <c r="U55"/>
  <c r="U57"/>
  <c r="U59"/>
  <c r="U61"/>
  <c r="U63"/>
  <c r="U65"/>
  <c r="U67"/>
  <c r="U69"/>
  <c r="U71"/>
  <c r="U73"/>
  <c r="U75"/>
  <c r="U77"/>
  <c r="U79"/>
  <c r="U81"/>
  <c r="U83"/>
  <c r="U85"/>
  <c r="U87"/>
  <c r="U89"/>
  <c r="U91"/>
  <c r="U93"/>
  <c r="U95"/>
  <c r="U97"/>
  <c r="U99"/>
  <c r="U101"/>
  <c r="U103"/>
  <c r="U105"/>
  <c r="U107"/>
  <c r="U109"/>
  <c r="U111"/>
  <c r="U113"/>
  <c r="U115"/>
  <c r="U117"/>
  <c r="U119"/>
  <c r="U121"/>
  <c r="U123"/>
  <c r="U125"/>
  <c r="U127"/>
  <c r="U129"/>
  <c r="U131"/>
  <c r="U133"/>
  <c r="U135"/>
  <c r="U137"/>
  <c r="U139"/>
  <c r="U141"/>
  <c r="U143"/>
  <c r="U145"/>
  <c r="U147"/>
  <c r="U149"/>
  <c r="U151"/>
  <c r="U153"/>
  <c r="U155"/>
  <c r="U157"/>
  <c r="U159"/>
  <c r="U161"/>
  <c r="U163"/>
  <c r="U165"/>
  <c r="U167"/>
  <c r="U169"/>
  <c r="U171"/>
  <c r="U173"/>
  <c r="U175"/>
  <c r="U177"/>
  <c r="U179"/>
  <c r="U181"/>
  <c r="U183"/>
  <c r="U185"/>
  <c r="U187"/>
  <c r="U189"/>
  <c r="U191"/>
  <c r="U193"/>
  <c r="U195"/>
  <c r="U197"/>
  <c r="U199"/>
  <c r="U201"/>
  <c r="U203"/>
  <c r="U205"/>
  <c r="U207"/>
  <c r="U209"/>
  <c r="U211"/>
  <c r="U213"/>
  <c r="U215"/>
  <c r="U217"/>
  <c r="U219"/>
  <c r="U221"/>
  <c r="U223"/>
  <c r="U225"/>
  <c r="U227"/>
  <c r="U229"/>
  <c r="U231"/>
  <c r="U233"/>
  <c r="U235"/>
  <c r="U237"/>
  <c r="U239"/>
  <c r="U241"/>
  <c r="U243"/>
  <c r="U245"/>
  <c r="U247"/>
  <c r="U249"/>
  <c r="U251"/>
  <c r="U253"/>
  <c r="U255"/>
  <c r="U257"/>
  <c r="U259"/>
  <c r="U261"/>
  <c r="U263"/>
  <c r="U265"/>
  <c r="U267"/>
  <c r="U269"/>
  <c r="U271"/>
  <c r="U273"/>
  <c r="U275"/>
  <c r="U277"/>
  <c r="U279"/>
  <c r="U281"/>
  <c r="U287"/>
  <c r="U291"/>
  <c r="U293"/>
  <c r="U295"/>
  <c r="U297"/>
  <c r="U299"/>
  <c r="U301"/>
  <c r="U303"/>
  <c r="U305"/>
  <c r="U307"/>
  <c r="U309"/>
  <c r="U311"/>
  <c r="U313"/>
  <c r="U315"/>
  <c r="U317"/>
  <c r="U319"/>
  <c r="U321"/>
  <c r="U323"/>
  <c r="U325"/>
  <c r="U327"/>
  <c r="U329"/>
  <c r="U331"/>
  <c r="U333"/>
  <c r="U335"/>
  <c r="U337"/>
  <c r="U339"/>
  <c r="U341"/>
  <c r="U343"/>
  <c r="U345"/>
  <c r="U347"/>
  <c r="U349"/>
  <c r="U351"/>
  <c r="U353"/>
  <c r="U355"/>
  <c r="U357"/>
  <c r="U359"/>
  <c r="U361"/>
  <c r="U363"/>
  <c r="U365"/>
  <c r="U367"/>
  <c r="U369"/>
  <c r="U371"/>
  <c r="U373"/>
  <c r="U375"/>
  <c r="U377"/>
  <c r="U379"/>
  <c r="U381"/>
  <c r="U383"/>
  <c r="U385"/>
  <c r="U387"/>
  <c r="U389"/>
  <c r="U391"/>
  <c r="U393"/>
  <c r="U395"/>
  <c r="U401"/>
  <c r="U403"/>
  <c r="U405"/>
  <c r="U407"/>
  <c r="U409"/>
  <c r="U413"/>
  <c r="U415"/>
  <c r="U417"/>
  <c r="U421"/>
  <c r="U423"/>
  <c r="U425"/>
  <c r="U427"/>
  <c r="U429"/>
  <c r="U431"/>
  <c r="U433"/>
  <c r="U435"/>
  <c r="U437"/>
  <c r="U439"/>
  <c r="U441"/>
  <c r="U443"/>
  <c r="U445"/>
  <c r="U447"/>
  <c r="U449"/>
  <c r="U451"/>
  <c r="U453"/>
  <c r="U455"/>
  <c r="U457"/>
  <c r="U459"/>
  <c r="U461"/>
  <c r="U463"/>
  <c r="U465"/>
  <c r="U467"/>
  <c r="U469"/>
  <c r="U473"/>
  <c r="U475"/>
  <c r="U477"/>
  <c r="U479"/>
  <c r="U481"/>
  <c r="U483"/>
  <c r="U485"/>
  <c r="U487"/>
  <c r="U489"/>
  <c r="U491"/>
  <c r="U493"/>
  <c r="U495"/>
  <c r="U497"/>
  <c r="U499"/>
  <c r="U501"/>
  <c r="U503"/>
  <c r="U505"/>
  <c r="U507"/>
  <c r="U509"/>
  <c r="U511"/>
  <c r="U513"/>
  <c r="U515"/>
  <c r="U517"/>
  <c r="U519"/>
  <c r="U521"/>
  <c r="U523"/>
  <c r="U525"/>
  <c r="U527"/>
  <c r="U529"/>
  <c r="U533"/>
  <c r="U535"/>
  <c r="U537"/>
  <c r="U539"/>
  <c r="U541"/>
  <c r="U543"/>
  <c r="U545"/>
  <c r="U547"/>
  <c r="U549"/>
  <c r="U551"/>
  <c r="U553"/>
  <c r="U555"/>
  <c r="U557"/>
  <c r="U559"/>
  <c r="U561"/>
  <c r="U563"/>
  <c r="U565"/>
  <c r="U567"/>
  <c r="U571"/>
  <c r="U573"/>
  <c r="U575"/>
  <c r="U577"/>
  <c r="U579"/>
  <c r="U581"/>
  <c r="U583"/>
  <c r="U585"/>
  <c r="U587"/>
  <c r="U589"/>
  <c r="U593"/>
  <c r="U595"/>
  <c r="U597"/>
  <c r="U599"/>
  <c r="U601"/>
  <c r="U603"/>
  <c r="U605"/>
  <c r="U607"/>
  <c r="U609"/>
  <c r="U611"/>
  <c r="U613"/>
  <c r="U615"/>
  <c r="U617"/>
  <c r="U619"/>
  <c r="U621"/>
  <c r="U623"/>
  <c r="U625"/>
  <c r="U627"/>
  <c r="U629"/>
  <c r="U631"/>
  <c r="U633"/>
  <c r="U635"/>
  <c r="U637"/>
  <c r="U639"/>
  <c r="U641"/>
  <c r="U643"/>
  <c r="U645"/>
  <c r="U647"/>
  <c r="U649"/>
  <c r="U651"/>
  <c r="U653"/>
  <c r="U655"/>
  <c r="U659"/>
  <c r="U661"/>
  <c r="U663"/>
  <c r="U665"/>
  <c r="U667"/>
  <c r="U669"/>
  <c r="U671"/>
  <c r="U673"/>
  <c r="U675"/>
  <c r="U677"/>
  <c r="U679"/>
  <c r="U683"/>
  <c r="U687"/>
  <c r="U689"/>
  <c r="U691"/>
  <c r="U693"/>
  <c r="U695"/>
  <c r="U697"/>
  <c r="U699"/>
  <c r="U701"/>
  <c r="U703"/>
  <c r="U705"/>
  <c r="U707"/>
  <c r="U709"/>
  <c r="U711"/>
  <c r="U713"/>
  <c r="U715"/>
  <c r="U717"/>
  <c r="U719"/>
  <c r="U721"/>
  <c r="U723"/>
  <c r="U725"/>
  <c r="U727"/>
  <c r="U729"/>
  <c r="U731"/>
  <c r="U733"/>
  <c r="U735"/>
  <c r="U737"/>
  <c r="U739"/>
  <c r="U741"/>
  <c r="U743"/>
  <c r="U745"/>
  <c r="U747"/>
  <c r="U749"/>
  <c r="U751"/>
  <c r="U753"/>
  <c r="U755"/>
  <c r="U757"/>
  <c r="U759"/>
  <c r="U761"/>
  <c r="U763"/>
  <c r="U765"/>
  <c r="U767"/>
  <c r="U769"/>
  <c r="U771"/>
  <c r="U773"/>
  <c r="U775"/>
  <c r="U777"/>
  <c r="U779"/>
  <c r="U781"/>
  <c r="U783"/>
  <c r="U785"/>
  <c r="U787"/>
  <c r="U789"/>
  <c r="U791"/>
  <c r="U793"/>
  <c r="U795"/>
  <c r="U797"/>
  <c r="U799"/>
  <c r="U801"/>
  <c r="U803"/>
  <c r="U805"/>
  <c r="U807"/>
  <c r="U809"/>
  <c r="U811"/>
  <c r="U813"/>
  <c r="U815"/>
  <c r="U817"/>
  <c r="U819"/>
  <c r="U821"/>
  <c r="U823"/>
  <c r="U825"/>
  <c r="U827"/>
  <c r="U829"/>
  <c r="U831"/>
  <c r="U833"/>
  <c r="U835"/>
  <c r="U837"/>
  <c r="U839"/>
  <c r="U841"/>
  <c r="U843"/>
  <c r="U845"/>
  <c r="U849"/>
  <c r="U851"/>
  <c r="U853"/>
  <c r="U855"/>
  <c r="U857"/>
  <c r="U859"/>
  <c r="U861"/>
  <c r="U863"/>
  <c r="U865"/>
  <c r="U867"/>
  <c r="U869"/>
  <c r="U871"/>
  <c r="U873"/>
  <c r="U875"/>
  <c r="U877"/>
  <c r="U879"/>
  <c r="U881"/>
  <c r="U883"/>
  <c r="U885"/>
  <c r="U887"/>
  <c r="U889"/>
  <c r="U891"/>
  <c r="U893"/>
  <c r="U895"/>
  <c r="U897"/>
  <c r="U899"/>
  <c r="U901"/>
  <c r="U905"/>
  <c r="U907"/>
  <c r="U909"/>
  <c r="U911"/>
  <c r="U913"/>
  <c r="U915"/>
  <c r="U917"/>
  <c r="U919"/>
  <c r="U921"/>
  <c r="U923"/>
  <c r="U925"/>
  <c r="U927"/>
  <c r="U929"/>
  <c r="U931"/>
  <c r="U933"/>
  <c r="U935"/>
  <c r="U937"/>
  <c r="U939"/>
  <c r="U941"/>
  <c r="U943"/>
  <c r="U945"/>
  <c r="U947"/>
  <c r="U949"/>
  <c r="U951"/>
  <c r="U953"/>
  <c r="U955"/>
  <c r="U957"/>
  <c r="U959"/>
  <c r="U961"/>
  <c r="U963"/>
  <c r="U965"/>
  <c r="U967"/>
  <c r="U969"/>
  <c r="U971"/>
  <c r="U973"/>
  <c r="U975"/>
  <c r="U977"/>
  <c r="U979"/>
  <c r="U981"/>
  <c r="U983"/>
  <c r="U985"/>
  <c r="U987"/>
  <c r="U989"/>
  <c r="U991"/>
  <c r="U993"/>
  <c r="U995"/>
  <c r="U997"/>
  <c r="U999"/>
  <c r="U1003"/>
  <c r="U1005"/>
  <c r="U1007"/>
  <c r="U1009"/>
  <c r="U1011"/>
  <c r="U1013"/>
  <c r="U1015"/>
  <c r="U1017"/>
  <c r="U1019"/>
  <c r="U1023"/>
  <c r="U1025"/>
  <c r="U1027"/>
  <c r="U1029"/>
  <c r="U1031"/>
  <c r="U1033"/>
  <c r="U1035"/>
  <c r="U1037"/>
  <c r="U1041"/>
  <c r="U1043"/>
  <c r="U1045"/>
  <c r="U1047"/>
  <c r="U1049"/>
  <c r="U1051"/>
  <c r="U1053"/>
  <c r="U1055"/>
  <c r="U1057"/>
  <c r="U1059"/>
  <c r="U1061"/>
  <c r="U1063"/>
  <c r="U1065"/>
  <c r="U1067"/>
  <c r="U1069"/>
  <c r="U1071"/>
  <c r="U1073"/>
  <c r="U1075"/>
  <c r="U1077"/>
  <c r="U1079"/>
  <c r="U1081"/>
  <c r="U1083"/>
  <c r="U1085"/>
  <c r="U1087"/>
  <c r="U1089"/>
  <c r="U1091"/>
  <c r="U1093"/>
  <c r="U1095"/>
  <c r="U1097"/>
  <c r="U1099"/>
  <c r="U1101"/>
  <c r="U1103"/>
  <c r="U1105"/>
  <c r="U1107"/>
  <c r="U1109"/>
  <c r="U1111"/>
  <c r="U1113"/>
  <c r="U1115"/>
  <c r="U1119"/>
  <c r="U1121"/>
  <c r="U1123"/>
  <c r="U1125"/>
  <c r="U1127"/>
  <c r="U1129"/>
  <c r="U1131"/>
  <c r="U1133"/>
  <c r="U1135"/>
  <c r="U1137"/>
  <c r="U1139"/>
  <c r="U1141"/>
  <c r="U1143"/>
  <c r="U1145"/>
  <c r="U1147"/>
  <c r="U1149"/>
  <c r="U1151"/>
  <c r="U1153"/>
  <c r="U1155"/>
  <c r="U1157"/>
  <c r="U1159"/>
  <c r="U1161"/>
  <c r="U1163"/>
  <c r="U1165"/>
  <c r="U1167"/>
  <c r="U1169"/>
  <c r="U1171"/>
  <c r="U1173"/>
  <c r="U1175"/>
  <c r="U1177"/>
  <c r="U1179"/>
  <c r="U1181"/>
  <c r="U1183"/>
  <c r="U1185"/>
  <c r="U1187"/>
  <c r="U1189"/>
  <c r="U1191"/>
  <c r="U1193"/>
  <c r="U1195"/>
  <c r="U1197"/>
  <c r="U1201"/>
  <c r="U1203"/>
  <c r="U1205"/>
  <c r="U1207"/>
  <c r="U1209"/>
  <c r="U1211"/>
  <c r="U1213"/>
  <c r="U1215"/>
  <c r="U1217"/>
  <c r="U1219"/>
  <c r="U1221"/>
  <c r="U1223"/>
  <c r="U1225"/>
  <c r="U1227"/>
  <c r="U1229"/>
  <c r="G20" i="2" l="1"/>
  <c r="G19"/>
  <c r="D28" s="1"/>
  <c r="D29"/>
  <c r="V1233" i="1" l="1"/>
  <c r="W1233" s="1"/>
  <c r="V1232"/>
  <c r="W1232" s="1"/>
  <c r="V1219"/>
  <c r="W1219" s="1"/>
  <c r="V231"/>
  <c r="W231" s="1"/>
  <c r="V1196"/>
  <c r="W1196" s="1"/>
  <c r="V226"/>
  <c r="W226" s="1"/>
  <c r="V356"/>
  <c r="W356" s="1"/>
  <c r="V846"/>
  <c r="W846" s="1"/>
  <c r="V839"/>
  <c r="W839" s="1"/>
  <c r="V237"/>
  <c r="W237" s="1"/>
  <c r="V366"/>
  <c r="W366" s="1"/>
  <c r="V962"/>
  <c r="W962" s="1"/>
  <c r="V369"/>
  <c r="W369" s="1"/>
  <c r="V1132"/>
  <c r="W1132" s="1"/>
  <c r="V774"/>
  <c r="W774" s="1"/>
  <c r="V777"/>
  <c r="W777" s="1"/>
  <c r="V350"/>
  <c r="W350" s="1"/>
  <c r="V632"/>
  <c r="W632" s="1"/>
  <c r="V916"/>
  <c r="W916" s="1"/>
  <c r="V19"/>
  <c r="W19" s="1"/>
  <c r="V353"/>
  <c r="W353" s="1"/>
  <c r="V495"/>
  <c r="W495" s="1"/>
  <c r="V1195"/>
  <c r="W1195" s="1"/>
  <c r="V220"/>
  <c r="W220" s="1"/>
  <c r="V470"/>
  <c r="W470" s="1"/>
  <c r="V51"/>
  <c r="W51" s="1"/>
  <c r="V395"/>
  <c r="W395" s="1"/>
  <c r="V961"/>
  <c r="W961" s="1"/>
  <c r="V653"/>
  <c r="W653" s="1"/>
  <c r="V951"/>
  <c r="W951" s="1"/>
  <c r="V1116"/>
  <c r="W1116" s="1"/>
  <c r="V1158"/>
  <c r="W1158" s="1"/>
  <c r="V236"/>
  <c r="W236" s="1"/>
  <c r="V390"/>
  <c r="W390" s="1"/>
  <c r="V634"/>
  <c r="W634" s="1"/>
  <c r="V952"/>
  <c r="W952" s="1"/>
  <c r="V221"/>
  <c r="W221" s="1"/>
  <c r="V359"/>
  <c r="W359" s="1"/>
  <c r="V651"/>
  <c r="W651" s="1"/>
  <c r="V891"/>
  <c r="W891" s="1"/>
  <c r="V1115"/>
  <c r="W1115" s="1"/>
  <c r="V1133"/>
  <c r="W1133" s="1"/>
  <c r="V582"/>
  <c r="W582" s="1"/>
  <c r="V772"/>
  <c r="W772" s="1"/>
  <c r="V771"/>
  <c r="W771" s="1"/>
  <c r="V843"/>
  <c r="W843" s="1"/>
  <c r="V1113"/>
  <c r="W1113" s="1"/>
  <c r="V1108"/>
  <c r="W1108" s="1"/>
  <c r="V1015"/>
  <c r="W1015" s="1"/>
  <c r="V1160"/>
  <c r="W1160" s="1"/>
  <c r="V283"/>
  <c r="W283" s="1"/>
  <c r="V516"/>
  <c r="W516" s="1"/>
  <c r="V903"/>
  <c r="W903" s="1"/>
  <c r="V370"/>
  <c r="W370" s="1"/>
  <c r="V591"/>
  <c r="W591" s="1"/>
  <c r="V918"/>
  <c r="W918" s="1"/>
  <c r="V289"/>
  <c r="W289" s="1"/>
  <c r="V636"/>
  <c r="W636" s="1"/>
  <c r="V966"/>
  <c r="W966" s="1"/>
  <c r="V399"/>
  <c r="W399" s="1"/>
  <c r="V2"/>
  <c r="W2" s="1"/>
  <c r="V685"/>
  <c r="W685" s="1"/>
  <c r="V892"/>
  <c r="W892" s="1"/>
  <c r="V260"/>
  <c r="W260" s="1"/>
  <c r="V496"/>
  <c r="W496" s="1"/>
  <c r="V681"/>
  <c r="W681" s="1"/>
  <c r="V238"/>
  <c r="W238" s="1"/>
  <c r="V506"/>
  <c r="W506" s="1"/>
  <c r="V847"/>
  <c r="W847" s="1"/>
  <c r="V53"/>
  <c r="W53" s="1"/>
  <c r="V657"/>
  <c r="W657" s="1"/>
  <c r="V397"/>
  <c r="W397" s="1"/>
  <c r="V21"/>
  <c r="W21" s="1"/>
  <c r="V531"/>
  <c r="W531" s="1"/>
  <c r="V468"/>
  <c r="W468" s="1"/>
  <c r="V780"/>
  <c r="W780" s="1"/>
  <c r="V465"/>
  <c r="W465" s="1"/>
  <c r="V583"/>
  <c r="W583" s="1"/>
  <c r="V671"/>
  <c r="W671" s="1"/>
  <c r="V779"/>
  <c r="W779" s="1"/>
  <c r="V1017"/>
  <c r="W1017" s="1"/>
  <c r="V1159"/>
  <c r="W1159" s="1"/>
  <c r="V1194"/>
  <c r="W1194" s="1"/>
  <c r="V288"/>
  <c r="W288" s="1"/>
  <c r="V580"/>
  <c r="W580" s="1"/>
  <c r="V710"/>
  <c r="W710" s="1"/>
  <c r="V782"/>
  <c r="W782" s="1"/>
  <c r="V1016"/>
  <c r="W1016" s="1"/>
  <c r="V467"/>
  <c r="W467" s="1"/>
  <c r="V709"/>
  <c r="W709" s="1"/>
  <c r="V797"/>
  <c r="W797" s="1"/>
  <c r="V1107"/>
  <c r="W1107" s="1"/>
  <c r="V1193"/>
  <c r="W1193" s="1"/>
  <c r="V1114"/>
  <c r="W1114" s="1"/>
  <c r="V464"/>
  <c r="W464" s="1"/>
  <c r="V578"/>
  <c r="W578" s="1"/>
  <c r="V776"/>
  <c r="W776" s="1"/>
  <c r="V838"/>
  <c r="W838" s="1"/>
  <c r="V1014"/>
  <c r="W1014" s="1"/>
  <c r="V469"/>
  <c r="W469" s="1"/>
  <c r="V579"/>
  <c r="W579" s="1"/>
  <c r="V711"/>
  <c r="W711" s="1"/>
  <c r="V775"/>
  <c r="W775" s="1"/>
  <c r="V783"/>
  <c r="W783" s="1"/>
  <c r="V1013"/>
  <c r="W1013" s="1"/>
  <c r="V1109"/>
  <c r="W1109" s="1"/>
  <c r="V1131"/>
  <c r="W1131" s="1"/>
  <c r="V1163"/>
  <c r="W1163" s="1"/>
  <c r="V1221"/>
  <c r="W1221" s="1"/>
  <c r="V1112"/>
  <c r="W1112" s="1"/>
  <c r="V1162"/>
  <c r="W1162" s="1"/>
  <c r="V1198"/>
  <c r="W1198" s="1"/>
  <c r="V52"/>
  <c r="W52" s="1"/>
  <c r="V466"/>
  <c r="W466" s="1"/>
  <c r="V494"/>
  <c r="W494" s="1"/>
  <c r="V590"/>
  <c r="W590" s="1"/>
  <c r="V672"/>
  <c r="W672" s="1"/>
  <c r="V770"/>
  <c r="W770" s="1"/>
  <c r="V778"/>
  <c r="W778" s="1"/>
  <c r="V844"/>
  <c r="W844" s="1"/>
  <c r="V1012"/>
  <c r="W1012" s="1"/>
  <c r="V1038"/>
  <c r="W1038" s="1"/>
  <c r="V463"/>
  <c r="W463" s="1"/>
  <c r="V581"/>
  <c r="W581" s="1"/>
  <c r="V673"/>
  <c r="W673" s="1"/>
  <c r="V773"/>
  <c r="W773" s="1"/>
  <c r="V781"/>
  <c r="W781" s="1"/>
  <c r="V845"/>
  <c r="W845" s="1"/>
  <c r="V1037"/>
  <c r="W1037" s="1"/>
  <c r="V1111"/>
  <c r="W1111" s="1"/>
  <c r="V1161"/>
  <c r="W1161" s="1"/>
  <c r="V1197"/>
  <c r="W1197" s="1"/>
  <c r="V1110"/>
  <c r="W1110" s="1"/>
  <c r="V234"/>
  <c r="W234" s="1"/>
  <c r="V358"/>
  <c r="W358" s="1"/>
  <c r="V396"/>
  <c r="W396" s="1"/>
  <c r="V842"/>
  <c r="W842" s="1"/>
  <c r="V886"/>
  <c r="W886" s="1"/>
  <c r="V954"/>
  <c r="W954" s="1"/>
  <c r="V223"/>
  <c r="W223" s="1"/>
  <c r="V255"/>
  <c r="W255" s="1"/>
  <c r="V361"/>
  <c r="W361" s="1"/>
  <c r="V889"/>
  <c r="W889" s="1"/>
  <c r="V959"/>
  <c r="W959" s="1"/>
  <c r="V228"/>
  <c r="W228" s="1"/>
  <c r="V364"/>
  <c r="W364" s="1"/>
  <c r="V656"/>
  <c r="W656" s="1"/>
  <c r="V888"/>
  <c r="W888" s="1"/>
  <c r="V960"/>
  <c r="W960" s="1"/>
  <c r="V229"/>
  <c r="W229" s="1"/>
  <c r="V351"/>
  <c r="W351" s="1"/>
  <c r="V367"/>
  <c r="W367" s="1"/>
  <c r="V529"/>
  <c r="W529" s="1"/>
  <c r="V631"/>
  <c r="W631" s="1"/>
  <c r="V841"/>
  <c r="W841" s="1"/>
  <c r="V883"/>
  <c r="W883" s="1"/>
  <c r="V953"/>
  <c r="W953" s="1"/>
  <c r="V222"/>
  <c r="W222" s="1"/>
  <c r="V230"/>
  <c r="W230" s="1"/>
  <c r="V256"/>
  <c r="W256" s="1"/>
  <c r="V354"/>
  <c r="W354" s="1"/>
  <c r="V362"/>
  <c r="W362" s="1"/>
  <c r="V392"/>
  <c r="W392" s="1"/>
  <c r="V530"/>
  <c r="W530" s="1"/>
  <c r="V654"/>
  <c r="W654" s="1"/>
  <c r="V890"/>
  <c r="W890" s="1"/>
  <c r="V950"/>
  <c r="W950" s="1"/>
  <c r="V958"/>
  <c r="W958" s="1"/>
  <c r="V219"/>
  <c r="W219" s="1"/>
  <c r="V227"/>
  <c r="W227" s="1"/>
  <c r="V235"/>
  <c r="W235" s="1"/>
  <c r="V259"/>
  <c r="W259" s="1"/>
  <c r="V357"/>
  <c r="W357" s="1"/>
  <c r="V365"/>
  <c r="W365" s="1"/>
  <c r="V393"/>
  <c r="W393" s="1"/>
  <c r="V633"/>
  <c r="W633" s="1"/>
  <c r="V885"/>
  <c r="W885" s="1"/>
  <c r="V915"/>
  <c r="W915" s="1"/>
  <c r="V955"/>
  <c r="W955" s="1"/>
  <c r="V963"/>
  <c r="W963" s="1"/>
  <c r="V224"/>
  <c r="W224" s="1"/>
  <c r="V232"/>
  <c r="W232" s="1"/>
  <c r="V258"/>
  <c r="W258" s="1"/>
  <c r="V352"/>
  <c r="W352" s="1"/>
  <c r="V360"/>
  <c r="W360" s="1"/>
  <c r="V368"/>
  <c r="W368" s="1"/>
  <c r="V394"/>
  <c r="W394" s="1"/>
  <c r="V630"/>
  <c r="W630" s="1"/>
  <c r="V652"/>
  <c r="W652" s="1"/>
  <c r="V840"/>
  <c r="W840" s="1"/>
  <c r="V884"/>
  <c r="W884" s="1"/>
  <c r="V902"/>
  <c r="W902" s="1"/>
  <c r="V956"/>
  <c r="W956" s="1"/>
  <c r="V964"/>
  <c r="W964" s="1"/>
  <c r="V225"/>
  <c r="W225" s="1"/>
  <c r="V233"/>
  <c r="W233" s="1"/>
  <c r="V257"/>
  <c r="W257" s="1"/>
  <c r="V355"/>
  <c r="W355" s="1"/>
  <c r="V363"/>
  <c r="W363" s="1"/>
  <c r="V391"/>
  <c r="W391" s="1"/>
  <c r="V505"/>
  <c r="W505" s="1"/>
  <c r="V635"/>
  <c r="W635" s="1"/>
  <c r="V655"/>
  <c r="W655" s="1"/>
  <c r="V887"/>
  <c r="W887" s="1"/>
  <c r="V917"/>
  <c r="W917" s="1"/>
  <c r="V957"/>
  <c r="W957" s="1"/>
  <c r="V965"/>
  <c r="W965" s="1"/>
  <c r="V419"/>
  <c r="W419" s="1"/>
  <c r="V720"/>
  <c r="W720" s="1"/>
  <c r="V798"/>
  <c r="W798" s="1"/>
  <c r="V1018"/>
  <c r="W1018" s="1"/>
  <c r="V1222"/>
  <c r="W1222" s="1"/>
  <c r="V1021"/>
  <c r="W1021" s="1"/>
  <c r="V1199"/>
  <c r="W1199" s="1"/>
  <c r="V471"/>
  <c r="W471" s="1"/>
  <c r="V726"/>
  <c r="W726" s="1"/>
  <c r="V1117"/>
  <c r="W1117" s="1"/>
  <c r="V285"/>
  <c r="W285" s="1"/>
  <c r="V569"/>
  <c r="W569" s="1"/>
  <c r="V712"/>
  <c r="W712" s="1"/>
  <c r="V784"/>
  <c r="W784" s="1"/>
  <c r="V994"/>
  <c r="W994" s="1"/>
  <c r="V1039"/>
  <c r="W1039" s="1"/>
  <c r="V1164"/>
  <c r="W1164" s="1"/>
  <c r="V4"/>
  <c r="W4" s="1"/>
  <c r="V411"/>
  <c r="W411" s="1"/>
  <c r="V584"/>
  <c r="W584" s="1"/>
  <c r="V674"/>
  <c r="W674" s="1"/>
  <c r="V716"/>
  <c r="W716" s="1"/>
  <c r="V790"/>
  <c r="W790" s="1"/>
  <c r="V1001"/>
  <c r="W1001" s="1"/>
  <c r="V1231"/>
  <c r="W1231" s="1"/>
  <c r="V1134"/>
  <c r="W1134" s="1"/>
  <c r="V36"/>
  <c r="W36" s="1"/>
  <c r="V1166"/>
  <c r="W1166" s="1"/>
  <c r="V20"/>
  <c r="W20" s="1"/>
  <c r="V1220"/>
  <c r="W1220" s="1"/>
  <c r="V6"/>
  <c r="W6" s="1"/>
  <c r="V10"/>
  <c r="W10" s="1"/>
  <c r="V14"/>
  <c r="W14" s="1"/>
  <c r="V18"/>
  <c r="W18" s="1"/>
  <c r="V24"/>
  <c r="W24" s="1"/>
  <c r="V28"/>
  <c r="W28" s="1"/>
  <c r="V32"/>
  <c r="W32" s="1"/>
  <c r="V38"/>
  <c r="W38" s="1"/>
  <c r="V42"/>
  <c r="W42" s="1"/>
  <c r="V46"/>
  <c r="W46" s="1"/>
  <c r="V50"/>
  <c r="W50" s="1"/>
  <c r="V56"/>
  <c r="W56" s="1"/>
  <c r="V60"/>
  <c r="W60" s="1"/>
  <c r="V64"/>
  <c r="W64" s="1"/>
  <c r="V68"/>
  <c r="W68" s="1"/>
  <c r="V72"/>
  <c r="W72" s="1"/>
  <c r="V76"/>
  <c r="W76" s="1"/>
  <c r="V80"/>
  <c r="W80" s="1"/>
  <c r="V84"/>
  <c r="W84" s="1"/>
  <c r="V88"/>
  <c r="W88" s="1"/>
  <c r="V92"/>
  <c r="W92" s="1"/>
  <c r="V96"/>
  <c r="W96" s="1"/>
  <c r="V100"/>
  <c r="W100" s="1"/>
  <c r="V104"/>
  <c r="W104" s="1"/>
  <c r="V108"/>
  <c r="W108" s="1"/>
  <c r="V112"/>
  <c r="W112" s="1"/>
  <c r="V116"/>
  <c r="W116" s="1"/>
  <c r="V120"/>
  <c r="W120" s="1"/>
  <c r="V124"/>
  <c r="W124" s="1"/>
  <c r="V128"/>
  <c r="W128" s="1"/>
  <c r="V132"/>
  <c r="W132" s="1"/>
  <c r="V136"/>
  <c r="W136" s="1"/>
  <c r="V140"/>
  <c r="W140" s="1"/>
  <c r="V144"/>
  <c r="W144" s="1"/>
  <c r="V148"/>
  <c r="W148" s="1"/>
  <c r="V152"/>
  <c r="W152" s="1"/>
  <c r="V156"/>
  <c r="W156" s="1"/>
  <c r="V160"/>
  <c r="W160" s="1"/>
  <c r="V164"/>
  <c r="W164" s="1"/>
  <c r="V168"/>
  <c r="W168" s="1"/>
  <c r="V172"/>
  <c r="W172" s="1"/>
  <c r="V176"/>
  <c r="W176" s="1"/>
  <c r="V180"/>
  <c r="W180" s="1"/>
  <c r="V184"/>
  <c r="W184" s="1"/>
  <c r="V188"/>
  <c r="W188" s="1"/>
  <c r="V192"/>
  <c r="W192" s="1"/>
  <c r="V196"/>
  <c r="W196" s="1"/>
  <c r="V200"/>
  <c r="W200" s="1"/>
  <c r="V204"/>
  <c r="W204" s="1"/>
  <c r="V208"/>
  <c r="W208" s="1"/>
  <c r="V212"/>
  <c r="W212" s="1"/>
  <c r="V216"/>
  <c r="W216" s="1"/>
  <c r="V240"/>
  <c r="W240" s="1"/>
  <c r="V244"/>
  <c r="W244" s="1"/>
  <c r="V248"/>
  <c r="W248" s="1"/>
  <c r="V252"/>
  <c r="W252" s="1"/>
  <c r="V262"/>
  <c r="W262" s="1"/>
  <c r="V266"/>
  <c r="W266" s="1"/>
  <c r="V270"/>
  <c r="W270" s="1"/>
  <c r="V274"/>
  <c r="W274" s="1"/>
  <c r="V278"/>
  <c r="W278" s="1"/>
  <c r="V282"/>
  <c r="W282" s="1"/>
  <c r="V286"/>
  <c r="W286" s="1"/>
  <c r="V292"/>
  <c r="W292" s="1"/>
  <c r="V296"/>
  <c r="W296" s="1"/>
  <c r="V300"/>
  <c r="W300" s="1"/>
  <c r="V304"/>
  <c r="W304" s="1"/>
  <c r="V308"/>
  <c r="W308" s="1"/>
  <c r="V312"/>
  <c r="W312" s="1"/>
  <c r="V316"/>
  <c r="W316" s="1"/>
  <c r="V320"/>
  <c r="W320" s="1"/>
  <c r="V324"/>
  <c r="W324" s="1"/>
  <c r="V328"/>
  <c r="W328" s="1"/>
  <c r="V332"/>
  <c r="W332" s="1"/>
  <c r="V336"/>
  <c r="W336" s="1"/>
  <c r="V340"/>
  <c r="W340" s="1"/>
  <c r="V344"/>
  <c r="W344" s="1"/>
  <c r="V348"/>
  <c r="W348" s="1"/>
  <c r="V374"/>
  <c r="W374" s="1"/>
  <c r="V378"/>
  <c r="W378" s="1"/>
  <c r="V382"/>
  <c r="W382" s="1"/>
  <c r="V386"/>
  <c r="W386" s="1"/>
  <c r="V398"/>
  <c r="W398" s="1"/>
  <c r="V402"/>
  <c r="W402" s="1"/>
  <c r="V406"/>
  <c r="W406" s="1"/>
  <c r="V410"/>
  <c r="W410" s="1"/>
  <c r="V414"/>
  <c r="W414" s="1"/>
  <c r="V418"/>
  <c r="W418" s="1"/>
  <c r="V422"/>
  <c r="W422" s="1"/>
  <c r="V426"/>
  <c r="W426" s="1"/>
  <c r="V430"/>
  <c r="W430" s="1"/>
  <c r="V434"/>
  <c r="W434" s="1"/>
  <c r="V438"/>
  <c r="W438" s="1"/>
  <c r="V442"/>
  <c r="W442" s="1"/>
  <c r="V446"/>
  <c r="W446" s="1"/>
  <c r="V450"/>
  <c r="W450" s="1"/>
  <c r="V454"/>
  <c r="W454" s="1"/>
  <c r="V458"/>
  <c r="W458" s="1"/>
  <c r="V462"/>
  <c r="W462" s="1"/>
  <c r="V474"/>
  <c r="W474" s="1"/>
  <c r="V478"/>
  <c r="W478" s="1"/>
  <c r="V482"/>
  <c r="W482" s="1"/>
  <c r="V486"/>
  <c r="W486" s="1"/>
  <c r="V490"/>
  <c r="W490" s="1"/>
  <c r="V498"/>
  <c r="W498" s="1"/>
  <c r="V502"/>
  <c r="W502" s="1"/>
  <c r="V508"/>
  <c r="W508" s="1"/>
  <c r="V512"/>
  <c r="W512" s="1"/>
  <c r="V518"/>
  <c r="W518" s="1"/>
  <c r="V522"/>
  <c r="W522" s="1"/>
  <c r="V526"/>
  <c r="W526" s="1"/>
  <c r="V532"/>
  <c r="W532" s="1"/>
  <c r="V536"/>
  <c r="W536" s="1"/>
  <c r="V540"/>
  <c r="W540" s="1"/>
  <c r="V544"/>
  <c r="W544" s="1"/>
  <c r="V548"/>
  <c r="W548" s="1"/>
  <c r="V552"/>
  <c r="W552" s="1"/>
  <c r="V556"/>
  <c r="W556" s="1"/>
  <c r="V560"/>
  <c r="W560" s="1"/>
  <c r="V564"/>
  <c r="W564" s="1"/>
  <c r="V568"/>
  <c r="W568" s="1"/>
  <c r="V572"/>
  <c r="W572" s="1"/>
  <c r="V576"/>
  <c r="W576" s="1"/>
  <c r="V588"/>
  <c r="W588" s="1"/>
  <c r="V594"/>
  <c r="W594" s="1"/>
  <c r="V598"/>
  <c r="W598" s="1"/>
  <c r="V602"/>
  <c r="W602" s="1"/>
  <c r="V606"/>
  <c r="W606" s="1"/>
  <c r="V610"/>
  <c r="W610" s="1"/>
  <c r="V614"/>
  <c r="W614" s="1"/>
  <c r="V618"/>
  <c r="W618" s="1"/>
  <c r="V622"/>
  <c r="W622" s="1"/>
  <c r="V626"/>
  <c r="W626" s="1"/>
  <c r="V638"/>
  <c r="W638" s="1"/>
  <c r="V642"/>
  <c r="W642" s="1"/>
  <c r="V646"/>
  <c r="W646" s="1"/>
  <c r="V650"/>
  <c r="W650" s="1"/>
  <c r="V660"/>
  <c r="W660" s="1"/>
  <c r="V664"/>
  <c r="W664" s="1"/>
  <c r="V668"/>
  <c r="W668" s="1"/>
  <c r="V676"/>
  <c r="W676" s="1"/>
  <c r="V680"/>
  <c r="W680" s="1"/>
  <c r="V684"/>
  <c r="W684" s="1"/>
  <c r="V688"/>
  <c r="W688" s="1"/>
  <c r="V692"/>
  <c r="W692" s="1"/>
  <c r="V696"/>
  <c r="W696" s="1"/>
  <c r="V700"/>
  <c r="W700" s="1"/>
  <c r="V704"/>
  <c r="W704" s="1"/>
  <c r="V708"/>
  <c r="W708" s="1"/>
  <c r="V718"/>
  <c r="W718" s="1"/>
  <c r="V724"/>
  <c r="W724" s="1"/>
  <c r="V730"/>
  <c r="W730" s="1"/>
  <c r="V734"/>
  <c r="W734" s="1"/>
  <c r="V738"/>
  <c r="W738" s="1"/>
  <c r="V742"/>
  <c r="W742" s="1"/>
  <c r="V746"/>
  <c r="W746" s="1"/>
  <c r="V750"/>
  <c r="W750" s="1"/>
  <c r="V754"/>
  <c r="W754" s="1"/>
  <c r="V758"/>
  <c r="W758" s="1"/>
  <c r="V762"/>
  <c r="W762" s="1"/>
  <c r="V766"/>
  <c r="W766" s="1"/>
  <c r="V786"/>
  <c r="W786" s="1"/>
  <c r="V792"/>
  <c r="W792" s="1"/>
  <c r="V796"/>
  <c r="W796" s="1"/>
  <c r="V802"/>
  <c r="W802" s="1"/>
  <c r="V806"/>
  <c r="W806" s="1"/>
  <c r="V810"/>
  <c r="W810" s="1"/>
  <c r="V814"/>
  <c r="W814" s="1"/>
  <c r="V818"/>
  <c r="W818" s="1"/>
  <c r="V822"/>
  <c r="W822" s="1"/>
  <c r="V826"/>
  <c r="W826" s="1"/>
  <c r="V830"/>
  <c r="W830" s="1"/>
  <c r="V834"/>
  <c r="W834" s="1"/>
  <c r="V848"/>
  <c r="W848" s="1"/>
  <c r="V852"/>
  <c r="W852" s="1"/>
  <c r="V856"/>
  <c r="W856" s="1"/>
  <c r="V860"/>
  <c r="W860" s="1"/>
  <c r="V864"/>
  <c r="W864" s="1"/>
  <c r="V868"/>
  <c r="W868" s="1"/>
  <c r="V872"/>
  <c r="W872" s="1"/>
  <c r="V876"/>
  <c r="W876" s="1"/>
  <c r="V880"/>
  <c r="W880" s="1"/>
  <c r="V894"/>
  <c r="W894" s="1"/>
  <c r="V898"/>
  <c r="W898" s="1"/>
  <c r="V904"/>
  <c r="W904" s="1"/>
  <c r="V908"/>
  <c r="W908" s="1"/>
  <c r="V912"/>
  <c r="W912" s="1"/>
  <c r="V920"/>
  <c r="W920" s="1"/>
  <c r="V924"/>
  <c r="W924" s="1"/>
  <c r="V928"/>
  <c r="W928" s="1"/>
  <c r="V932"/>
  <c r="W932" s="1"/>
  <c r="V936"/>
  <c r="W936" s="1"/>
  <c r="V940"/>
  <c r="W940" s="1"/>
  <c r="V944"/>
  <c r="W944" s="1"/>
  <c r="V948"/>
  <c r="W948" s="1"/>
  <c r="V970"/>
  <c r="W970" s="1"/>
  <c r="V974"/>
  <c r="W974" s="1"/>
  <c r="V978"/>
  <c r="W978" s="1"/>
  <c r="V982"/>
  <c r="W982" s="1"/>
  <c r="V986"/>
  <c r="W986" s="1"/>
  <c r="V990"/>
  <c r="W990" s="1"/>
  <c r="V996"/>
  <c r="W996" s="1"/>
  <c r="V1000"/>
  <c r="W1000" s="1"/>
  <c r="V1004"/>
  <c r="W1004" s="1"/>
  <c r="V1008"/>
  <c r="W1008" s="1"/>
  <c r="V1020"/>
  <c r="W1020" s="1"/>
  <c r="V1024"/>
  <c r="W1024" s="1"/>
  <c r="V1028"/>
  <c r="W1028" s="1"/>
  <c r="V1032"/>
  <c r="W1032" s="1"/>
  <c r="V1036"/>
  <c r="W1036" s="1"/>
  <c r="V1042"/>
  <c r="W1042" s="1"/>
  <c r="V5"/>
  <c r="W5" s="1"/>
  <c r="V9"/>
  <c r="W9" s="1"/>
  <c r="V13"/>
  <c r="W13" s="1"/>
  <c r="V17"/>
  <c r="W17" s="1"/>
  <c r="V25"/>
  <c r="W25" s="1"/>
  <c r="V29"/>
  <c r="W29" s="1"/>
  <c r="V33"/>
  <c r="W33" s="1"/>
  <c r="V37"/>
  <c r="W37" s="1"/>
  <c r="V41"/>
  <c r="W41" s="1"/>
  <c r="V45"/>
  <c r="W45" s="1"/>
  <c r="V49"/>
  <c r="W49" s="1"/>
  <c r="V57"/>
  <c r="W57" s="1"/>
  <c r="V61"/>
  <c r="W61" s="1"/>
  <c r="V65"/>
  <c r="W65" s="1"/>
  <c r="V69"/>
  <c r="W69" s="1"/>
  <c r="V73"/>
  <c r="W73" s="1"/>
  <c r="V77"/>
  <c r="W77" s="1"/>
  <c r="V81"/>
  <c r="W81" s="1"/>
  <c r="V85"/>
  <c r="W85" s="1"/>
  <c r="V89"/>
  <c r="W89" s="1"/>
  <c r="V93"/>
  <c r="W93" s="1"/>
  <c r="V97"/>
  <c r="W97" s="1"/>
  <c r="V101"/>
  <c r="W101" s="1"/>
  <c r="V105"/>
  <c r="W105" s="1"/>
  <c r="V109"/>
  <c r="W109" s="1"/>
  <c r="V113"/>
  <c r="W113" s="1"/>
  <c r="V117"/>
  <c r="W117" s="1"/>
  <c r="V121"/>
  <c r="W121" s="1"/>
  <c r="V125"/>
  <c r="W125" s="1"/>
  <c r="V129"/>
  <c r="W129" s="1"/>
  <c r="V133"/>
  <c r="W133" s="1"/>
  <c r="V137"/>
  <c r="W137" s="1"/>
  <c r="V141"/>
  <c r="W141" s="1"/>
  <c r="V145"/>
  <c r="W145" s="1"/>
  <c r="V149"/>
  <c r="W149" s="1"/>
  <c r="V153"/>
  <c r="W153" s="1"/>
  <c r="V157"/>
  <c r="W157" s="1"/>
  <c r="V161"/>
  <c r="W161" s="1"/>
  <c r="V165"/>
  <c r="W165" s="1"/>
  <c r="V169"/>
  <c r="W169" s="1"/>
  <c r="V173"/>
  <c r="W173" s="1"/>
  <c r="V177"/>
  <c r="W177" s="1"/>
  <c r="V181"/>
  <c r="W181" s="1"/>
  <c r="V185"/>
  <c r="W185" s="1"/>
  <c r="V189"/>
  <c r="W189" s="1"/>
  <c r="V193"/>
  <c r="W193" s="1"/>
  <c r="V197"/>
  <c r="W197" s="1"/>
  <c r="V201"/>
  <c r="W201" s="1"/>
  <c r="V205"/>
  <c r="W205" s="1"/>
  <c r="V209"/>
  <c r="W209" s="1"/>
  <c r="V213"/>
  <c r="W213" s="1"/>
  <c r="V217"/>
  <c r="W217" s="1"/>
  <c r="V241"/>
  <c r="W241" s="1"/>
  <c r="V245"/>
  <c r="W245" s="1"/>
  <c r="V249"/>
  <c r="W249" s="1"/>
  <c r="V253"/>
  <c r="W253" s="1"/>
  <c r="V263"/>
  <c r="W263" s="1"/>
  <c r="V267"/>
  <c r="W267" s="1"/>
  <c r="V271"/>
  <c r="W271" s="1"/>
  <c r="V275"/>
  <c r="W275" s="1"/>
  <c r="V279"/>
  <c r="W279" s="1"/>
  <c r="V287"/>
  <c r="W287" s="1"/>
  <c r="V293"/>
  <c r="W293" s="1"/>
  <c r="V297"/>
  <c r="W297" s="1"/>
  <c r="V301"/>
  <c r="W301" s="1"/>
  <c r="V305"/>
  <c r="W305" s="1"/>
  <c r="V309"/>
  <c r="W309" s="1"/>
  <c r="V313"/>
  <c r="W313" s="1"/>
  <c r="V317"/>
  <c r="W317" s="1"/>
  <c r="V321"/>
  <c r="W321" s="1"/>
  <c r="V325"/>
  <c r="W325" s="1"/>
  <c r="V329"/>
  <c r="W329" s="1"/>
  <c r="V333"/>
  <c r="W333" s="1"/>
  <c r="V337"/>
  <c r="W337" s="1"/>
  <c r="V341"/>
  <c r="W341" s="1"/>
  <c r="V345"/>
  <c r="W345" s="1"/>
  <c r="V349"/>
  <c r="W349" s="1"/>
  <c r="V373"/>
  <c r="W373" s="1"/>
  <c r="V377"/>
  <c r="W377" s="1"/>
  <c r="V381"/>
  <c r="W381" s="1"/>
  <c r="V385"/>
  <c r="W385" s="1"/>
  <c r="V389"/>
  <c r="W389" s="1"/>
  <c r="V403"/>
  <c r="W403" s="1"/>
  <c r="V407"/>
  <c r="W407" s="1"/>
  <c r="V413"/>
  <c r="W413" s="1"/>
  <c r="V417"/>
  <c r="W417" s="1"/>
  <c r="V423"/>
  <c r="W423" s="1"/>
  <c r="V427"/>
  <c r="W427" s="1"/>
  <c r="V431"/>
  <c r="W431" s="1"/>
  <c r="V435"/>
  <c r="W435" s="1"/>
  <c r="V439"/>
  <c r="W439" s="1"/>
  <c r="V443"/>
  <c r="W443" s="1"/>
  <c r="V447"/>
  <c r="W447" s="1"/>
  <c r="V451"/>
  <c r="W451" s="1"/>
  <c r="V455"/>
  <c r="W455" s="1"/>
  <c r="V459"/>
  <c r="W459" s="1"/>
  <c r="V473"/>
  <c r="W473" s="1"/>
  <c r="V477"/>
  <c r="W477" s="1"/>
  <c r="V481"/>
  <c r="W481" s="1"/>
  <c r="V485"/>
  <c r="W485" s="1"/>
  <c r="V489"/>
  <c r="W489" s="1"/>
  <c r="V493"/>
  <c r="W493" s="1"/>
  <c r="V499"/>
  <c r="W499" s="1"/>
  <c r="V503"/>
  <c r="W503" s="1"/>
  <c r="V509"/>
  <c r="W509" s="1"/>
  <c r="V513"/>
  <c r="W513" s="1"/>
  <c r="V517"/>
  <c r="W517" s="1"/>
  <c r="V521"/>
  <c r="W521" s="1"/>
  <c r="V525"/>
  <c r="W525" s="1"/>
  <c r="V533"/>
  <c r="W533" s="1"/>
  <c r="V537"/>
  <c r="W537" s="1"/>
  <c r="V541"/>
  <c r="W541" s="1"/>
  <c r="V545"/>
  <c r="W545" s="1"/>
  <c r="V549"/>
  <c r="W549" s="1"/>
  <c r="V553"/>
  <c r="W553" s="1"/>
  <c r="V557"/>
  <c r="W557" s="1"/>
  <c r="V561"/>
  <c r="W561" s="1"/>
  <c r="V565"/>
  <c r="W565" s="1"/>
  <c r="V571"/>
  <c r="W571" s="1"/>
  <c r="V575"/>
  <c r="W575" s="1"/>
  <c r="V585"/>
  <c r="W585" s="1"/>
  <c r="V589"/>
  <c r="W589" s="1"/>
  <c r="V595"/>
  <c r="W595" s="1"/>
  <c r="V599"/>
  <c r="W599" s="1"/>
  <c r="V603"/>
  <c r="W603" s="1"/>
  <c r="V607"/>
  <c r="W607" s="1"/>
  <c r="V611"/>
  <c r="W611" s="1"/>
  <c r="V615"/>
  <c r="W615" s="1"/>
  <c r="V619"/>
  <c r="W619" s="1"/>
  <c r="V623"/>
  <c r="W623" s="1"/>
  <c r="V627"/>
  <c r="W627" s="1"/>
  <c r="V637"/>
  <c r="W637" s="1"/>
  <c r="V641"/>
  <c r="W641" s="1"/>
  <c r="V645"/>
  <c r="W645" s="1"/>
  <c r="V649"/>
  <c r="W649" s="1"/>
  <c r="V661"/>
  <c r="W661" s="1"/>
  <c r="V665"/>
  <c r="W665" s="1"/>
  <c r="V669"/>
  <c r="W669" s="1"/>
  <c r="V677"/>
  <c r="W677" s="1"/>
  <c r="V683"/>
  <c r="W683" s="1"/>
  <c r="V689"/>
  <c r="W689" s="1"/>
  <c r="V693"/>
  <c r="W693" s="1"/>
  <c r="V697"/>
  <c r="W697" s="1"/>
  <c r="V701"/>
  <c r="W701" s="1"/>
  <c r="V705"/>
  <c r="W705" s="1"/>
  <c r="V713"/>
  <c r="W713" s="1"/>
  <c r="V717"/>
  <c r="W717" s="1"/>
  <c r="V721"/>
  <c r="W721" s="1"/>
  <c r="V725"/>
  <c r="W725" s="1"/>
  <c r="V729"/>
  <c r="W729" s="1"/>
  <c r="V733"/>
  <c r="W733" s="1"/>
  <c r="V737"/>
  <c r="W737" s="1"/>
  <c r="V741"/>
  <c r="W741" s="1"/>
  <c r="V745"/>
  <c r="W745" s="1"/>
  <c r="V749"/>
  <c r="W749" s="1"/>
  <c r="V753"/>
  <c r="W753" s="1"/>
  <c r="V757"/>
  <c r="W757" s="1"/>
  <c r="V761"/>
  <c r="W761" s="1"/>
  <c r="V765"/>
  <c r="W765" s="1"/>
  <c r="V769"/>
  <c r="W769" s="1"/>
  <c r="V787"/>
  <c r="W787" s="1"/>
  <c r="V791"/>
  <c r="W791" s="1"/>
  <c r="V795"/>
  <c r="W795" s="1"/>
  <c r="V801"/>
  <c r="W801" s="1"/>
  <c r="V805"/>
  <c r="W805" s="1"/>
  <c r="V809"/>
  <c r="W809" s="1"/>
  <c r="V813"/>
  <c r="W813" s="1"/>
  <c r="V817"/>
  <c r="W817" s="1"/>
  <c r="V821"/>
  <c r="W821" s="1"/>
  <c r="V825"/>
  <c r="W825" s="1"/>
  <c r="V829"/>
  <c r="W829" s="1"/>
  <c r="V833"/>
  <c r="W833" s="1"/>
  <c r="V837"/>
  <c r="W837" s="1"/>
  <c r="V851"/>
  <c r="W851" s="1"/>
  <c r="V855"/>
  <c r="W855" s="1"/>
  <c r="V859"/>
  <c r="W859" s="1"/>
  <c r="V863"/>
  <c r="W863" s="1"/>
  <c r="V867"/>
  <c r="W867" s="1"/>
  <c r="V871"/>
  <c r="W871" s="1"/>
  <c r="V875"/>
  <c r="W875" s="1"/>
  <c r="V879"/>
  <c r="W879" s="1"/>
  <c r="V893"/>
  <c r="W893" s="1"/>
  <c r="V897"/>
  <c r="W897" s="1"/>
  <c r="V901"/>
  <c r="W901" s="1"/>
  <c r="V907"/>
  <c r="W907" s="1"/>
  <c r="V911"/>
  <c r="W911" s="1"/>
  <c r="V919"/>
  <c r="W919" s="1"/>
  <c r="V923"/>
  <c r="W923" s="1"/>
  <c r="V927"/>
  <c r="W927" s="1"/>
  <c r="V931"/>
  <c r="W931" s="1"/>
  <c r="V935"/>
  <c r="W935" s="1"/>
  <c r="V939"/>
  <c r="W939" s="1"/>
  <c r="V943"/>
  <c r="W943" s="1"/>
  <c r="V947"/>
  <c r="W947" s="1"/>
  <c r="V967"/>
  <c r="W967" s="1"/>
  <c r="V971"/>
  <c r="W971" s="1"/>
  <c r="V975"/>
  <c r="W975" s="1"/>
  <c r="V979"/>
  <c r="W979" s="1"/>
  <c r="V983"/>
  <c r="W983" s="1"/>
  <c r="V987"/>
  <c r="W987" s="1"/>
  <c r="V991"/>
  <c r="W991" s="1"/>
  <c r="V995"/>
  <c r="W995" s="1"/>
  <c r="V999"/>
  <c r="W999" s="1"/>
  <c r="V1005"/>
  <c r="W1005" s="1"/>
  <c r="V1009"/>
  <c r="W1009" s="1"/>
  <c r="V1019"/>
  <c r="W1019" s="1"/>
  <c r="V1025"/>
  <c r="W1025" s="1"/>
  <c r="V1029"/>
  <c r="W1029" s="1"/>
  <c r="V1033"/>
  <c r="W1033" s="1"/>
  <c r="V1041"/>
  <c r="W1041" s="1"/>
  <c r="V1045"/>
  <c r="W1045" s="1"/>
  <c r="V1049"/>
  <c r="W1049" s="1"/>
  <c r="V1053"/>
  <c r="W1053" s="1"/>
  <c r="V1057"/>
  <c r="W1057" s="1"/>
  <c r="V1061"/>
  <c r="W1061" s="1"/>
  <c r="V1065"/>
  <c r="W1065" s="1"/>
  <c r="V1046"/>
  <c r="W1046" s="1"/>
  <c r="V1054"/>
  <c r="W1054" s="1"/>
  <c r="V1062"/>
  <c r="W1062" s="1"/>
  <c r="V1069"/>
  <c r="W1069" s="1"/>
  <c r="V1073"/>
  <c r="W1073" s="1"/>
  <c r="V1077"/>
  <c r="W1077" s="1"/>
  <c r="V1081"/>
  <c r="W1081" s="1"/>
  <c r="V1085"/>
  <c r="W1085" s="1"/>
  <c r="V1089"/>
  <c r="W1089" s="1"/>
  <c r="V1093"/>
  <c r="W1093" s="1"/>
  <c r="V1097"/>
  <c r="W1097" s="1"/>
  <c r="V1101"/>
  <c r="W1101" s="1"/>
  <c r="V1105"/>
  <c r="W1105" s="1"/>
  <c r="V1121"/>
  <c r="W1121" s="1"/>
  <c r="V1125"/>
  <c r="W1125" s="1"/>
  <c r="V1129"/>
  <c r="W1129" s="1"/>
  <c r="V1137"/>
  <c r="W1137" s="1"/>
  <c r="V1141"/>
  <c r="W1141" s="1"/>
  <c r="V1145"/>
  <c r="W1145" s="1"/>
  <c r="V1149"/>
  <c r="W1149" s="1"/>
  <c r="V1153"/>
  <c r="W1153" s="1"/>
  <c r="V1157"/>
  <c r="W1157" s="1"/>
  <c r="V1167"/>
  <c r="W1167" s="1"/>
  <c r="V1171"/>
  <c r="W1171" s="1"/>
  <c r="V1175"/>
  <c r="W1175" s="1"/>
  <c r="V1179"/>
  <c r="W1179" s="1"/>
  <c r="V1183"/>
  <c r="W1183" s="1"/>
  <c r="V1187"/>
  <c r="W1187" s="1"/>
  <c r="V1191"/>
  <c r="W1191" s="1"/>
  <c r="V1203"/>
  <c r="W1203" s="1"/>
  <c r="V1207"/>
  <c r="W1207" s="1"/>
  <c r="V1211"/>
  <c r="W1211" s="1"/>
  <c r="V1215"/>
  <c r="W1215" s="1"/>
  <c r="V1223"/>
  <c r="W1223" s="1"/>
  <c r="V1227"/>
  <c r="W1227" s="1"/>
  <c r="V1048"/>
  <c r="W1048" s="1"/>
  <c r="V1056"/>
  <c r="W1056" s="1"/>
  <c r="V1064"/>
  <c r="W1064" s="1"/>
  <c r="V1070"/>
  <c r="W1070" s="1"/>
  <c r="V1074"/>
  <c r="W1074" s="1"/>
  <c r="V1078"/>
  <c r="W1078" s="1"/>
  <c r="V1082"/>
  <c r="W1082" s="1"/>
  <c r="V1086"/>
  <c r="W1086" s="1"/>
  <c r="V1090"/>
  <c r="W1090" s="1"/>
  <c r="V1094"/>
  <c r="W1094" s="1"/>
  <c r="V1098"/>
  <c r="W1098" s="1"/>
  <c r="V1102"/>
  <c r="W1102" s="1"/>
  <c r="V1106"/>
  <c r="W1106" s="1"/>
  <c r="V1120"/>
  <c r="W1120" s="1"/>
  <c r="V1124"/>
  <c r="W1124" s="1"/>
  <c r="V1128"/>
  <c r="W1128" s="1"/>
  <c r="V1136"/>
  <c r="W1136" s="1"/>
  <c r="V1140"/>
  <c r="W1140" s="1"/>
  <c r="V1144"/>
  <c r="W1144" s="1"/>
  <c r="V1148"/>
  <c r="W1148" s="1"/>
  <c r="V1152"/>
  <c r="W1152" s="1"/>
  <c r="V1156"/>
  <c r="W1156" s="1"/>
  <c r="V1170"/>
  <c r="W1170" s="1"/>
  <c r="V1174"/>
  <c r="W1174" s="1"/>
  <c r="V1178"/>
  <c r="W1178" s="1"/>
  <c r="V1182"/>
  <c r="W1182" s="1"/>
  <c r="V1186"/>
  <c r="W1186" s="1"/>
  <c r="V1190"/>
  <c r="W1190" s="1"/>
  <c r="V1200"/>
  <c r="W1200" s="1"/>
  <c r="V1204"/>
  <c r="W1204" s="1"/>
  <c r="V1208"/>
  <c r="W1208" s="1"/>
  <c r="V1212"/>
  <c r="W1212" s="1"/>
  <c r="V1216"/>
  <c r="W1216" s="1"/>
  <c r="V1226"/>
  <c r="W1226" s="1"/>
  <c r="V1230"/>
  <c r="W1230" s="1"/>
  <c r="V8"/>
  <c r="W8" s="1"/>
  <c r="V16"/>
  <c r="W16" s="1"/>
  <c r="V26"/>
  <c r="W26" s="1"/>
  <c r="V34"/>
  <c r="W34" s="1"/>
  <c r="V44"/>
  <c r="W44" s="1"/>
  <c r="V54"/>
  <c r="W54" s="1"/>
  <c r="V62"/>
  <c r="W62" s="1"/>
  <c r="V70"/>
  <c r="W70" s="1"/>
  <c r="V78"/>
  <c r="W78" s="1"/>
  <c r="V86"/>
  <c r="W86" s="1"/>
  <c r="V94"/>
  <c r="W94" s="1"/>
  <c r="V98"/>
  <c r="W98" s="1"/>
  <c r="V12"/>
  <c r="W12" s="1"/>
  <c r="V22"/>
  <c r="W22" s="1"/>
  <c r="V30"/>
  <c r="W30" s="1"/>
  <c r="V40"/>
  <c r="W40" s="1"/>
  <c r="V48"/>
  <c r="W48" s="1"/>
  <c r="V58"/>
  <c r="W58" s="1"/>
  <c r="V66"/>
  <c r="W66" s="1"/>
  <c r="V74"/>
  <c r="W74" s="1"/>
  <c r="V82"/>
  <c r="W82" s="1"/>
  <c r="V90"/>
  <c r="W90" s="1"/>
  <c r="V102"/>
  <c r="W102" s="1"/>
  <c r="V106"/>
  <c r="W106" s="1"/>
  <c r="V114"/>
  <c r="W114" s="1"/>
  <c r="V122"/>
  <c r="W122" s="1"/>
  <c r="V130"/>
  <c r="W130" s="1"/>
  <c r="V138"/>
  <c r="W138" s="1"/>
  <c r="V146"/>
  <c r="W146" s="1"/>
  <c r="V154"/>
  <c r="W154" s="1"/>
  <c r="V162"/>
  <c r="W162" s="1"/>
  <c r="V170"/>
  <c r="W170" s="1"/>
  <c r="V178"/>
  <c r="W178" s="1"/>
  <c r="V186"/>
  <c r="W186" s="1"/>
  <c r="V194"/>
  <c r="W194" s="1"/>
  <c r="V202"/>
  <c r="W202" s="1"/>
  <c r="V210"/>
  <c r="W210" s="1"/>
  <c r="V218"/>
  <c r="W218" s="1"/>
  <c r="V246"/>
  <c r="W246" s="1"/>
  <c r="V254"/>
  <c r="W254" s="1"/>
  <c r="V268"/>
  <c r="W268" s="1"/>
  <c r="V276"/>
  <c r="W276" s="1"/>
  <c r="V284"/>
  <c r="W284" s="1"/>
  <c r="V294"/>
  <c r="W294" s="1"/>
  <c r="V302"/>
  <c r="W302" s="1"/>
  <c r="V310"/>
  <c r="W310" s="1"/>
  <c r="V318"/>
  <c r="W318" s="1"/>
  <c r="V326"/>
  <c r="W326" s="1"/>
  <c r="V334"/>
  <c r="W334" s="1"/>
  <c r="V342"/>
  <c r="W342" s="1"/>
  <c r="V372"/>
  <c r="W372" s="1"/>
  <c r="V380"/>
  <c r="W380" s="1"/>
  <c r="V388"/>
  <c r="W388" s="1"/>
  <c r="V404"/>
  <c r="W404" s="1"/>
  <c r="V412"/>
  <c r="W412" s="1"/>
  <c r="V420"/>
  <c r="W420" s="1"/>
  <c r="V428"/>
  <c r="W428" s="1"/>
  <c r="V436"/>
  <c r="W436" s="1"/>
  <c r="V444"/>
  <c r="W444" s="1"/>
  <c r="V452"/>
  <c r="W452" s="1"/>
  <c r="V460"/>
  <c r="W460" s="1"/>
  <c r="V476"/>
  <c r="W476" s="1"/>
  <c r="V484"/>
  <c r="W484" s="1"/>
  <c r="V492"/>
  <c r="W492" s="1"/>
  <c r="V504"/>
  <c r="W504" s="1"/>
  <c r="V514"/>
  <c r="W514" s="1"/>
  <c r="V524"/>
  <c r="W524" s="1"/>
  <c r="V534"/>
  <c r="W534" s="1"/>
  <c r="V542"/>
  <c r="W542" s="1"/>
  <c r="V550"/>
  <c r="W550" s="1"/>
  <c r="V558"/>
  <c r="W558" s="1"/>
  <c r="V566"/>
  <c r="W566" s="1"/>
  <c r="V574"/>
  <c r="W574" s="1"/>
  <c r="V592"/>
  <c r="W592" s="1"/>
  <c r="V600"/>
  <c r="W600" s="1"/>
  <c r="V608"/>
  <c r="W608" s="1"/>
  <c r="V616"/>
  <c r="W616" s="1"/>
  <c r="V624"/>
  <c r="W624" s="1"/>
  <c r="V640"/>
  <c r="W640" s="1"/>
  <c r="V648"/>
  <c r="W648" s="1"/>
  <c r="V662"/>
  <c r="W662" s="1"/>
  <c r="V670"/>
  <c r="W670" s="1"/>
  <c r="V682"/>
  <c r="W682" s="1"/>
  <c r="V690"/>
  <c r="W690" s="1"/>
  <c r="V698"/>
  <c r="W698" s="1"/>
  <c r="V706"/>
  <c r="W706" s="1"/>
  <c r="V722"/>
  <c r="W722" s="1"/>
  <c r="V732"/>
  <c r="W732" s="1"/>
  <c r="V740"/>
  <c r="W740" s="1"/>
  <c r="V748"/>
  <c r="W748" s="1"/>
  <c r="V756"/>
  <c r="W756" s="1"/>
  <c r="V764"/>
  <c r="W764" s="1"/>
  <c r="V788"/>
  <c r="W788" s="1"/>
  <c r="V800"/>
  <c r="W800" s="1"/>
  <c r="V808"/>
  <c r="W808" s="1"/>
  <c r="V816"/>
  <c r="W816" s="1"/>
  <c r="V824"/>
  <c r="W824" s="1"/>
  <c r="V832"/>
  <c r="W832" s="1"/>
  <c r="V850"/>
  <c r="W850" s="1"/>
  <c r="V858"/>
  <c r="W858" s="1"/>
  <c r="V866"/>
  <c r="W866" s="1"/>
  <c r="V874"/>
  <c r="W874" s="1"/>
  <c r="V882"/>
  <c r="W882" s="1"/>
  <c r="V900"/>
  <c r="W900" s="1"/>
  <c r="V910"/>
  <c r="W910" s="1"/>
  <c r="V922"/>
  <c r="W922" s="1"/>
  <c r="V930"/>
  <c r="W930" s="1"/>
  <c r="V938"/>
  <c r="W938" s="1"/>
  <c r="V946"/>
  <c r="W946" s="1"/>
  <c r="V972"/>
  <c r="W972" s="1"/>
  <c r="V980"/>
  <c r="W980" s="1"/>
  <c r="V988"/>
  <c r="W988" s="1"/>
  <c r="V998"/>
  <c r="W998" s="1"/>
  <c r="V1006"/>
  <c r="W1006" s="1"/>
  <c r="V1022"/>
  <c r="W1022" s="1"/>
  <c r="V1030"/>
  <c r="W1030" s="1"/>
  <c r="V1040"/>
  <c r="W1040" s="1"/>
  <c r="V7"/>
  <c r="W7" s="1"/>
  <c r="V15"/>
  <c r="W15" s="1"/>
  <c r="V27"/>
  <c r="W27" s="1"/>
  <c r="V35"/>
  <c r="W35" s="1"/>
  <c r="V43"/>
  <c r="W43" s="1"/>
  <c r="V55"/>
  <c r="W55" s="1"/>
  <c r="V63"/>
  <c r="W63" s="1"/>
  <c r="V71"/>
  <c r="W71" s="1"/>
  <c r="V79"/>
  <c r="W79" s="1"/>
  <c r="V87"/>
  <c r="W87" s="1"/>
  <c r="V95"/>
  <c r="W95" s="1"/>
  <c r="V103"/>
  <c r="W103" s="1"/>
  <c r="V111"/>
  <c r="W111" s="1"/>
  <c r="V119"/>
  <c r="W119" s="1"/>
  <c r="V127"/>
  <c r="W127" s="1"/>
  <c r="V135"/>
  <c r="W135" s="1"/>
  <c r="V143"/>
  <c r="W143" s="1"/>
  <c r="V151"/>
  <c r="W151" s="1"/>
  <c r="V159"/>
  <c r="W159" s="1"/>
  <c r="V167"/>
  <c r="W167" s="1"/>
  <c r="V175"/>
  <c r="W175" s="1"/>
  <c r="V183"/>
  <c r="W183" s="1"/>
  <c r="V191"/>
  <c r="W191" s="1"/>
  <c r="V199"/>
  <c r="W199" s="1"/>
  <c r="V207"/>
  <c r="W207" s="1"/>
  <c r="V215"/>
  <c r="W215" s="1"/>
  <c r="V243"/>
  <c r="W243" s="1"/>
  <c r="V251"/>
  <c r="W251" s="1"/>
  <c r="V265"/>
  <c r="W265" s="1"/>
  <c r="V273"/>
  <c r="W273" s="1"/>
  <c r="V281"/>
  <c r="W281" s="1"/>
  <c r="V295"/>
  <c r="W295" s="1"/>
  <c r="V303"/>
  <c r="W303" s="1"/>
  <c r="V311"/>
  <c r="W311" s="1"/>
  <c r="V319"/>
  <c r="W319" s="1"/>
  <c r="V327"/>
  <c r="W327" s="1"/>
  <c r="V335"/>
  <c r="W335" s="1"/>
  <c r="V343"/>
  <c r="W343" s="1"/>
  <c r="V371"/>
  <c r="W371" s="1"/>
  <c r="V379"/>
  <c r="W379" s="1"/>
  <c r="V387"/>
  <c r="W387" s="1"/>
  <c r="V405"/>
  <c r="W405" s="1"/>
  <c r="V415"/>
  <c r="W415" s="1"/>
  <c r="V425"/>
  <c r="W425" s="1"/>
  <c r="V433"/>
  <c r="W433" s="1"/>
  <c r="V441"/>
  <c r="W441" s="1"/>
  <c r="V449"/>
  <c r="W449" s="1"/>
  <c r="V457"/>
  <c r="W457" s="1"/>
  <c r="V475"/>
  <c r="W475" s="1"/>
  <c r="V483"/>
  <c r="W483" s="1"/>
  <c r="V491"/>
  <c r="W491" s="1"/>
  <c r="V501"/>
  <c r="W501" s="1"/>
  <c r="V511"/>
  <c r="W511" s="1"/>
  <c r="V519"/>
  <c r="W519" s="1"/>
  <c r="V527"/>
  <c r="W527" s="1"/>
  <c r="V539"/>
  <c r="W539" s="1"/>
  <c r="V547"/>
  <c r="W547" s="1"/>
  <c r="V555"/>
  <c r="W555" s="1"/>
  <c r="V563"/>
  <c r="W563" s="1"/>
  <c r="V573"/>
  <c r="W573" s="1"/>
  <c r="V587"/>
  <c r="W587" s="1"/>
  <c r="V597"/>
  <c r="W597" s="1"/>
  <c r="V605"/>
  <c r="W605" s="1"/>
  <c r="V613"/>
  <c r="W613" s="1"/>
  <c r="V621"/>
  <c r="W621" s="1"/>
  <c r="V629"/>
  <c r="W629" s="1"/>
  <c r="V643"/>
  <c r="W643" s="1"/>
  <c r="V659"/>
  <c r="W659" s="1"/>
  <c r="V667"/>
  <c r="W667" s="1"/>
  <c r="V679"/>
  <c r="W679" s="1"/>
  <c r="V691"/>
  <c r="W691" s="1"/>
  <c r="V699"/>
  <c r="W699" s="1"/>
  <c r="V707"/>
  <c r="W707" s="1"/>
  <c r="V719"/>
  <c r="W719" s="1"/>
  <c r="V727"/>
  <c r="W727" s="1"/>
  <c r="V735"/>
  <c r="W735" s="1"/>
  <c r="V743"/>
  <c r="W743" s="1"/>
  <c r="V751"/>
  <c r="W751" s="1"/>
  <c r="V759"/>
  <c r="W759" s="1"/>
  <c r="V767"/>
  <c r="W767" s="1"/>
  <c r="V789"/>
  <c r="W789" s="1"/>
  <c r="V799"/>
  <c r="W799" s="1"/>
  <c r="V807"/>
  <c r="W807" s="1"/>
  <c r="V815"/>
  <c r="W815" s="1"/>
  <c r="V823"/>
  <c r="W823" s="1"/>
  <c r="V831"/>
  <c r="W831" s="1"/>
  <c r="V849"/>
  <c r="W849" s="1"/>
  <c r="V857"/>
  <c r="W857" s="1"/>
  <c r="V865"/>
  <c r="W865" s="1"/>
  <c r="V873"/>
  <c r="W873" s="1"/>
  <c r="V881"/>
  <c r="W881" s="1"/>
  <c r="V899"/>
  <c r="W899" s="1"/>
  <c r="V909"/>
  <c r="W909" s="1"/>
  <c r="V921"/>
  <c r="W921" s="1"/>
  <c r="V929"/>
  <c r="W929" s="1"/>
  <c r="V937"/>
  <c r="W937" s="1"/>
  <c r="V945"/>
  <c r="W945" s="1"/>
  <c r="V969"/>
  <c r="W969" s="1"/>
  <c r="V977"/>
  <c r="W977" s="1"/>
  <c r="V985"/>
  <c r="W985" s="1"/>
  <c r="V993"/>
  <c r="W993" s="1"/>
  <c r="V1003"/>
  <c r="W1003" s="1"/>
  <c r="V1011"/>
  <c r="W1011" s="1"/>
  <c r="V1027"/>
  <c r="W1027" s="1"/>
  <c r="V1035"/>
  <c r="W1035" s="1"/>
  <c r="V1047"/>
  <c r="W1047" s="1"/>
  <c r="V1055"/>
  <c r="W1055" s="1"/>
  <c r="V1063"/>
  <c r="W1063" s="1"/>
  <c r="V1050"/>
  <c r="W1050" s="1"/>
  <c r="V1066"/>
  <c r="W1066" s="1"/>
  <c r="V1075"/>
  <c r="W1075" s="1"/>
  <c r="V1083"/>
  <c r="W1083" s="1"/>
  <c r="V1091"/>
  <c r="W1091" s="1"/>
  <c r="V1099"/>
  <c r="W1099" s="1"/>
  <c r="V1119"/>
  <c r="W1119" s="1"/>
  <c r="V1127"/>
  <c r="W1127" s="1"/>
  <c r="V1139"/>
  <c r="W1139" s="1"/>
  <c r="V1147"/>
  <c r="W1147" s="1"/>
  <c r="V1155"/>
  <c r="W1155" s="1"/>
  <c r="V1169"/>
  <c r="W1169" s="1"/>
  <c r="V1177"/>
  <c r="W1177" s="1"/>
  <c r="V1185"/>
  <c r="W1185" s="1"/>
  <c r="V1201"/>
  <c r="W1201" s="1"/>
  <c r="V1209"/>
  <c r="W1209" s="1"/>
  <c r="V1217"/>
  <c r="W1217" s="1"/>
  <c r="V1229"/>
  <c r="W1229" s="1"/>
  <c r="V1052"/>
  <c r="W1052" s="1"/>
  <c r="V1068"/>
  <c r="W1068" s="1"/>
  <c r="V1076"/>
  <c r="W1076" s="1"/>
  <c r="V1084"/>
  <c r="W1084" s="1"/>
  <c r="V1092"/>
  <c r="W1092" s="1"/>
  <c r="V1100"/>
  <c r="W1100" s="1"/>
  <c r="V1118"/>
  <c r="W1118" s="1"/>
  <c r="V1126"/>
  <c r="W1126" s="1"/>
  <c r="V1138"/>
  <c r="W1138" s="1"/>
  <c r="V1146"/>
  <c r="W1146" s="1"/>
  <c r="V1154"/>
  <c r="W1154" s="1"/>
  <c r="V1172"/>
  <c r="W1172" s="1"/>
  <c r="V1188"/>
  <c r="W1188" s="1"/>
  <c r="V1210"/>
  <c r="W1210" s="1"/>
  <c r="V1228"/>
  <c r="W1228" s="1"/>
  <c r="V110"/>
  <c r="W110" s="1"/>
  <c r="V118"/>
  <c r="W118" s="1"/>
  <c r="V126"/>
  <c r="W126" s="1"/>
  <c r="V134"/>
  <c r="W134" s="1"/>
  <c r="V142"/>
  <c r="W142" s="1"/>
  <c r="V150"/>
  <c r="W150" s="1"/>
  <c r="V158"/>
  <c r="W158" s="1"/>
  <c r="V166"/>
  <c r="W166" s="1"/>
  <c r="V174"/>
  <c r="W174" s="1"/>
  <c r="V182"/>
  <c r="W182" s="1"/>
  <c r="V190"/>
  <c r="W190" s="1"/>
  <c r="V198"/>
  <c r="W198" s="1"/>
  <c r="V206"/>
  <c r="W206" s="1"/>
  <c r="V214"/>
  <c r="W214" s="1"/>
  <c r="V242"/>
  <c r="W242" s="1"/>
  <c r="V250"/>
  <c r="W250" s="1"/>
  <c r="V264"/>
  <c r="W264" s="1"/>
  <c r="V272"/>
  <c r="W272" s="1"/>
  <c r="V280"/>
  <c r="W280" s="1"/>
  <c r="V290"/>
  <c r="W290" s="1"/>
  <c r="V298"/>
  <c r="W298" s="1"/>
  <c r="V306"/>
  <c r="W306" s="1"/>
  <c r="V314"/>
  <c r="W314" s="1"/>
  <c r="V322"/>
  <c r="W322" s="1"/>
  <c r="V330"/>
  <c r="W330" s="1"/>
  <c r="V338"/>
  <c r="W338" s="1"/>
  <c r="V346"/>
  <c r="W346" s="1"/>
  <c r="V376"/>
  <c r="W376" s="1"/>
  <c r="V384"/>
  <c r="W384" s="1"/>
  <c r="V400"/>
  <c r="W400" s="1"/>
  <c r="V408"/>
  <c r="W408" s="1"/>
  <c r="V416"/>
  <c r="W416" s="1"/>
  <c r="V424"/>
  <c r="W424" s="1"/>
  <c r="V432"/>
  <c r="W432" s="1"/>
  <c r="V440"/>
  <c r="W440" s="1"/>
  <c r="V448"/>
  <c r="W448" s="1"/>
  <c r="V456"/>
  <c r="W456" s="1"/>
  <c r="V472"/>
  <c r="W472" s="1"/>
  <c r="V480"/>
  <c r="W480" s="1"/>
  <c r="V488"/>
  <c r="W488" s="1"/>
  <c r="V500"/>
  <c r="W500" s="1"/>
  <c r="V510"/>
  <c r="W510" s="1"/>
  <c r="V520"/>
  <c r="W520" s="1"/>
  <c r="V528"/>
  <c r="W528" s="1"/>
  <c r="V538"/>
  <c r="W538" s="1"/>
  <c r="V546"/>
  <c r="W546" s="1"/>
  <c r="V554"/>
  <c r="W554" s="1"/>
  <c r="V562"/>
  <c r="W562" s="1"/>
  <c r="V570"/>
  <c r="W570" s="1"/>
  <c r="V586"/>
  <c r="W586" s="1"/>
  <c r="V596"/>
  <c r="W596" s="1"/>
  <c r="V604"/>
  <c r="W604" s="1"/>
  <c r="V612"/>
  <c r="W612" s="1"/>
  <c r="V620"/>
  <c r="W620" s="1"/>
  <c r="V628"/>
  <c r="W628" s="1"/>
  <c r="V644"/>
  <c r="W644" s="1"/>
  <c r="V658"/>
  <c r="W658" s="1"/>
  <c r="V666"/>
  <c r="W666" s="1"/>
  <c r="V678"/>
  <c r="W678" s="1"/>
  <c r="V686"/>
  <c r="W686" s="1"/>
  <c r="V694"/>
  <c r="W694" s="1"/>
  <c r="V702"/>
  <c r="W702" s="1"/>
  <c r="V714"/>
  <c r="W714" s="1"/>
  <c r="V728"/>
  <c r="W728" s="1"/>
  <c r="V736"/>
  <c r="W736" s="1"/>
  <c r="V744"/>
  <c r="W744" s="1"/>
  <c r="V752"/>
  <c r="W752" s="1"/>
  <c r="V760"/>
  <c r="W760" s="1"/>
  <c r="V768"/>
  <c r="W768" s="1"/>
  <c r="V794"/>
  <c r="W794" s="1"/>
  <c r="V804"/>
  <c r="W804" s="1"/>
  <c r="V812"/>
  <c r="W812" s="1"/>
  <c r="V820"/>
  <c r="W820" s="1"/>
  <c r="V828"/>
  <c r="W828" s="1"/>
  <c r="V836"/>
  <c r="W836" s="1"/>
  <c r="V854"/>
  <c r="W854" s="1"/>
  <c r="V862"/>
  <c r="W862" s="1"/>
  <c r="V870"/>
  <c r="W870" s="1"/>
  <c r="V878"/>
  <c r="W878" s="1"/>
  <c r="V896"/>
  <c r="W896" s="1"/>
  <c r="V906"/>
  <c r="W906" s="1"/>
  <c r="V914"/>
  <c r="W914" s="1"/>
  <c r="V926"/>
  <c r="W926" s="1"/>
  <c r="V934"/>
  <c r="W934" s="1"/>
  <c r="V942"/>
  <c r="W942" s="1"/>
  <c r="V968"/>
  <c r="W968" s="1"/>
  <c r="V976"/>
  <c r="W976" s="1"/>
  <c r="V984"/>
  <c r="W984" s="1"/>
  <c r="V992"/>
  <c r="W992" s="1"/>
  <c r="V1002"/>
  <c r="W1002" s="1"/>
  <c r="V1010"/>
  <c r="W1010" s="1"/>
  <c r="V1026"/>
  <c r="W1026" s="1"/>
  <c r="V1034"/>
  <c r="W1034" s="1"/>
  <c r="V3"/>
  <c r="W3" s="1"/>
  <c r="V11"/>
  <c r="W11" s="1"/>
  <c r="V23"/>
  <c r="W23" s="1"/>
  <c r="V31"/>
  <c r="W31" s="1"/>
  <c r="V39"/>
  <c r="W39" s="1"/>
  <c r="V47"/>
  <c r="W47" s="1"/>
  <c r="V59"/>
  <c r="W59" s="1"/>
  <c r="V67"/>
  <c r="W67" s="1"/>
  <c r="V75"/>
  <c r="W75" s="1"/>
  <c r="V83"/>
  <c r="W83" s="1"/>
  <c r="V91"/>
  <c r="W91" s="1"/>
  <c r="V99"/>
  <c r="W99" s="1"/>
  <c r="V107"/>
  <c r="W107" s="1"/>
  <c r="V115"/>
  <c r="W115" s="1"/>
  <c r="V123"/>
  <c r="W123" s="1"/>
  <c r="V131"/>
  <c r="W131" s="1"/>
  <c r="V139"/>
  <c r="W139" s="1"/>
  <c r="V147"/>
  <c r="W147" s="1"/>
  <c r="V155"/>
  <c r="W155" s="1"/>
  <c r="V163"/>
  <c r="W163" s="1"/>
  <c r="V171"/>
  <c r="W171" s="1"/>
  <c r="V179"/>
  <c r="W179" s="1"/>
  <c r="V187"/>
  <c r="W187" s="1"/>
  <c r="V195"/>
  <c r="W195" s="1"/>
  <c r="V203"/>
  <c r="W203" s="1"/>
  <c r="V211"/>
  <c r="W211" s="1"/>
  <c r="V239"/>
  <c r="W239" s="1"/>
  <c r="V247"/>
  <c r="W247" s="1"/>
  <c r="V261"/>
  <c r="W261" s="1"/>
  <c r="V269"/>
  <c r="W269" s="1"/>
  <c r="V277"/>
  <c r="W277" s="1"/>
  <c r="V291"/>
  <c r="W291" s="1"/>
  <c r="V299"/>
  <c r="W299" s="1"/>
  <c r="V307"/>
  <c r="W307" s="1"/>
  <c r="V315"/>
  <c r="W315" s="1"/>
  <c r="V323"/>
  <c r="W323" s="1"/>
  <c r="V331"/>
  <c r="W331" s="1"/>
  <c r="V339"/>
  <c r="W339" s="1"/>
  <c r="V347"/>
  <c r="W347" s="1"/>
  <c r="V375"/>
  <c r="W375" s="1"/>
  <c r="V383"/>
  <c r="W383" s="1"/>
  <c r="V401"/>
  <c r="W401" s="1"/>
  <c r="V409"/>
  <c r="W409" s="1"/>
  <c r="V421"/>
  <c r="W421" s="1"/>
  <c r="V429"/>
  <c r="W429" s="1"/>
  <c r="V437"/>
  <c r="W437" s="1"/>
  <c r="V445"/>
  <c r="W445" s="1"/>
  <c r="V453"/>
  <c r="W453" s="1"/>
  <c r="V461"/>
  <c r="W461" s="1"/>
  <c r="V479"/>
  <c r="W479" s="1"/>
  <c r="V487"/>
  <c r="W487" s="1"/>
  <c r="V497"/>
  <c r="W497" s="1"/>
  <c r="V507"/>
  <c r="W507" s="1"/>
  <c r="V515"/>
  <c r="W515" s="1"/>
  <c r="V523"/>
  <c r="W523" s="1"/>
  <c r="V535"/>
  <c r="W535" s="1"/>
  <c r="V543"/>
  <c r="W543" s="1"/>
  <c r="V551"/>
  <c r="W551" s="1"/>
  <c r="V559"/>
  <c r="W559" s="1"/>
  <c r="V567"/>
  <c r="W567" s="1"/>
  <c r="V577"/>
  <c r="W577" s="1"/>
  <c r="V593"/>
  <c r="W593" s="1"/>
  <c r="V601"/>
  <c r="W601" s="1"/>
  <c r="V609"/>
  <c r="W609" s="1"/>
  <c r="V617"/>
  <c r="W617" s="1"/>
  <c r="V625"/>
  <c r="W625" s="1"/>
  <c r="V639"/>
  <c r="W639" s="1"/>
  <c r="V647"/>
  <c r="W647" s="1"/>
  <c r="V663"/>
  <c r="W663" s="1"/>
  <c r="V675"/>
  <c r="W675" s="1"/>
  <c r="V687"/>
  <c r="W687" s="1"/>
  <c r="V695"/>
  <c r="W695" s="1"/>
  <c r="V703"/>
  <c r="W703" s="1"/>
  <c r="V715"/>
  <c r="W715" s="1"/>
  <c r="V723"/>
  <c r="W723" s="1"/>
  <c r="V731"/>
  <c r="W731" s="1"/>
  <c r="V739"/>
  <c r="W739" s="1"/>
  <c r="V747"/>
  <c r="W747" s="1"/>
  <c r="V755"/>
  <c r="W755" s="1"/>
  <c r="V763"/>
  <c r="W763" s="1"/>
  <c r="V785"/>
  <c r="W785" s="1"/>
  <c r="V793"/>
  <c r="W793" s="1"/>
  <c r="V803"/>
  <c r="W803" s="1"/>
  <c r="V811"/>
  <c r="W811" s="1"/>
  <c r="V819"/>
  <c r="W819" s="1"/>
  <c r="V827"/>
  <c r="W827" s="1"/>
  <c r="V835"/>
  <c r="W835" s="1"/>
  <c r="V853"/>
  <c r="W853" s="1"/>
  <c r="V861"/>
  <c r="W861" s="1"/>
  <c r="V869"/>
  <c r="W869" s="1"/>
  <c r="V877"/>
  <c r="W877" s="1"/>
  <c r="V895"/>
  <c r="W895" s="1"/>
  <c r="V905"/>
  <c r="W905" s="1"/>
  <c r="V913"/>
  <c r="W913" s="1"/>
  <c r="V925"/>
  <c r="W925" s="1"/>
  <c r="V933"/>
  <c r="W933" s="1"/>
  <c r="V941"/>
  <c r="W941" s="1"/>
  <c r="V949"/>
  <c r="W949" s="1"/>
  <c r="V973"/>
  <c r="W973" s="1"/>
  <c r="V981"/>
  <c r="W981" s="1"/>
  <c r="V989"/>
  <c r="W989" s="1"/>
  <c r="V997"/>
  <c r="W997" s="1"/>
  <c r="V1007"/>
  <c r="W1007" s="1"/>
  <c r="V1023"/>
  <c r="W1023" s="1"/>
  <c r="V1031"/>
  <c r="W1031" s="1"/>
  <c r="V1043"/>
  <c r="W1043" s="1"/>
  <c r="V1051"/>
  <c r="W1051" s="1"/>
  <c r="V1059"/>
  <c r="W1059" s="1"/>
  <c r="V1067"/>
  <c r="W1067" s="1"/>
  <c r="V1058"/>
  <c r="W1058" s="1"/>
  <c r="V1071"/>
  <c r="W1071" s="1"/>
  <c r="V1079"/>
  <c r="W1079" s="1"/>
  <c r="V1087"/>
  <c r="W1087" s="1"/>
  <c r="V1095"/>
  <c r="W1095" s="1"/>
  <c r="V1103"/>
  <c r="W1103" s="1"/>
  <c r="V1123"/>
  <c r="W1123" s="1"/>
  <c r="V1135"/>
  <c r="W1135" s="1"/>
  <c r="V1143"/>
  <c r="W1143" s="1"/>
  <c r="V1151"/>
  <c r="W1151" s="1"/>
  <c r="V1165"/>
  <c r="W1165" s="1"/>
  <c r="V1173"/>
  <c r="W1173" s="1"/>
  <c r="V1181"/>
  <c r="W1181" s="1"/>
  <c r="V1189"/>
  <c r="W1189" s="1"/>
  <c r="V1205"/>
  <c r="W1205" s="1"/>
  <c r="V1213"/>
  <c r="W1213" s="1"/>
  <c r="V1225"/>
  <c r="W1225" s="1"/>
  <c r="V1044"/>
  <c r="W1044" s="1"/>
  <c r="V1060"/>
  <c r="W1060" s="1"/>
  <c r="V1072"/>
  <c r="W1072" s="1"/>
  <c r="V1080"/>
  <c r="W1080" s="1"/>
  <c r="V1088"/>
  <c r="W1088" s="1"/>
  <c r="V1096"/>
  <c r="W1096" s="1"/>
  <c r="V1104"/>
  <c r="W1104" s="1"/>
  <c r="V1122"/>
  <c r="W1122" s="1"/>
  <c r="V1130"/>
  <c r="W1130" s="1"/>
  <c r="V1142"/>
  <c r="W1142" s="1"/>
  <c r="V1150"/>
  <c r="W1150" s="1"/>
  <c r="V1168"/>
  <c r="W1168" s="1"/>
  <c r="V1176"/>
  <c r="W1176" s="1"/>
  <c r="V1184"/>
  <c r="W1184" s="1"/>
  <c r="V1192"/>
  <c r="W1192" s="1"/>
  <c r="V1206"/>
  <c r="W1206" s="1"/>
  <c r="V1214"/>
  <c r="W1214" s="1"/>
  <c r="V1224"/>
  <c r="W1224" s="1"/>
  <c r="V1180"/>
  <c r="W1180" s="1"/>
  <c r="V1202"/>
  <c r="W1202" s="1"/>
  <c r="V1218"/>
  <c r="W1218" s="1"/>
  <c r="D32" i="2" l="1"/>
  <c r="X223" i="1" s="1"/>
  <c r="D40" i="2"/>
  <c r="X1011" i="1" s="1"/>
  <c r="X1233" l="1"/>
  <c r="X1232"/>
  <c r="X821"/>
  <c r="X1010"/>
  <c r="X791"/>
  <c r="X2"/>
  <c r="X792"/>
  <c r="X966"/>
  <c r="X397"/>
  <c r="X260"/>
  <c r="X918"/>
  <c r="X657"/>
  <c r="X847"/>
  <c r="X370"/>
  <c r="X238"/>
  <c r="X53"/>
  <c r="X636"/>
  <c r="X283"/>
  <c r="X516"/>
  <c r="X496"/>
  <c r="X685"/>
  <c r="X591"/>
  <c r="X506"/>
  <c r="X531"/>
  <c r="X289"/>
  <c r="X399"/>
  <c r="X681"/>
  <c r="X903"/>
  <c r="X892"/>
  <c r="X21"/>
  <c r="X784"/>
  <c r="X1021"/>
  <c r="X4"/>
  <c r="X790"/>
  <c r="X36"/>
  <c r="X419"/>
  <c r="X1134"/>
  <c r="X674"/>
  <c r="X712"/>
  <c r="X471"/>
  <c r="X1164"/>
  <c r="X411"/>
  <c r="X569"/>
  <c r="X1222"/>
  <c r="X1166"/>
  <c r="X285"/>
  <c r="X994"/>
  <c r="X1231"/>
  <c r="X720"/>
  <c r="X1001"/>
  <c r="X1039"/>
  <c r="X726"/>
  <c r="X1018"/>
  <c r="X584"/>
  <c r="X798"/>
  <c r="X1117"/>
  <c r="X716"/>
  <c r="X1199"/>
  <c r="X255"/>
  <c r="X711"/>
  <c r="X1109"/>
  <c r="X357"/>
  <c r="X779"/>
  <c r="X1159"/>
  <c r="X82"/>
  <c r="X162"/>
  <c r="X226"/>
  <c r="X294"/>
  <c r="X358"/>
  <c r="X424"/>
  <c r="X488"/>
  <c r="X558"/>
  <c r="X624"/>
  <c r="X692"/>
  <c r="X764"/>
  <c r="X834"/>
  <c r="X900"/>
  <c r="X968"/>
  <c r="X1036"/>
  <c r="X1100"/>
  <c r="X1170"/>
  <c r="X5"/>
  <c r="X73"/>
  <c r="X137"/>
  <c r="X201"/>
  <c r="X265"/>
  <c r="X335"/>
  <c r="X403"/>
  <c r="X473"/>
  <c r="X539"/>
  <c r="X607"/>
  <c r="X673"/>
  <c r="X741"/>
  <c r="X805"/>
  <c r="X871"/>
  <c r="X937"/>
  <c r="X1003"/>
  <c r="X1103"/>
  <c r="X6"/>
  <c r="X136"/>
  <c r="X268"/>
  <c r="X398"/>
  <c r="X532"/>
  <c r="X664"/>
  <c r="X808"/>
  <c r="X940"/>
  <c r="X1074"/>
  <c r="X1208"/>
  <c r="X127"/>
  <c r="X279"/>
  <c r="X437"/>
  <c r="X597"/>
  <c r="X747"/>
  <c r="X911"/>
  <c r="X1069"/>
  <c r="X1217"/>
  <c r="X70"/>
  <c r="X198"/>
  <c r="X330"/>
  <c r="X460"/>
  <c r="X596"/>
  <c r="X736"/>
  <c r="X870"/>
  <c r="X1006"/>
  <c r="X1138"/>
  <c r="X43"/>
  <c r="X173"/>
  <c r="X307"/>
  <c r="X443"/>
  <c r="X611"/>
  <c r="X875"/>
  <c r="X1141"/>
  <c r="X172"/>
  <c r="X434"/>
  <c r="X702"/>
  <c r="X978"/>
  <c r="X465"/>
  <c r="X889"/>
  <c r="X219"/>
  <c r="X579"/>
  <c r="X955"/>
  <c r="X16"/>
  <c r="X130"/>
  <c r="X194"/>
  <c r="X262"/>
  <c r="X326"/>
  <c r="X392"/>
  <c r="X456"/>
  <c r="X526"/>
  <c r="X592"/>
  <c r="X658"/>
  <c r="X732"/>
  <c r="X802"/>
  <c r="X866"/>
  <c r="X934"/>
  <c r="X1002"/>
  <c r="X1068"/>
  <c r="X1132"/>
  <c r="X1202"/>
  <c r="X39"/>
  <c r="X105"/>
  <c r="X169"/>
  <c r="X233"/>
  <c r="X303"/>
  <c r="X367"/>
  <c r="X439"/>
  <c r="X505"/>
  <c r="X573"/>
  <c r="X639"/>
  <c r="X709"/>
  <c r="X773"/>
  <c r="X837"/>
  <c r="X905"/>
  <c r="X969"/>
  <c r="X1037"/>
  <c r="X1169"/>
  <c r="X72"/>
  <c r="X200"/>
  <c r="X332"/>
  <c r="X462"/>
  <c r="X598"/>
  <c r="X738"/>
  <c r="X872"/>
  <c r="X1008"/>
  <c r="X1140"/>
  <c r="X63"/>
  <c r="X191"/>
  <c r="X349"/>
  <c r="X519"/>
  <c r="X679"/>
  <c r="X827"/>
  <c r="X991"/>
  <c r="X1143"/>
  <c r="X106"/>
  <c r="X134"/>
  <c r="X266"/>
  <c r="X396"/>
  <c r="X530"/>
  <c r="X662"/>
  <c r="X806"/>
  <c r="X938"/>
  <c r="X1072"/>
  <c r="X1206"/>
  <c r="X109"/>
  <c r="X237"/>
  <c r="X371"/>
  <c r="X509"/>
  <c r="X745"/>
  <c r="X1007"/>
  <c r="X44"/>
  <c r="X304"/>
  <c r="X568"/>
  <c r="X844"/>
  <c r="X1110"/>
  <c r="X15"/>
  <c r="X147"/>
  <c r="X313"/>
  <c r="X491"/>
  <c r="X641"/>
  <c r="X799"/>
  <c r="X971"/>
  <c r="X1123"/>
  <c r="X122"/>
  <c r="X252"/>
  <c r="X384"/>
  <c r="X518"/>
  <c r="X650"/>
  <c r="X926"/>
  <c r="X1060"/>
  <c r="X1194"/>
  <c r="X97"/>
  <c r="X295"/>
  <c r="X563"/>
  <c r="X829"/>
  <c r="X1095"/>
  <c r="X128"/>
  <c r="X390"/>
  <c r="X656"/>
  <c r="X932"/>
  <c r="X1200"/>
  <c r="X271"/>
  <c r="X587"/>
  <c r="X901"/>
  <c r="X1209"/>
  <c r="X190"/>
  <c r="X452"/>
  <c r="X728"/>
  <c r="X998"/>
  <c r="X35"/>
  <c r="X299"/>
  <c r="X567"/>
  <c r="X833"/>
  <c r="X1099"/>
  <c r="X653"/>
  <c r="X1113"/>
  <c r="X510"/>
  <c r="X804"/>
  <c r="X107"/>
  <c r="X743"/>
  <c r="X678"/>
  <c r="X1220"/>
  <c r="X609"/>
  <c r="X361"/>
  <c r="X583"/>
  <c r="X783"/>
  <c r="X959"/>
  <c r="X1163"/>
  <c r="X235"/>
  <c r="X393"/>
  <c r="X671"/>
  <c r="X885"/>
  <c r="X1017"/>
  <c r="X3"/>
  <c r="X50"/>
  <c r="X114"/>
  <c r="X146"/>
  <c r="X178"/>
  <c r="X210"/>
  <c r="X244"/>
  <c r="X278"/>
  <c r="X310"/>
  <c r="X342"/>
  <c r="X376"/>
  <c r="X408"/>
  <c r="X440"/>
  <c r="X472"/>
  <c r="X508"/>
  <c r="X542"/>
  <c r="X574"/>
  <c r="X608"/>
  <c r="X642"/>
  <c r="X676"/>
  <c r="X708"/>
  <c r="X748"/>
  <c r="X780"/>
  <c r="X818"/>
  <c r="X850"/>
  <c r="X882"/>
  <c r="X916"/>
  <c r="X950"/>
  <c r="X984"/>
  <c r="X1020"/>
  <c r="X1052"/>
  <c r="X1084"/>
  <c r="X1116"/>
  <c r="X1150"/>
  <c r="X1186"/>
  <c r="X1218"/>
  <c r="X23"/>
  <c r="X57"/>
  <c r="X89"/>
  <c r="X121"/>
  <c r="X153"/>
  <c r="X185"/>
  <c r="X217"/>
  <c r="X249"/>
  <c r="X281"/>
  <c r="X319"/>
  <c r="X351"/>
  <c r="X383"/>
  <c r="X423"/>
  <c r="X455"/>
  <c r="X489"/>
  <c r="X521"/>
  <c r="X555"/>
  <c r="X589"/>
  <c r="X623"/>
  <c r="X655"/>
  <c r="X693"/>
  <c r="X725"/>
  <c r="X757"/>
  <c r="X789"/>
  <c r="X855"/>
  <c r="X887"/>
  <c r="X921"/>
  <c r="X953"/>
  <c r="X985"/>
  <c r="X1019"/>
  <c r="X1071"/>
  <c r="X1137"/>
  <c r="X1203"/>
  <c r="X40"/>
  <c r="X104"/>
  <c r="X168"/>
  <c r="X232"/>
  <c r="X300"/>
  <c r="X364"/>
  <c r="X430"/>
  <c r="X494"/>
  <c r="X564"/>
  <c r="X630"/>
  <c r="X698"/>
  <c r="X770"/>
  <c r="X840"/>
  <c r="X906"/>
  <c r="X974"/>
  <c r="X1042"/>
  <c r="X1106"/>
  <c r="X1176"/>
  <c r="X29"/>
  <c r="X95"/>
  <c r="X159"/>
  <c r="X239"/>
  <c r="X317"/>
  <c r="X401"/>
  <c r="X479"/>
  <c r="X553"/>
  <c r="X629"/>
  <c r="X715"/>
  <c r="X795"/>
  <c r="X869"/>
  <c r="X943"/>
  <c r="X1035"/>
  <c r="X1101"/>
  <c r="X1183"/>
  <c r="X42"/>
  <c r="X38"/>
  <c r="X102"/>
  <c r="X166"/>
  <c r="X230"/>
  <c r="X298"/>
  <c r="X362"/>
  <c r="X428"/>
  <c r="X492"/>
  <c r="X562"/>
  <c r="X628"/>
  <c r="X696"/>
  <c r="X768"/>
  <c r="X838"/>
  <c r="X904"/>
  <c r="X972"/>
  <c r="X1040"/>
  <c r="X1104"/>
  <c r="X1174"/>
  <c r="X9"/>
  <c r="X77"/>
  <c r="X141"/>
  <c r="X205"/>
  <c r="X269"/>
  <c r="X339"/>
  <c r="X407"/>
  <c r="X477"/>
  <c r="X543"/>
  <c r="X677"/>
  <c r="X809"/>
  <c r="X941"/>
  <c r="X1075"/>
  <c r="X1207"/>
  <c r="X108"/>
  <c r="X236"/>
  <c r="X368"/>
  <c r="X500"/>
  <c r="X634"/>
  <c r="X774"/>
  <c r="X910"/>
  <c r="X1046"/>
  <c r="X1180"/>
  <c r="X83"/>
  <c r="X211"/>
  <c r="X415"/>
  <c r="X557"/>
  <c r="X719"/>
  <c r="X873"/>
  <c r="X1049"/>
  <c r="X1213"/>
  <c r="X186"/>
  <c r="X318"/>
  <c r="X448"/>
  <c r="X582"/>
  <c r="X722"/>
  <c r="X858"/>
  <c r="X992"/>
  <c r="X1124"/>
  <c r="X31"/>
  <c r="X161"/>
  <c r="X431"/>
  <c r="X701"/>
  <c r="X961"/>
  <c r="X1227"/>
  <c r="X258"/>
  <c r="X524"/>
  <c r="X800"/>
  <c r="X1066"/>
  <c r="X119"/>
  <c r="X429"/>
  <c r="X739"/>
  <c r="X1061"/>
  <c r="X62"/>
  <c r="X322"/>
  <c r="X588"/>
  <c r="X862"/>
  <c r="X1128"/>
  <c r="X165"/>
  <c r="X435"/>
  <c r="X705"/>
  <c r="X965"/>
  <c r="X259"/>
  <c r="X246"/>
  <c r="X490"/>
  <c r="X1070"/>
  <c r="X441"/>
  <c r="X1073"/>
  <c r="X264"/>
  <c r="X952"/>
  <c r="X287"/>
  <c r="X931"/>
  <c r="X1055"/>
  <c r="X1087"/>
  <c r="X1121"/>
  <c r="X1153"/>
  <c r="X1185"/>
  <c r="X1219"/>
  <c r="X22"/>
  <c r="X56"/>
  <c r="X88"/>
  <c r="X120"/>
  <c r="X152"/>
  <c r="X184"/>
  <c r="X216"/>
  <c r="X250"/>
  <c r="X284"/>
  <c r="X316"/>
  <c r="X348"/>
  <c r="X382"/>
  <c r="X414"/>
  <c r="X446"/>
  <c r="X478"/>
  <c r="X514"/>
  <c r="X548"/>
  <c r="X580"/>
  <c r="X614"/>
  <c r="X648"/>
  <c r="X682"/>
  <c r="X718"/>
  <c r="X754"/>
  <c r="X788"/>
  <c r="X824"/>
  <c r="X856"/>
  <c r="X888"/>
  <c r="X924"/>
  <c r="X956"/>
  <c r="X990"/>
  <c r="X1026"/>
  <c r="X1058"/>
  <c r="X1090"/>
  <c r="X1122"/>
  <c r="X1156"/>
  <c r="X1192"/>
  <c r="X1226"/>
  <c r="X45"/>
  <c r="X79"/>
  <c r="X111"/>
  <c r="X143"/>
  <c r="X175"/>
  <c r="X207"/>
  <c r="X263"/>
  <c r="X301"/>
  <c r="X333"/>
  <c r="X381"/>
  <c r="X421"/>
  <c r="X453"/>
  <c r="X503"/>
  <c r="X537"/>
  <c r="X571"/>
  <c r="X613"/>
  <c r="X645"/>
  <c r="X699"/>
  <c r="X731"/>
  <c r="X763"/>
  <c r="X811"/>
  <c r="X853"/>
  <c r="X893"/>
  <c r="X927"/>
  <c r="X975"/>
  <c r="X1009"/>
  <c r="X1053"/>
  <c r="X1085"/>
  <c r="X1127"/>
  <c r="X1167"/>
  <c r="X1201"/>
  <c r="X8"/>
  <c r="X74"/>
  <c r="X20"/>
  <c r="X54"/>
  <c r="X86"/>
  <c r="X118"/>
  <c r="X150"/>
  <c r="X182"/>
  <c r="X214"/>
  <c r="X248"/>
  <c r="X282"/>
  <c r="X314"/>
  <c r="X346"/>
  <c r="X380"/>
  <c r="X412"/>
  <c r="X444"/>
  <c r="X476"/>
  <c r="X512"/>
  <c r="X546"/>
  <c r="X578"/>
  <c r="X612"/>
  <c r="X646"/>
  <c r="X680"/>
  <c r="X714"/>
  <c r="X752"/>
  <c r="X786"/>
  <c r="X822"/>
  <c r="X854"/>
  <c r="X886"/>
  <c r="X922"/>
  <c r="X954"/>
  <c r="X988"/>
  <c r="X1024"/>
  <c r="X1056"/>
  <c r="X1088"/>
  <c r="X1120"/>
  <c r="X1154"/>
  <c r="X1190"/>
  <c r="X1224"/>
  <c r="X27"/>
  <c r="X61"/>
  <c r="X93"/>
  <c r="X125"/>
  <c r="X157"/>
  <c r="X189"/>
  <c r="X221"/>
  <c r="X253"/>
  <c r="X291"/>
  <c r="X323"/>
  <c r="X355"/>
  <c r="X387"/>
  <c r="X427"/>
  <c r="X459"/>
  <c r="X493"/>
  <c r="X525"/>
  <c r="X577"/>
  <c r="X643"/>
  <c r="X713"/>
  <c r="X777"/>
  <c r="X841"/>
  <c r="X909"/>
  <c r="X973"/>
  <c r="X1043"/>
  <c r="X1107"/>
  <c r="X1173"/>
  <c r="X10"/>
  <c r="X76"/>
  <c r="X140"/>
  <c r="X204"/>
  <c r="X272"/>
  <c r="X336"/>
  <c r="X402"/>
  <c r="X466"/>
  <c r="X536"/>
  <c r="X602"/>
  <c r="X668"/>
  <c r="X742"/>
  <c r="X812"/>
  <c r="X876"/>
  <c r="X944"/>
  <c r="X1012"/>
  <c r="X1078"/>
  <c r="X1144"/>
  <c r="X1212"/>
  <c r="X49"/>
  <c r="X115"/>
  <c r="X179"/>
  <c r="X275"/>
  <c r="X345"/>
  <c r="X449"/>
  <c r="X523"/>
  <c r="X601"/>
  <c r="X675"/>
  <c r="X751"/>
  <c r="X831"/>
  <c r="X923"/>
  <c r="X1005"/>
  <c r="X1081"/>
  <c r="X1171"/>
  <c r="X66"/>
  <c r="X154"/>
  <c r="X218"/>
  <c r="X286"/>
  <c r="X350"/>
  <c r="X416"/>
  <c r="X480"/>
  <c r="X550"/>
  <c r="X616"/>
  <c r="X684"/>
  <c r="X756"/>
  <c r="X826"/>
  <c r="X890"/>
  <c r="X958"/>
  <c r="X1028"/>
  <c r="X1092"/>
  <c r="X1158"/>
  <c r="X1228"/>
  <c r="X65"/>
  <c r="X129"/>
  <c r="X225"/>
  <c r="X359"/>
  <c r="X497"/>
  <c r="X631"/>
  <c r="X765"/>
  <c r="X895"/>
  <c r="X1029"/>
  <c r="X1161"/>
  <c r="X64"/>
  <c r="X192"/>
  <c r="X324"/>
  <c r="X454"/>
  <c r="X590"/>
  <c r="X730"/>
  <c r="X864"/>
  <c r="X1000"/>
  <c r="X1130"/>
  <c r="X55"/>
  <c r="X183"/>
  <c r="X341"/>
  <c r="X511"/>
  <c r="X663"/>
  <c r="X819"/>
  <c r="X983"/>
  <c r="X1135"/>
  <c r="X90"/>
  <c r="X126"/>
  <c r="X256"/>
  <c r="X388"/>
  <c r="X522"/>
  <c r="X654"/>
  <c r="X796"/>
  <c r="X930"/>
  <c r="X1064"/>
  <c r="X1198"/>
  <c r="X101"/>
  <c r="X229"/>
  <c r="X363"/>
  <c r="X501"/>
  <c r="X635"/>
  <c r="X769"/>
  <c r="X899"/>
  <c r="X1033"/>
  <c r="X1165"/>
  <c r="X231"/>
  <c r="X1013"/>
  <c r="X771"/>
  <c r="X116"/>
  <c r="X378"/>
  <c r="X228"/>
  <c r="X660"/>
  <c r="X936"/>
  <c r="X1204"/>
  <c r="X267"/>
  <c r="X593"/>
  <c r="X907"/>
  <c r="X528"/>
  <c r="X820"/>
  <c r="X1086"/>
  <c r="X123"/>
  <c r="X457"/>
  <c r="X759"/>
  <c r="X1089"/>
  <c r="X559"/>
  <c r="X595"/>
  <c r="X627"/>
  <c r="X661"/>
  <c r="X697"/>
  <c r="X729"/>
  <c r="X761"/>
  <c r="X793"/>
  <c r="X825"/>
  <c r="X859"/>
  <c r="X891"/>
  <c r="X925"/>
  <c r="X957"/>
  <c r="X989"/>
  <c r="X1025"/>
  <c r="X1059"/>
  <c r="X1091"/>
  <c r="X1125"/>
  <c r="X1157"/>
  <c r="X1189"/>
  <c r="X1223"/>
  <c r="X26"/>
  <c r="X60"/>
  <c r="X92"/>
  <c r="X124"/>
  <c r="X156"/>
  <c r="X188"/>
  <c r="X220"/>
  <c r="X254"/>
  <c r="X288"/>
  <c r="X320"/>
  <c r="X352"/>
  <c r="X386"/>
  <c r="X418"/>
  <c r="X450"/>
  <c r="X482"/>
  <c r="X520"/>
  <c r="X552"/>
  <c r="X586"/>
  <c r="X618"/>
  <c r="X652"/>
  <c r="X686"/>
  <c r="X724"/>
  <c r="X758"/>
  <c r="X794"/>
  <c r="X828"/>
  <c r="X860"/>
  <c r="X894"/>
  <c r="X928"/>
  <c r="X960"/>
  <c r="X996"/>
  <c r="X1030"/>
  <c r="X1062"/>
  <c r="X1094"/>
  <c r="X1126"/>
  <c r="X1160"/>
  <c r="X1196"/>
  <c r="X1230"/>
  <c r="X33"/>
  <c r="X67"/>
  <c r="X99"/>
  <c r="X131"/>
  <c r="X163"/>
  <c r="X195"/>
  <c r="X251"/>
  <c r="X297"/>
  <c r="X329"/>
  <c r="X385"/>
  <c r="X433"/>
  <c r="X475"/>
  <c r="X507"/>
  <c r="X541"/>
  <c r="X575"/>
  <c r="X617"/>
  <c r="X659"/>
  <c r="X695"/>
  <c r="X735"/>
  <c r="X767"/>
  <c r="X815"/>
  <c r="X857"/>
  <c r="X897"/>
  <c r="X939"/>
  <c r="X987"/>
  <c r="X1031"/>
  <c r="X1065"/>
  <c r="X1097"/>
  <c r="X1147"/>
  <c r="X1187"/>
  <c r="X32"/>
  <c r="X98"/>
  <c r="X138"/>
  <c r="X170"/>
  <c r="X202"/>
  <c r="X234"/>
  <c r="X270"/>
  <c r="X302"/>
  <c r="X334"/>
  <c r="X366"/>
  <c r="X400"/>
  <c r="X432"/>
  <c r="X464"/>
  <c r="X498"/>
  <c r="X534"/>
  <c r="X566"/>
  <c r="X600"/>
  <c r="X632"/>
  <c r="X666"/>
  <c r="X700"/>
  <c r="X740"/>
  <c r="X772"/>
  <c r="X810"/>
  <c r="X842"/>
  <c r="X874"/>
  <c r="X908"/>
  <c r="X942"/>
  <c r="X976"/>
  <c r="X1044"/>
  <c r="X1076"/>
  <c r="X1108"/>
  <c r="X1142"/>
  <c r="X1178"/>
  <c r="X1210"/>
  <c r="X13"/>
  <c r="X47"/>
  <c r="X81"/>
  <c r="X113"/>
  <c r="X145"/>
  <c r="X193"/>
  <c r="X257"/>
  <c r="X327"/>
  <c r="X391"/>
  <c r="X463"/>
  <c r="X529"/>
  <c r="X599"/>
  <c r="X665"/>
  <c r="X733"/>
  <c r="X797"/>
  <c r="X863"/>
  <c r="X929"/>
  <c r="X993"/>
  <c r="X1063"/>
  <c r="X1129"/>
  <c r="X1193"/>
  <c r="X30"/>
  <c r="X96"/>
  <c r="X160"/>
  <c r="X224"/>
  <c r="X292"/>
  <c r="X356"/>
  <c r="X422"/>
  <c r="X486"/>
  <c r="X556"/>
  <c r="X622"/>
  <c r="X690"/>
  <c r="X762"/>
  <c r="X832"/>
  <c r="X898"/>
  <c r="X964"/>
  <c r="X1034"/>
  <c r="X1098"/>
  <c r="X1168"/>
  <c r="X11"/>
  <c r="X87"/>
  <c r="X151"/>
  <c r="X215"/>
  <c r="X309"/>
  <c r="X389"/>
  <c r="X461"/>
  <c r="X545"/>
  <c r="X621"/>
  <c r="X707"/>
  <c r="X787"/>
  <c r="X861"/>
  <c r="X935"/>
  <c r="X1027"/>
  <c r="X1093"/>
  <c r="X1175"/>
  <c r="X24"/>
  <c r="X28"/>
  <c r="X94"/>
  <c r="X158"/>
  <c r="X222"/>
  <c r="X290"/>
  <c r="X354"/>
  <c r="X420"/>
  <c r="X484"/>
  <c r="X554"/>
  <c r="X620"/>
  <c r="X688"/>
  <c r="X760"/>
  <c r="X830"/>
  <c r="X896"/>
  <c r="X962"/>
  <c r="X1032"/>
  <c r="X1096"/>
  <c r="X1162"/>
  <c r="X69"/>
  <c r="X133"/>
  <c r="X197"/>
  <c r="X261"/>
  <c r="X331"/>
  <c r="X395"/>
  <c r="X467"/>
  <c r="X535"/>
  <c r="X603"/>
  <c r="X669"/>
  <c r="X737"/>
  <c r="X801"/>
  <c r="X867"/>
  <c r="X933"/>
  <c r="X997"/>
  <c r="X1067"/>
  <c r="X1133"/>
  <c r="X1197"/>
  <c r="X34"/>
  <c r="X369"/>
  <c r="X843"/>
  <c r="X1221"/>
  <c r="X469"/>
  <c r="X915"/>
  <c r="X52"/>
  <c r="X180"/>
  <c r="X312"/>
  <c r="X442"/>
  <c r="X100"/>
  <c r="X360"/>
  <c r="X594"/>
  <c r="X734"/>
  <c r="X868"/>
  <c r="X1004"/>
  <c r="X1136"/>
  <c r="X41"/>
  <c r="X171"/>
  <c r="X337"/>
  <c r="X515"/>
  <c r="X667"/>
  <c r="X823"/>
  <c r="X995"/>
  <c r="X1155"/>
  <c r="X132"/>
  <c r="X394"/>
  <c r="X610"/>
  <c r="X750"/>
  <c r="X884"/>
  <c r="X1022"/>
  <c r="X1152"/>
  <c r="X59"/>
  <c r="X187"/>
  <c r="X377"/>
  <c r="X533"/>
  <c r="X687"/>
  <c r="X849"/>
  <c r="X1023"/>
  <c r="X1179"/>
  <c r="X177"/>
  <c r="X209"/>
  <c r="X241"/>
  <c r="X273"/>
  <c r="X311"/>
  <c r="X343"/>
  <c r="X375"/>
  <c r="X413"/>
  <c r="X447"/>
  <c r="X481"/>
  <c r="X513"/>
  <c r="X547"/>
  <c r="X581"/>
  <c r="X615"/>
  <c r="X647"/>
  <c r="X683"/>
  <c r="X717"/>
  <c r="X749"/>
  <c r="X781"/>
  <c r="X813"/>
  <c r="X845"/>
  <c r="X879"/>
  <c r="X913"/>
  <c r="X945"/>
  <c r="X977"/>
  <c r="X1047"/>
  <c r="X1079"/>
  <c r="X1111"/>
  <c r="X1145"/>
  <c r="X1177"/>
  <c r="X1211"/>
  <c r="X14"/>
  <c r="X48"/>
  <c r="X80"/>
  <c r="X112"/>
  <c r="X144"/>
  <c r="X176"/>
  <c r="X208"/>
  <c r="X242"/>
  <c r="X276"/>
  <c r="X308"/>
  <c r="X340"/>
  <c r="X374"/>
  <c r="X406"/>
  <c r="X438"/>
  <c r="X470"/>
  <c r="X504"/>
  <c r="X540"/>
  <c r="X572"/>
  <c r="X606"/>
  <c r="X640"/>
  <c r="X672"/>
  <c r="X706"/>
  <c r="X746"/>
  <c r="X778"/>
  <c r="X816"/>
  <c r="X848"/>
  <c r="X880"/>
  <c r="X914"/>
  <c r="X948"/>
  <c r="X982"/>
  <c r="X1016"/>
  <c r="X1050"/>
  <c r="X1082"/>
  <c r="X1114"/>
  <c r="X1148"/>
  <c r="X1184"/>
  <c r="X1216"/>
  <c r="X37"/>
  <c r="X71"/>
  <c r="X103"/>
  <c r="X135"/>
  <c r="X167"/>
  <c r="X199"/>
  <c r="X247"/>
  <c r="X293"/>
  <c r="X325"/>
  <c r="X373"/>
  <c r="X409"/>
  <c r="X445"/>
  <c r="X487"/>
  <c r="X527"/>
  <c r="X561"/>
  <c r="X605"/>
  <c r="X637"/>
  <c r="X691"/>
  <c r="X723"/>
  <c r="X755"/>
  <c r="X803"/>
  <c r="X835"/>
  <c r="X877"/>
  <c r="X919"/>
  <c r="X967"/>
  <c r="X999"/>
  <c r="X1045"/>
  <c r="X1077"/>
  <c r="X1119"/>
  <c r="X1151"/>
  <c r="X1191"/>
  <c r="X1225"/>
  <c r="X58"/>
  <c r="X12"/>
  <c r="X46"/>
  <c r="X78"/>
  <c r="X110"/>
  <c r="X142"/>
  <c r="X174"/>
  <c r="X206"/>
  <c r="X240"/>
  <c r="X274"/>
  <c r="X306"/>
  <c r="X338"/>
  <c r="X372"/>
  <c r="X404"/>
  <c r="X436"/>
  <c r="X468"/>
  <c r="X502"/>
  <c r="X538"/>
  <c r="X570"/>
  <c r="X604"/>
  <c r="X638"/>
  <c r="X670"/>
  <c r="X704"/>
  <c r="X744"/>
  <c r="X776"/>
  <c r="X814"/>
  <c r="X846"/>
  <c r="X878"/>
  <c r="X912"/>
  <c r="X946"/>
  <c r="X980"/>
  <c r="X1014"/>
  <c r="X1048"/>
  <c r="X1080"/>
  <c r="X1112"/>
  <c r="X1146"/>
  <c r="X1182"/>
  <c r="X1214"/>
  <c r="X17"/>
  <c r="X51"/>
  <c r="X85"/>
  <c r="X117"/>
  <c r="X149"/>
  <c r="X181"/>
  <c r="X213"/>
  <c r="X245"/>
  <c r="X277"/>
  <c r="X315"/>
  <c r="X347"/>
  <c r="X379"/>
  <c r="X417"/>
  <c r="X451"/>
  <c r="X485"/>
  <c r="X517"/>
  <c r="X551"/>
  <c r="X585"/>
  <c r="X619"/>
  <c r="X651"/>
  <c r="X689"/>
  <c r="X721"/>
  <c r="X753"/>
  <c r="X785"/>
  <c r="X817"/>
  <c r="X851"/>
  <c r="X883"/>
  <c r="X917"/>
  <c r="X949"/>
  <c r="X981"/>
  <c r="X1015"/>
  <c r="X1051"/>
  <c r="X1083"/>
  <c r="X1115"/>
  <c r="X1149"/>
  <c r="X1181"/>
  <c r="X1215"/>
  <c r="X18"/>
  <c r="X19"/>
  <c r="X353"/>
  <c r="X495"/>
  <c r="X775"/>
  <c r="X951"/>
  <c r="X1131"/>
  <c r="X227"/>
  <c r="X365"/>
  <c r="X633"/>
  <c r="X839"/>
  <c r="X963"/>
  <c r="X1195"/>
  <c r="X84"/>
  <c r="X148"/>
  <c r="X212"/>
  <c r="X280"/>
  <c r="X344"/>
  <c r="X410"/>
  <c r="X474"/>
  <c r="X544"/>
  <c r="X164"/>
  <c r="X296"/>
  <c r="X426"/>
  <c r="X560"/>
  <c r="X626"/>
  <c r="X694"/>
  <c r="X766"/>
  <c r="X836"/>
  <c r="X902"/>
  <c r="X970"/>
  <c r="X1038"/>
  <c r="X1102"/>
  <c r="X1172"/>
  <c r="X7"/>
  <c r="X75"/>
  <c r="X139"/>
  <c r="X203"/>
  <c r="X305"/>
  <c r="X405"/>
  <c r="X483"/>
  <c r="X549"/>
  <c r="X625"/>
  <c r="X703"/>
  <c r="X865"/>
  <c r="X947"/>
  <c r="X1041"/>
  <c r="X1105"/>
  <c r="X1205"/>
  <c r="X68"/>
  <c r="X196"/>
  <c r="X328"/>
  <c r="X458"/>
  <c r="X576"/>
  <c r="X644"/>
  <c r="X710"/>
  <c r="X782"/>
  <c r="X852"/>
  <c r="X920"/>
  <c r="X986"/>
  <c r="X1054"/>
  <c r="X1118"/>
  <c r="X1188"/>
  <c r="X25"/>
  <c r="X91"/>
  <c r="X155"/>
  <c r="X243"/>
  <c r="X321"/>
  <c r="X425"/>
  <c r="X499"/>
  <c r="X565"/>
  <c r="X649"/>
  <c r="X727"/>
  <c r="X807"/>
  <c r="X881"/>
  <c r="X979"/>
  <c r="X1057"/>
  <c r="X1139"/>
  <c r="X1229"/>
</calcChain>
</file>

<file path=xl/sharedStrings.xml><?xml version="1.0" encoding="utf-8"?>
<sst xmlns="http://schemas.openxmlformats.org/spreadsheetml/2006/main" count="27308" uniqueCount="3438">
  <si>
    <t>NAME</t>
  </si>
  <si>
    <t>STA</t>
  </si>
  <si>
    <t>TY</t>
  </si>
  <si>
    <t>TYPE</t>
  </si>
  <si>
    <t>ST</t>
  </si>
  <si>
    <t>HPL</t>
  </si>
  <si>
    <t>CO</t>
  </si>
  <si>
    <t>MCD</t>
  </si>
  <si>
    <t>PLACE</t>
  </si>
  <si>
    <t>MA</t>
  </si>
  <si>
    <t>ROFO</t>
  </si>
  <si>
    <t>POP60</t>
  </si>
  <si>
    <t>POP</t>
  </si>
  <si>
    <t>POV</t>
  </si>
  <si>
    <t>PRE40</t>
  </si>
  <si>
    <t>OCROWD</t>
  </si>
  <si>
    <t>GRLAG</t>
  </si>
  <si>
    <t>ALASKA</t>
  </si>
  <si>
    <t>AK</t>
  </si>
  <si>
    <t>22</t>
  </si>
  <si>
    <t>State Balance</t>
  </si>
  <si>
    <t>02</t>
  </si>
  <si>
    <t>0000</t>
  </si>
  <si>
    <t>000</t>
  </si>
  <si>
    <t>99999</t>
  </si>
  <si>
    <t>00000</t>
  </si>
  <si>
    <t>0606</t>
  </si>
  <si>
    <t>ANCHORAGE</t>
  </si>
  <si>
    <t>51</t>
  </si>
  <si>
    <t>PC</t>
  </si>
  <si>
    <t>0078</t>
  </si>
  <si>
    <t>020</t>
  </si>
  <si>
    <t>03000</t>
  </si>
  <si>
    <t>11260</t>
  </si>
  <si>
    <t>ALABAMA</t>
  </si>
  <si>
    <t>AL</t>
  </si>
  <si>
    <t>01</t>
  </si>
  <si>
    <t>0909</t>
  </si>
  <si>
    <t>ANNISTON</t>
  </si>
  <si>
    <t>0072</t>
  </si>
  <si>
    <t>015</t>
  </si>
  <si>
    <t>01852</t>
  </si>
  <si>
    <t>11500</t>
  </si>
  <si>
    <t>AUBURN</t>
  </si>
  <si>
    <t>0144</t>
  </si>
  <si>
    <t>081</t>
  </si>
  <si>
    <t>03076</t>
  </si>
  <si>
    <t>12220</t>
  </si>
  <si>
    <t>BESSEMER</t>
  </si>
  <si>
    <t>52</t>
  </si>
  <si>
    <t>MC</t>
  </si>
  <si>
    <t>0216</t>
  </si>
  <si>
    <t>073</t>
  </si>
  <si>
    <t>05980</t>
  </si>
  <si>
    <t>13820</t>
  </si>
  <si>
    <t>BIRMINGHAM</t>
  </si>
  <si>
    <t>0228</t>
  </si>
  <si>
    <t>07000</t>
  </si>
  <si>
    <t>DECATUR</t>
  </si>
  <si>
    <t>0594</t>
  </si>
  <si>
    <t>20104</t>
  </si>
  <si>
    <t>19460</t>
  </si>
  <si>
    <t>DOTHAN</t>
  </si>
  <si>
    <t>0624</t>
  </si>
  <si>
    <t>21184</t>
  </si>
  <si>
    <t>20020</t>
  </si>
  <si>
    <t>FLORENCE</t>
  </si>
  <si>
    <t>0810</t>
  </si>
  <si>
    <t>077</t>
  </si>
  <si>
    <t>26896</t>
  </si>
  <si>
    <t>22520</t>
  </si>
  <si>
    <t>GADSDEN</t>
  </si>
  <si>
    <t>0882</t>
  </si>
  <si>
    <t>055</t>
  </si>
  <si>
    <t>28696</t>
  </si>
  <si>
    <t>23460</t>
  </si>
  <si>
    <t>HOOVER</t>
  </si>
  <si>
    <t>1206</t>
  </si>
  <si>
    <t>35896</t>
  </si>
  <si>
    <t>HUNTSVILLE</t>
  </si>
  <si>
    <t>1218</t>
  </si>
  <si>
    <t>37000</t>
  </si>
  <si>
    <t>26620</t>
  </si>
  <si>
    <t>MOBILE</t>
  </si>
  <si>
    <t>1542</t>
  </si>
  <si>
    <t>097</t>
  </si>
  <si>
    <t>50000</t>
  </si>
  <si>
    <t>33660</t>
  </si>
  <si>
    <t>MONTGOMERY</t>
  </si>
  <si>
    <t>1560</t>
  </si>
  <si>
    <t>101</t>
  </si>
  <si>
    <t>51000</t>
  </si>
  <si>
    <t>33860</t>
  </si>
  <si>
    <t>OPELIKA</t>
  </si>
  <si>
    <t>1740</t>
  </si>
  <si>
    <t>57048</t>
  </si>
  <si>
    <t>TUSCALOOSA</t>
  </si>
  <si>
    <t>2268</t>
  </si>
  <si>
    <t>125</t>
  </si>
  <si>
    <t>77256</t>
  </si>
  <si>
    <t>46220</t>
  </si>
  <si>
    <t>JEFFERSON COUNTY</t>
  </si>
  <si>
    <t>66</t>
  </si>
  <si>
    <t>UC</t>
  </si>
  <si>
    <t>9073</t>
  </si>
  <si>
    <t>MOBILE COUNTY</t>
  </si>
  <si>
    <t>9097</t>
  </si>
  <si>
    <t>ARKANSAS</t>
  </si>
  <si>
    <t>AR</t>
  </si>
  <si>
    <t>05</t>
  </si>
  <si>
    <t>3737</t>
  </si>
  <si>
    <t>BENTONVILLE</t>
  </si>
  <si>
    <t>007</t>
  </si>
  <si>
    <t>05320</t>
  </si>
  <si>
    <t>22220</t>
  </si>
  <si>
    <t>CONWAY</t>
  </si>
  <si>
    <t>0600</t>
  </si>
  <si>
    <t>045</t>
  </si>
  <si>
    <t>15190</t>
  </si>
  <si>
    <t>30780</t>
  </si>
  <si>
    <t>FAYETTEVILLE</t>
  </si>
  <si>
    <t>0894</t>
  </si>
  <si>
    <t>143</t>
  </si>
  <si>
    <t>23290</t>
  </si>
  <si>
    <t>FORT SMITH</t>
  </si>
  <si>
    <t>0930</t>
  </si>
  <si>
    <t>131</t>
  </si>
  <si>
    <t>24550</t>
  </si>
  <si>
    <t>22900</t>
  </si>
  <si>
    <t>HOT SPRINGS</t>
  </si>
  <si>
    <t>1302</t>
  </si>
  <si>
    <t>051</t>
  </si>
  <si>
    <t>33400</t>
  </si>
  <si>
    <t>26300</t>
  </si>
  <si>
    <t>JACKSONVILLE</t>
  </si>
  <si>
    <t>1374</t>
  </si>
  <si>
    <t>119</t>
  </si>
  <si>
    <t>34750</t>
  </si>
  <si>
    <t>JONESBORO</t>
  </si>
  <si>
    <t>1410</t>
  </si>
  <si>
    <t>031</t>
  </si>
  <si>
    <t>35710</t>
  </si>
  <si>
    <t>27860</t>
  </si>
  <si>
    <t>LITTLE ROCK</t>
  </si>
  <si>
    <t>41000</t>
  </si>
  <si>
    <t>NORTH LITTLE ROCK</t>
  </si>
  <si>
    <t>1938</t>
  </si>
  <si>
    <t>50450</t>
  </si>
  <si>
    <t>PINE BLUFF</t>
  </si>
  <si>
    <t>2130</t>
  </si>
  <si>
    <t>069</t>
  </si>
  <si>
    <t>55310</t>
  </si>
  <si>
    <t>38220</t>
  </si>
  <si>
    <t>ROGERS</t>
  </si>
  <si>
    <t>2304</t>
  </si>
  <si>
    <t>60410</t>
  </si>
  <si>
    <t>SPRINGDALE</t>
  </si>
  <si>
    <t>2466</t>
  </si>
  <si>
    <t>66080</t>
  </si>
  <si>
    <t>TEXARKANA</t>
  </si>
  <si>
    <t>2556</t>
  </si>
  <si>
    <t>091</t>
  </si>
  <si>
    <t>68810</t>
  </si>
  <si>
    <t>45500</t>
  </si>
  <si>
    <t>WEST MEMPHIS</t>
  </si>
  <si>
    <t>2754</t>
  </si>
  <si>
    <t>035</t>
  </si>
  <si>
    <t>74540</t>
  </si>
  <si>
    <t>32820</t>
  </si>
  <si>
    <t>ARIZONA</t>
  </si>
  <si>
    <t>AZ</t>
  </si>
  <si>
    <t>04</t>
  </si>
  <si>
    <t>0101</t>
  </si>
  <si>
    <t>AVONDALE CITY</t>
  </si>
  <si>
    <t>0018</t>
  </si>
  <si>
    <t>013</t>
  </si>
  <si>
    <t>04720</t>
  </si>
  <si>
    <t>38060</t>
  </si>
  <si>
    <t>CHANDLER</t>
  </si>
  <si>
    <t>12000</t>
  </si>
  <si>
    <t>FLAGSTAFF</t>
  </si>
  <si>
    <t>005</t>
  </si>
  <si>
    <t>23620</t>
  </si>
  <si>
    <t>22380</t>
  </si>
  <si>
    <t>GILBERT</t>
  </si>
  <si>
    <t>0180</t>
  </si>
  <si>
    <t>27400</t>
  </si>
  <si>
    <t>GLENDALE</t>
  </si>
  <si>
    <t>0186</t>
  </si>
  <si>
    <t>27820</t>
  </si>
  <si>
    <t>MESA</t>
  </si>
  <si>
    <t>0270</t>
  </si>
  <si>
    <t>46000</t>
  </si>
  <si>
    <t>PEORIA CITY</t>
  </si>
  <si>
    <t>0324</t>
  </si>
  <si>
    <t>54050</t>
  </si>
  <si>
    <t>PHOENIX</t>
  </si>
  <si>
    <t>0330</t>
  </si>
  <si>
    <t>55000</t>
  </si>
  <si>
    <t>PRESCOTT</t>
  </si>
  <si>
    <t>0348</t>
  </si>
  <si>
    <t>025</t>
  </si>
  <si>
    <t>57380</t>
  </si>
  <si>
    <t>39140</t>
  </si>
  <si>
    <t>SCOTTSDALE</t>
  </si>
  <si>
    <t>0384</t>
  </si>
  <si>
    <t>65000</t>
  </si>
  <si>
    <t>SURPRISE CITY</t>
  </si>
  <si>
    <t>0456</t>
  </si>
  <si>
    <t>71510</t>
  </si>
  <si>
    <t>TEMPE</t>
  </si>
  <si>
    <t>0468</t>
  </si>
  <si>
    <t>73000</t>
  </si>
  <si>
    <t>TUCSON</t>
  </si>
  <si>
    <t>0492</t>
  </si>
  <si>
    <t>019</t>
  </si>
  <si>
    <t>77000</t>
  </si>
  <si>
    <t>46060</t>
  </si>
  <si>
    <t>YUMA</t>
  </si>
  <si>
    <t>0558</t>
  </si>
  <si>
    <t>027</t>
  </si>
  <si>
    <t>85540</t>
  </si>
  <si>
    <t>49740</t>
  </si>
  <si>
    <t>MARICOPA COUNTY</t>
  </si>
  <si>
    <t>9013</t>
  </si>
  <si>
    <t>PIMA COUNTY</t>
  </si>
  <si>
    <t>9019</t>
  </si>
  <si>
    <t>CALIFORNIA</t>
  </si>
  <si>
    <t>CA</t>
  </si>
  <si>
    <t>06</t>
  </si>
  <si>
    <t>ALAMEDA</t>
  </si>
  <si>
    <t>0012</t>
  </si>
  <si>
    <t>001</t>
  </si>
  <si>
    <t>00562</t>
  </si>
  <si>
    <t>36084</t>
  </si>
  <si>
    <t>ALHAMBRA</t>
  </si>
  <si>
    <t>0030</t>
  </si>
  <si>
    <t>037</t>
  </si>
  <si>
    <t>00884</t>
  </si>
  <si>
    <t>31084</t>
  </si>
  <si>
    <t>1616</t>
  </si>
  <si>
    <t>ANAHEIM</t>
  </si>
  <si>
    <t>059</t>
  </si>
  <si>
    <t>02000</t>
  </si>
  <si>
    <t>42044</t>
  </si>
  <si>
    <t>ANTIOCH</t>
  </si>
  <si>
    <t>0102</t>
  </si>
  <si>
    <t>02252</t>
  </si>
  <si>
    <t>APPLE VALLEY</t>
  </si>
  <si>
    <t>0108</t>
  </si>
  <si>
    <t>071</t>
  </si>
  <si>
    <t>02364</t>
  </si>
  <si>
    <t>40140</t>
  </si>
  <si>
    <t>BAKERSFIELD</t>
  </si>
  <si>
    <t>029</t>
  </si>
  <si>
    <t>03526</t>
  </si>
  <si>
    <t>12540</t>
  </si>
  <si>
    <t>BALDWIN PARK</t>
  </si>
  <si>
    <t>0234</t>
  </si>
  <si>
    <t>03666</t>
  </si>
  <si>
    <t>BELLFLOWER</t>
  </si>
  <si>
    <t>0288</t>
  </si>
  <si>
    <t>04982</t>
  </si>
  <si>
    <t>BERKELEY</t>
  </si>
  <si>
    <t>06000</t>
  </si>
  <si>
    <t>BUENA PARK</t>
  </si>
  <si>
    <t>0450</t>
  </si>
  <si>
    <t>08786</t>
  </si>
  <si>
    <t>BURBANK</t>
  </si>
  <si>
    <t>08954</t>
  </si>
  <si>
    <t>CAMARILLO</t>
  </si>
  <si>
    <t>0516</t>
  </si>
  <si>
    <t>111</t>
  </si>
  <si>
    <t>10046</t>
  </si>
  <si>
    <t>37100</t>
  </si>
  <si>
    <t>CARLSBAD</t>
  </si>
  <si>
    <t>0564</t>
  </si>
  <si>
    <t>11194</t>
  </si>
  <si>
    <t>41740</t>
  </si>
  <si>
    <t>CARSON</t>
  </si>
  <si>
    <t>11530</t>
  </si>
  <si>
    <t>Cathedral City</t>
  </si>
  <si>
    <t>065</t>
  </si>
  <si>
    <t>12048</t>
  </si>
  <si>
    <t>CERRITOS</t>
  </si>
  <si>
    <t>0654</t>
  </si>
  <si>
    <t>12552</t>
  </si>
  <si>
    <t>CHICO</t>
  </si>
  <si>
    <t>0684</t>
  </si>
  <si>
    <t>13014</t>
  </si>
  <si>
    <t>17020</t>
  </si>
  <si>
    <t>CHINO</t>
  </si>
  <si>
    <t>0708</t>
  </si>
  <si>
    <t>13210</t>
  </si>
  <si>
    <t>CHINO HILLS</t>
  </si>
  <si>
    <t>0709</t>
  </si>
  <si>
    <t>13214</t>
  </si>
  <si>
    <t>CHULA VISTA</t>
  </si>
  <si>
    <t>0720</t>
  </si>
  <si>
    <t>13392</t>
  </si>
  <si>
    <t>CITRUS HEIGHTS</t>
  </si>
  <si>
    <t>0726</t>
  </si>
  <si>
    <t>067</t>
  </si>
  <si>
    <t>13588</t>
  </si>
  <si>
    <t>40900</t>
  </si>
  <si>
    <t>CLOVIS CITY</t>
  </si>
  <si>
    <t>0756</t>
  </si>
  <si>
    <t>14218</t>
  </si>
  <si>
    <t>23420</t>
  </si>
  <si>
    <t>COMPTON</t>
  </si>
  <si>
    <t>0804</t>
  </si>
  <si>
    <t>15044</t>
  </si>
  <si>
    <t>CONCORD</t>
  </si>
  <si>
    <t>16000</t>
  </si>
  <si>
    <t>CORONA</t>
  </si>
  <si>
    <t>0828</t>
  </si>
  <si>
    <t>16350</t>
  </si>
  <si>
    <t>COSTA MESA</t>
  </si>
  <si>
    <t>0846</t>
  </si>
  <si>
    <t>16532</t>
  </si>
  <si>
    <t>CUPERTINO CITY</t>
  </si>
  <si>
    <t>0906</t>
  </si>
  <si>
    <t>085</t>
  </si>
  <si>
    <t>17610</t>
  </si>
  <si>
    <t>41940</t>
  </si>
  <si>
    <t>DALY CITY</t>
  </si>
  <si>
    <t>17918</t>
  </si>
  <si>
    <t>41884</t>
  </si>
  <si>
    <t>DAVIS</t>
  </si>
  <si>
    <t>0942</t>
  </si>
  <si>
    <t>113</t>
  </si>
  <si>
    <t>18100</t>
  </si>
  <si>
    <t>DELANO CITY</t>
  </si>
  <si>
    <t>0960</t>
  </si>
  <si>
    <t>18394</t>
  </si>
  <si>
    <t>DOWNEY</t>
  </si>
  <si>
    <t>1032</t>
  </si>
  <si>
    <t>19766</t>
  </si>
  <si>
    <t>EL CAJON</t>
  </si>
  <si>
    <t>1116</t>
  </si>
  <si>
    <t>21712</t>
  </si>
  <si>
    <t>EL CENTRO</t>
  </si>
  <si>
    <t>1122</t>
  </si>
  <si>
    <t>21782</t>
  </si>
  <si>
    <t>20940</t>
  </si>
  <si>
    <t>ELK GROVE</t>
  </si>
  <si>
    <t>1146</t>
  </si>
  <si>
    <t>22020</t>
  </si>
  <si>
    <t>EL MONTE</t>
  </si>
  <si>
    <t>1152</t>
  </si>
  <si>
    <t>22230</t>
  </si>
  <si>
    <t>ENCINITAS</t>
  </si>
  <si>
    <t>1212</t>
  </si>
  <si>
    <t>22678</t>
  </si>
  <si>
    <t>ESCONDIDO</t>
  </si>
  <si>
    <t>1230</t>
  </si>
  <si>
    <t>22804</t>
  </si>
  <si>
    <t>FAIRFIELD</t>
  </si>
  <si>
    <t>1266</t>
  </si>
  <si>
    <t>095</t>
  </si>
  <si>
    <t>23182</t>
  </si>
  <si>
    <t>46700</t>
  </si>
  <si>
    <t>FONTANA</t>
  </si>
  <si>
    <t>1332</t>
  </si>
  <si>
    <t>24680</t>
  </si>
  <si>
    <t>FOUNTAIN VALLEY</t>
  </si>
  <si>
    <t>1380</t>
  </si>
  <si>
    <t>25380</t>
  </si>
  <si>
    <t>FREMONT</t>
  </si>
  <si>
    <t>1404</t>
  </si>
  <si>
    <t>26000</t>
  </si>
  <si>
    <t>FRESNO</t>
  </si>
  <si>
    <t>27000</t>
  </si>
  <si>
    <t>FULLERTON</t>
  </si>
  <si>
    <t>1416</t>
  </si>
  <si>
    <t>28000</t>
  </si>
  <si>
    <t>GARDENA</t>
  </si>
  <si>
    <t>1428</t>
  </si>
  <si>
    <t>28168</t>
  </si>
  <si>
    <t>GARDEN GROVE</t>
  </si>
  <si>
    <t>1440</t>
  </si>
  <si>
    <t>29000</t>
  </si>
  <si>
    <t>GILROY CITY</t>
  </si>
  <si>
    <t>1452</t>
  </si>
  <si>
    <t>29504</t>
  </si>
  <si>
    <t>1464</t>
  </si>
  <si>
    <t>30000</t>
  </si>
  <si>
    <t>GLENDORA CITY</t>
  </si>
  <si>
    <t>1470</t>
  </si>
  <si>
    <t>30014</t>
  </si>
  <si>
    <t>GOLETA</t>
  </si>
  <si>
    <t>1476</t>
  </si>
  <si>
    <t>083</t>
  </si>
  <si>
    <t>30378</t>
  </si>
  <si>
    <t>42060</t>
  </si>
  <si>
    <t>HANFORD</t>
  </si>
  <si>
    <t>1566</t>
  </si>
  <si>
    <t>31960</t>
  </si>
  <si>
    <t>25260</t>
  </si>
  <si>
    <t>HAWTHORNE</t>
  </si>
  <si>
    <t>1596</t>
  </si>
  <si>
    <t>32548</t>
  </si>
  <si>
    <t>HAYWARD</t>
  </si>
  <si>
    <t>1602</t>
  </si>
  <si>
    <t>33000</t>
  </si>
  <si>
    <t>HEMET</t>
  </si>
  <si>
    <t>1614</t>
  </si>
  <si>
    <t>33182</t>
  </si>
  <si>
    <t>HESPERIA</t>
  </si>
  <si>
    <t>1638</t>
  </si>
  <si>
    <t>33434</t>
  </si>
  <si>
    <t>HUNTINGTON BEACH</t>
  </si>
  <si>
    <t>1692</t>
  </si>
  <si>
    <t>36000</t>
  </si>
  <si>
    <t>HUNTINGTON PARK</t>
  </si>
  <si>
    <t>1698</t>
  </si>
  <si>
    <t>36056</t>
  </si>
  <si>
    <t>INDIO CITY</t>
  </si>
  <si>
    <t>1728</t>
  </si>
  <si>
    <t>36448</t>
  </si>
  <si>
    <t>INGLEWOOD</t>
  </si>
  <si>
    <t>36546</t>
  </si>
  <si>
    <t>IRVINE</t>
  </si>
  <si>
    <t>1750</t>
  </si>
  <si>
    <t>36770</t>
  </si>
  <si>
    <t>LAGUNA NIGUEL</t>
  </si>
  <si>
    <t>1854</t>
  </si>
  <si>
    <t>39248</t>
  </si>
  <si>
    <t>LA HABRA</t>
  </si>
  <si>
    <t>1860</t>
  </si>
  <si>
    <t>39290</t>
  </si>
  <si>
    <t>LAKE FOREST</t>
  </si>
  <si>
    <t>1869</t>
  </si>
  <si>
    <t>39496</t>
  </si>
  <si>
    <t>Lake Elsinore</t>
  </si>
  <si>
    <t>1870</t>
  </si>
  <si>
    <t>39486</t>
  </si>
  <si>
    <t>LAKEWOOD</t>
  </si>
  <si>
    <t>1890</t>
  </si>
  <si>
    <t>39892</t>
  </si>
  <si>
    <t>LA MESA</t>
  </si>
  <si>
    <t>1896</t>
  </si>
  <si>
    <t>40004</t>
  </si>
  <si>
    <t>LANCASTER</t>
  </si>
  <si>
    <t>1914</t>
  </si>
  <si>
    <t>40130</t>
  </si>
  <si>
    <t>LIVERMORE</t>
  </si>
  <si>
    <t>2034</t>
  </si>
  <si>
    <t>41992</t>
  </si>
  <si>
    <t>LODI</t>
  </si>
  <si>
    <t>2046</t>
  </si>
  <si>
    <t>42202</t>
  </si>
  <si>
    <t>44700</t>
  </si>
  <si>
    <t>LONG BEACH</t>
  </si>
  <si>
    <t>2088</t>
  </si>
  <si>
    <t>43000</t>
  </si>
  <si>
    <t>LOS ANGELES</t>
  </si>
  <si>
    <t>2118</t>
  </si>
  <si>
    <t>44000</t>
  </si>
  <si>
    <t>LYNWOOD</t>
  </si>
  <si>
    <t>2148</t>
  </si>
  <si>
    <t>44574</t>
  </si>
  <si>
    <t>MADERA</t>
  </si>
  <si>
    <t>2166</t>
  </si>
  <si>
    <t>039</t>
  </si>
  <si>
    <t>45022</t>
  </si>
  <si>
    <t>31460</t>
  </si>
  <si>
    <t>Menifee</t>
  </si>
  <si>
    <t>2240</t>
  </si>
  <si>
    <t>46842</t>
  </si>
  <si>
    <t>MERCED</t>
  </si>
  <si>
    <t>2250</t>
  </si>
  <si>
    <t>047</t>
  </si>
  <si>
    <t>46898</t>
  </si>
  <si>
    <t>32900</t>
  </si>
  <si>
    <t>MILPITAS CITY</t>
  </si>
  <si>
    <t>2274</t>
  </si>
  <si>
    <t>47766</t>
  </si>
  <si>
    <t>MISSION VIEJO</t>
  </si>
  <si>
    <t>2286</t>
  </si>
  <si>
    <t>48256</t>
  </si>
  <si>
    <t>MODESTO</t>
  </si>
  <si>
    <t>2292</t>
  </si>
  <si>
    <t>099</t>
  </si>
  <si>
    <t>48354</t>
  </si>
  <si>
    <t>33700</t>
  </si>
  <si>
    <t>MONTEBELLO</t>
  </si>
  <si>
    <t>2328</t>
  </si>
  <si>
    <t>48816</t>
  </si>
  <si>
    <t>MONTEREY</t>
  </si>
  <si>
    <t>2334</t>
  </si>
  <si>
    <t>053</t>
  </si>
  <si>
    <t>48872</t>
  </si>
  <si>
    <t>41500</t>
  </si>
  <si>
    <t>MONTEREY PARK</t>
  </si>
  <si>
    <t>2340</t>
  </si>
  <si>
    <t>48914</t>
  </si>
  <si>
    <t>MORENO VALLEY</t>
  </si>
  <si>
    <t>2367</t>
  </si>
  <si>
    <t>49270</t>
  </si>
  <si>
    <t>MOUNTAIN VIEW</t>
  </si>
  <si>
    <t>2382</t>
  </si>
  <si>
    <t>49670</t>
  </si>
  <si>
    <t>NAPA CITY</t>
  </si>
  <si>
    <t>2406</t>
  </si>
  <si>
    <t>50258</t>
  </si>
  <si>
    <t>34900</t>
  </si>
  <si>
    <t>NATIONAL CITY</t>
  </si>
  <si>
    <t>2412</t>
  </si>
  <si>
    <t>50398</t>
  </si>
  <si>
    <t>NEWPORT BEACH</t>
  </si>
  <si>
    <t>2454</t>
  </si>
  <si>
    <t>51182</t>
  </si>
  <si>
    <t>NORWALK</t>
  </si>
  <si>
    <t>2490</t>
  </si>
  <si>
    <t>52526</t>
  </si>
  <si>
    <t>OAKLAND</t>
  </si>
  <si>
    <t>2508</t>
  </si>
  <si>
    <t>53000</t>
  </si>
  <si>
    <t>OCEANSIDE</t>
  </si>
  <si>
    <t>2532</t>
  </si>
  <si>
    <t>53322</t>
  </si>
  <si>
    <t>ONTARIO</t>
  </si>
  <si>
    <t>53896</t>
  </si>
  <si>
    <t>ORANGE</t>
  </si>
  <si>
    <t>2568</t>
  </si>
  <si>
    <t>53980</t>
  </si>
  <si>
    <t>OXNARD</t>
  </si>
  <si>
    <t>2622</t>
  </si>
  <si>
    <t>54652</t>
  </si>
  <si>
    <t>PALMDALE</t>
  </si>
  <si>
    <t>2658</t>
  </si>
  <si>
    <t>55156</t>
  </si>
  <si>
    <t>PALM DESERT</t>
  </si>
  <si>
    <t>2670</t>
  </si>
  <si>
    <t>55184</t>
  </si>
  <si>
    <t>PALM SPRINGS</t>
  </si>
  <si>
    <t>2676</t>
  </si>
  <si>
    <t>55254</t>
  </si>
  <si>
    <t>PALO ALTO</t>
  </si>
  <si>
    <t>2682</t>
  </si>
  <si>
    <t>55282</t>
  </si>
  <si>
    <t>PARADISE</t>
  </si>
  <si>
    <t>2700</t>
  </si>
  <si>
    <t>55520</t>
  </si>
  <si>
    <t>PARAMOUNT CITY</t>
  </si>
  <si>
    <t>2706</t>
  </si>
  <si>
    <t>55618</t>
  </si>
  <si>
    <t>PASADENA</t>
  </si>
  <si>
    <t>2724</t>
  </si>
  <si>
    <t>56000</t>
  </si>
  <si>
    <t>PERRIS CITY</t>
  </si>
  <si>
    <t>56700</t>
  </si>
  <si>
    <t>PETALUMA</t>
  </si>
  <si>
    <t>2760</t>
  </si>
  <si>
    <t>56784</t>
  </si>
  <si>
    <t>42220</t>
  </si>
  <si>
    <t>PICO RIVERA</t>
  </si>
  <si>
    <t>2766</t>
  </si>
  <si>
    <t>56924</t>
  </si>
  <si>
    <t>PITTSBURG</t>
  </si>
  <si>
    <t>2790</t>
  </si>
  <si>
    <t>57456</t>
  </si>
  <si>
    <t>PLEASANTON CITY</t>
  </si>
  <si>
    <t>2826</t>
  </si>
  <si>
    <t>57792</t>
  </si>
  <si>
    <t>POMONA</t>
  </si>
  <si>
    <t>2850</t>
  </si>
  <si>
    <t>58072</t>
  </si>
  <si>
    <t>PORTERVILLE</t>
  </si>
  <si>
    <t>2862</t>
  </si>
  <si>
    <t>107</t>
  </si>
  <si>
    <t>58240</t>
  </si>
  <si>
    <t>47300</t>
  </si>
  <si>
    <t>RANCHO CORDOVA CITY</t>
  </si>
  <si>
    <t>2928</t>
  </si>
  <si>
    <t>59444</t>
  </si>
  <si>
    <t>RANCHO CUCAMONGA</t>
  </si>
  <si>
    <t>2930</t>
  </si>
  <si>
    <t>59451</t>
  </si>
  <si>
    <t>RANCHO SANTA MARGARITA</t>
  </si>
  <si>
    <t>2949</t>
  </si>
  <si>
    <t>59587</t>
  </si>
  <si>
    <t>REDDING</t>
  </si>
  <si>
    <t>2958</t>
  </si>
  <si>
    <t>089</t>
  </si>
  <si>
    <t>59920</t>
  </si>
  <si>
    <t>39820</t>
  </si>
  <si>
    <t>REDLANDS</t>
  </si>
  <si>
    <t>2964</t>
  </si>
  <si>
    <t>59962</t>
  </si>
  <si>
    <t>REDONDO BEACH</t>
  </si>
  <si>
    <t>2970</t>
  </si>
  <si>
    <t>60018</t>
  </si>
  <si>
    <t>REDWOOD CITY</t>
  </si>
  <si>
    <t>2976</t>
  </si>
  <si>
    <t>60102</t>
  </si>
  <si>
    <t>RIALTO</t>
  </si>
  <si>
    <t>2988</t>
  </si>
  <si>
    <t>60466</t>
  </si>
  <si>
    <t>RICHMOND</t>
  </si>
  <si>
    <t>3000</t>
  </si>
  <si>
    <t>60620</t>
  </si>
  <si>
    <t>RIVERSIDE</t>
  </si>
  <si>
    <t>3048</t>
  </si>
  <si>
    <t>62000</t>
  </si>
  <si>
    <t>ROCKLIN CITY</t>
  </si>
  <si>
    <t>3054</t>
  </si>
  <si>
    <t>061</t>
  </si>
  <si>
    <t>62364</t>
  </si>
  <si>
    <t>ROSEMEAD</t>
  </si>
  <si>
    <t>3102</t>
  </si>
  <si>
    <t>62896</t>
  </si>
  <si>
    <t>ROSEVILLE</t>
  </si>
  <si>
    <t>3108</t>
  </si>
  <si>
    <t>62938</t>
  </si>
  <si>
    <t>SACRAMENTO</t>
  </si>
  <si>
    <t>3144</t>
  </si>
  <si>
    <t>64000</t>
  </si>
  <si>
    <t>SALINAS</t>
  </si>
  <si>
    <t>3162</t>
  </si>
  <si>
    <t>64224</t>
  </si>
  <si>
    <t>SAN BERNARDINO</t>
  </si>
  <si>
    <t>3180</t>
  </si>
  <si>
    <t>SAN CLEMENTE</t>
  </si>
  <si>
    <t>3198</t>
  </si>
  <si>
    <t>65084</t>
  </si>
  <si>
    <t>SAN DIEGO</t>
  </si>
  <si>
    <t>3210</t>
  </si>
  <si>
    <t>66000</t>
  </si>
  <si>
    <t>SAN FRANCISCO</t>
  </si>
  <si>
    <t>3228</t>
  </si>
  <si>
    <t>075</t>
  </si>
  <si>
    <t>67000</t>
  </si>
  <si>
    <t>SAN JOSE</t>
  </si>
  <si>
    <t>3258</t>
  </si>
  <si>
    <t>68000</t>
  </si>
  <si>
    <t>SAN LEANDRO</t>
  </si>
  <si>
    <t>3276</t>
  </si>
  <si>
    <t>68084</t>
  </si>
  <si>
    <t>SAN MARCOS CITY</t>
  </si>
  <si>
    <t>3294</t>
  </si>
  <si>
    <t>68196</t>
  </si>
  <si>
    <t>SAN MATEO</t>
  </si>
  <si>
    <t>3312</t>
  </si>
  <si>
    <t>68252</t>
  </si>
  <si>
    <t>SANTA ANA</t>
  </si>
  <si>
    <t>3342</t>
  </si>
  <si>
    <t>69000</t>
  </si>
  <si>
    <t>SANTA BARBARA</t>
  </si>
  <si>
    <t>3348</t>
  </si>
  <si>
    <t>69070</t>
  </si>
  <si>
    <t>SANTA CLARA</t>
  </si>
  <si>
    <t>3354</t>
  </si>
  <si>
    <t>69084</t>
  </si>
  <si>
    <t>SANTA CLARITA</t>
  </si>
  <si>
    <t>3356</t>
  </si>
  <si>
    <t>69088</t>
  </si>
  <si>
    <t>SANTA CRUZ</t>
  </si>
  <si>
    <t>3360</t>
  </si>
  <si>
    <t>087</t>
  </si>
  <si>
    <t>69112</t>
  </si>
  <si>
    <t>42100</t>
  </si>
  <si>
    <t>SANTA MARIA</t>
  </si>
  <si>
    <t>3372</t>
  </si>
  <si>
    <t>69196</t>
  </si>
  <si>
    <t>SANTA MONICA</t>
  </si>
  <si>
    <t>3384</t>
  </si>
  <si>
    <t>70000</t>
  </si>
  <si>
    <t>SANTA ROSA</t>
  </si>
  <si>
    <t>3396</t>
  </si>
  <si>
    <t>70098</t>
  </si>
  <si>
    <t>SANTEE</t>
  </si>
  <si>
    <t>3408</t>
  </si>
  <si>
    <t>70224</t>
  </si>
  <si>
    <t>SEASIDE</t>
  </si>
  <si>
    <t>3444</t>
  </si>
  <si>
    <t>70742</t>
  </si>
  <si>
    <t>SIMI VALLEY</t>
  </si>
  <si>
    <t>3480</t>
  </si>
  <si>
    <t>72016</t>
  </si>
  <si>
    <t>SOUTH GATE</t>
  </si>
  <si>
    <t>3528</t>
  </si>
  <si>
    <t>73080</t>
  </si>
  <si>
    <t>SOUTH SAN FRANCISCO</t>
  </si>
  <si>
    <t>3564</t>
  </si>
  <si>
    <t>73262</t>
  </si>
  <si>
    <t>STOCKTON</t>
  </si>
  <si>
    <t>3624</t>
  </si>
  <si>
    <t>75000</t>
  </si>
  <si>
    <t>SUNNYVALE</t>
  </si>
  <si>
    <t>3660</t>
  </si>
  <si>
    <t>Temecula</t>
  </si>
  <si>
    <t>3712</t>
  </si>
  <si>
    <t>78120</t>
  </si>
  <si>
    <t>THOUSAND OAKS</t>
  </si>
  <si>
    <t>3732</t>
  </si>
  <si>
    <t>78582</t>
  </si>
  <si>
    <t>TORRANCE</t>
  </si>
  <si>
    <t>3744</t>
  </si>
  <si>
    <t>80000</t>
  </si>
  <si>
    <t>TULARE</t>
  </si>
  <si>
    <t>3768</t>
  </si>
  <si>
    <t>80644</t>
  </si>
  <si>
    <t>TURLOCK</t>
  </si>
  <si>
    <t>3798</t>
  </si>
  <si>
    <t>80812</t>
  </si>
  <si>
    <t>TUSTIN</t>
  </si>
  <si>
    <t>3804</t>
  </si>
  <si>
    <t>80854</t>
  </si>
  <si>
    <t>UNION CITY</t>
  </si>
  <si>
    <t>3846</t>
  </si>
  <si>
    <t>81204</t>
  </si>
  <si>
    <t>UPLAND</t>
  </si>
  <si>
    <t>3852</t>
  </si>
  <si>
    <t>81344</t>
  </si>
  <si>
    <t>VACAVILLE</t>
  </si>
  <si>
    <t>3858</t>
  </si>
  <si>
    <t>81554</t>
  </si>
  <si>
    <t>VALLEJO</t>
  </si>
  <si>
    <t>3876</t>
  </si>
  <si>
    <t>81666</t>
  </si>
  <si>
    <t>SAN BUENAVENTURA</t>
  </si>
  <si>
    <t>3888</t>
  </si>
  <si>
    <t>65042</t>
  </si>
  <si>
    <t>VICTORVILLE</t>
  </si>
  <si>
    <t>3900</t>
  </si>
  <si>
    <t>82590</t>
  </si>
  <si>
    <t>VISALIA</t>
  </si>
  <si>
    <t>3918</t>
  </si>
  <si>
    <t>82954</t>
  </si>
  <si>
    <t>VISTA</t>
  </si>
  <si>
    <t>3924</t>
  </si>
  <si>
    <t>82996</t>
  </si>
  <si>
    <t>WALNUT CREEK</t>
  </si>
  <si>
    <t>3942</t>
  </si>
  <si>
    <t>83346</t>
  </si>
  <si>
    <t>WATSONVILLE</t>
  </si>
  <si>
    <t>3966</t>
  </si>
  <si>
    <t>83668</t>
  </si>
  <si>
    <t>WEST COVINA</t>
  </si>
  <si>
    <t>4002</t>
  </si>
  <si>
    <t>84200</t>
  </si>
  <si>
    <t>WESTMINSTER</t>
  </si>
  <si>
    <t>4014</t>
  </si>
  <si>
    <t>84550</t>
  </si>
  <si>
    <t>WHITTIER</t>
  </si>
  <si>
    <t>4074</t>
  </si>
  <si>
    <t>85292</t>
  </si>
  <si>
    <t>WOODLAND</t>
  </si>
  <si>
    <t>4134</t>
  </si>
  <si>
    <t>86328</t>
  </si>
  <si>
    <t>YORBA LINDA</t>
  </si>
  <si>
    <t>4158</t>
  </si>
  <si>
    <t>86832</t>
  </si>
  <si>
    <t>YUBA CITY</t>
  </si>
  <si>
    <t>4176</t>
  </si>
  <si>
    <t>86972</t>
  </si>
  <si>
    <t>49700</t>
  </si>
  <si>
    <t>ALAMEDA COUNTY</t>
  </si>
  <si>
    <t>9001</t>
  </si>
  <si>
    <t>CONTRA COSTA COUNTY</t>
  </si>
  <si>
    <t>FRESNO COUNTY</t>
  </si>
  <si>
    <t>KERN COUNTY</t>
  </si>
  <si>
    <t>9029</t>
  </si>
  <si>
    <t>LOS ANGELES COUNTY</t>
  </si>
  <si>
    <t>9037</t>
  </si>
  <si>
    <t>MARIN COUNTY</t>
  </si>
  <si>
    <t>9041</t>
  </si>
  <si>
    <t>041</t>
  </si>
  <si>
    <t>ORANGE COUNTY</t>
  </si>
  <si>
    <t>9059</t>
  </si>
  <si>
    <t>RIVERSIDE COUNTY</t>
  </si>
  <si>
    <t>9065</t>
  </si>
  <si>
    <t>SACRAMENTO COUNTY</t>
  </si>
  <si>
    <t>9067</t>
  </si>
  <si>
    <t>SAN BERNARDINO COUNTY</t>
  </si>
  <si>
    <t>9071</t>
  </si>
  <si>
    <t>SAN DIEGO COUNTY</t>
  </si>
  <si>
    <t>SAN JOAQUIN COUNTY</t>
  </si>
  <si>
    <t>9077</t>
  </si>
  <si>
    <t>SAN LUIS OBISPO COUNTY</t>
  </si>
  <si>
    <t>9079</t>
  </si>
  <si>
    <t>079</t>
  </si>
  <si>
    <t>42020</t>
  </si>
  <si>
    <t>SAN MATEO COUNTY</t>
  </si>
  <si>
    <t>9081</t>
  </si>
  <si>
    <t>SANTA BARBARA COUNTY</t>
  </si>
  <si>
    <t>9083</t>
  </si>
  <si>
    <t>SANTA CLARA COUNTY</t>
  </si>
  <si>
    <t>9085</t>
  </si>
  <si>
    <t>SONOMA COUNTY</t>
  </si>
  <si>
    <t>STANISLAUS COUNTY</t>
  </si>
  <si>
    <t>9099</t>
  </si>
  <si>
    <t>VENTURA COUNTY</t>
  </si>
  <si>
    <t>9111</t>
  </si>
  <si>
    <t>COLORADO</t>
  </si>
  <si>
    <t>08</t>
  </si>
  <si>
    <t>ARVADA</t>
  </si>
  <si>
    <t>0054</t>
  </si>
  <si>
    <t>03455</t>
  </si>
  <si>
    <t>19740</t>
  </si>
  <si>
    <t>AURORA</t>
  </si>
  <si>
    <t>04000</t>
  </si>
  <si>
    <t>BOULDER</t>
  </si>
  <si>
    <t>07850</t>
  </si>
  <si>
    <t>14500</t>
  </si>
  <si>
    <t>BROOMFIELD CITY/COUNTY</t>
  </si>
  <si>
    <t>014</t>
  </si>
  <si>
    <t>09280</t>
  </si>
  <si>
    <t>CENTENNIAL</t>
  </si>
  <si>
    <t>0238</t>
  </si>
  <si>
    <t>12815</t>
  </si>
  <si>
    <t>COLORADO SPRINGS</t>
  </si>
  <si>
    <t>17820</t>
  </si>
  <si>
    <t>DENVER</t>
  </si>
  <si>
    <t>0390</t>
  </si>
  <si>
    <t>20000</t>
  </si>
  <si>
    <t>FORT COLLINS</t>
  </si>
  <si>
    <t>0552</t>
  </si>
  <si>
    <t>27425</t>
  </si>
  <si>
    <t>22660</t>
  </si>
  <si>
    <t>GRAND JUNCTION</t>
  </si>
  <si>
    <t>0672</t>
  </si>
  <si>
    <t>31660</t>
  </si>
  <si>
    <t>24300</t>
  </si>
  <si>
    <t>GREELEY</t>
  </si>
  <si>
    <t>0690</t>
  </si>
  <si>
    <t>123</t>
  </si>
  <si>
    <t>32155</t>
  </si>
  <si>
    <t>24540</t>
  </si>
  <si>
    <t>LONGMONT</t>
  </si>
  <si>
    <t>0978</t>
  </si>
  <si>
    <t>45970</t>
  </si>
  <si>
    <t>LOVELAND</t>
  </si>
  <si>
    <t>0990</t>
  </si>
  <si>
    <t>46465</t>
  </si>
  <si>
    <t>PUEBLO</t>
  </si>
  <si>
    <t>1278</t>
  </si>
  <si>
    <t>39380</t>
  </si>
  <si>
    <t>THORNTON</t>
  </si>
  <si>
    <t>1524</t>
  </si>
  <si>
    <t>77290</t>
  </si>
  <si>
    <t>83835</t>
  </si>
  <si>
    <t>ADAMS COUNTY</t>
  </si>
  <si>
    <t>ARAPAHOE COUNTY</t>
  </si>
  <si>
    <t>9005</t>
  </si>
  <si>
    <t>DOUGLAS COUNTY</t>
  </si>
  <si>
    <t>9035</t>
  </si>
  <si>
    <t>EL PASO COUNTY</t>
  </si>
  <si>
    <t>CONNECTICUT</t>
  </si>
  <si>
    <t>CT</t>
  </si>
  <si>
    <t>09</t>
  </si>
  <si>
    <t>2626</t>
  </si>
  <si>
    <t>BRIDGEPORT</t>
  </si>
  <si>
    <t>08070</t>
  </si>
  <si>
    <t>08000</t>
  </si>
  <si>
    <t>14860</t>
  </si>
  <si>
    <t>BRISTOL</t>
  </si>
  <si>
    <t>0114</t>
  </si>
  <si>
    <t>003</t>
  </si>
  <si>
    <t>08490</t>
  </si>
  <si>
    <t>08420</t>
  </si>
  <si>
    <t>25540</t>
  </si>
  <si>
    <t>DANBURY</t>
  </si>
  <si>
    <t>0258</t>
  </si>
  <si>
    <t>18500</t>
  </si>
  <si>
    <t>18430</t>
  </si>
  <si>
    <t>EAST HARTFORD</t>
  </si>
  <si>
    <t>0336</t>
  </si>
  <si>
    <t>22630</t>
  </si>
  <si>
    <t>GREENWICH</t>
  </si>
  <si>
    <t>0438</t>
  </si>
  <si>
    <t>33620</t>
  </si>
  <si>
    <t>HAMDEN TOWN</t>
  </si>
  <si>
    <t>0480</t>
  </si>
  <si>
    <t>009</t>
  </si>
  <si>
    <t>35650</t>
  </si>
  <si>
    <t>35300</t>
  </si>
  <si>
    <t>HARTFORD</t>
  </si>
  <si>
    <t>37070</t>
  </si>
  <si>
    <t>MANCHESTER</t>
  </si>
  <si>
    <t>MERIDEN</t>
  </si>
  <si>
    <t>0612</t>
  </si>
  <si>
    <t>46520</t>
  </si>
  <si>
    <t>46450</t>
  </si>
  <si>
    <t>MIDDLETOWN</t>
  </si>
  <si>
    <t>0630</t>
  </si>
  <si>
    <t>47360</t>
  </si>
  <si>
    <t>47290</t>
  </si>
  <si>
    <t>MILFORD TOWN</t>
  </si>
  <si>
    <t>0636</t>
  </si>
  <si>
    <t>47535</t>
  </si>
  <si>
    <t>NEW BRITAIN</t>
  </si>
  <si>
    <t>0696</t>
  </si>
  <si>
    <t>50440</t>
  </si>
  <si>
    <t>50370</t>
  </si>
  <si>
    <t>NEW HAVEN</t>
  </si>
  <si>
    <t>52070</t>
  </si>
  <si>
    <t>52000</t>
  </si>
  <si>
    <t>NEW LONDON</t>
  </si>
  <si>
    <t>0738</t>
  </si>
  <si>
    <t>011</t>
  </si>
  <si>
    <t>52350</t>
  </si>
  <si>
    <t>52280</t>
  </si>
  <si>
    <t>35980</t>
  </si>
  <si>
    <t>56060</t>
  </si>
  <si>
    <t>55990</t>
  </si>
  <si>
    <t>NORWICH</t>
  </si>
  <si>
    <t>0816</t>
  </si>
  <si>
    <t>56270</t>
  </si>
  <si>
    <t>56200</t>
  </si>
  <si>
    <t>STAMFORD</t>
  </si>
  <si>
    <t>1074</t>
  </si>
  <si>
    <t>73070</t>
  </si>
  <si>
    <t>STRATFORD</t>
  </si>
  <si>
    <t>1104</t>
  </si>
  <si>
    <t>74190</t>
  </si>
  <si>
    <t>WATERBURY</t>
  </si>
  <si>
    <t>1194</t>
  </si>
  <si>
    <t>80070</t>
  </si>
  <si>
    <t>WEST HARTFORD</t>
  </si>
  <si>
    <t>WEST HAVEN</t>
  </si>
  <si>
    <t>1236</t>
  </si>
  <si>
    <t>82870</t>
  </si>
  <si>
    <t>82800</t>
  </si>
  <si>
    <t>DISTRICT OF COLUMBIA</t>
  </si>
  <si>
    <t>DC</t>
  </si>
  <si>
    <t>11</t>
  </si>
  <si>
    <t>3939</t>
  </si>
  <si>
    <t>0006</t>
  </si>
  <si>
    <t>47894</t>
  </si>
  <si>
    <t>DELAWARE</t>
  </si>
  <si>
    <t>DE</t>
  </si>
  <si>
    <t>10</t>
  </si>
  <si>
    <t>DOVER</t>
  </si>
  <si>
    <t>0090</t>
  </si>
  <si>
    <t>21200</t>
  </si>
  <si>
    <t>20100</t>
  </si>
  <si>
    <t>WILMINGTON</t>
  </si>
  <si>
    <t>77580</t>
  </si>
  <si>
    <t>48864</t>
  </si>
  <si>
    <t>NEW CASTLE COUNTY</t>
  </si>
  <si>
    <t>9003</t>
  </si>
  <si>
    <t>FLORIDA</t>
  </si>
  <si>
    <t>FL</t>
  </si>
  <si>
    <t>12</t>
  </si>
  <si>
    <t>1414</t>
  </si>
  <si>
    <t>BOCA RATON</t>
  </si>
  <si>
    <t>07300</t>
  </si>
  <si>
    <t>48424</t>
  </si>
  <si>
    <t>BOYNTON BEACH</t>
  </si>
  <si>
    <t>0264</t>
  </si>
  <si>
    <t>07875</t>
  </si>
  <si>
    <t>BRADENTON</t>
  </si>
  <si>
    <t>07950</t>
  </si>
  <si>
    <t>35840</t>
  </si>
  <si>
    <t>2929</t>
  </si>
  <si>
    <t>CAPE CORAL</t>
  </si>
  <si>
    <t>0402</t>
  </si>
  <si>
    <t>10275</t>
  </si>
  <si>
    <t>15980</t>
  </si>
  <si>
    <t>CLEARWATER</t>
  </si>
  <si>
    <t>103</t>
  </si>
  <si>
    <t>12875</t>
  </si>
  <si>
    <t>45300</t>
  </si>
  <si>
    <t>COCOA</t>
  </si>
  <si>
    <t>13150</t>
  </si>
  <si>
    <t>37340</t>
  </si>
  <si>
    <t>COCONUT CREEK</t>
  </si>
  <si>
    <t>0534</t>
  </si>
  <si>
    <t>13275</t>
  </si>
  <si>
    <t>22744</t>
  </si>
  <si>
    <t>CORAL SPRINGS</t>
  </si>
  <si>
    <t>0588</t>
  </si>
  <si>
    <t>14400</t>
  </si>
  <si>
    <t>DAVIE</t>
  </si>
  <si>
    <t>16475</t>
  </si>
  <si>
    <t>DAYTONA BEACH</t>
  </si>
  <si>
    <t>127</t>
  </si>
  <si>
    <t>16525</t>
  </si>
  <si>
    <t>19660</t>
  </si>
  <si>
    <t>DEERFIELD BEACH</t>
  </si>
  <si>
    <t>16725</t>
  </si>
  <si>
    <t>DELRAY BEACH</t>
  </si>
  <si>
    <t>0732</t>
  </si>
  <si>
    <t>17100</t>
  </si>
  <si>
    <t>DELTONA</t>
  </si>
  <si>
    <t>17200</t>
  </si>
  <si>
    <t>FT LAUDERDALE</t>
  </si>
  <si>
    <t>0954</t>
  </si>
  <si>
    <t>24000</t>
  </si>
  <si>
    <t>FT MYERS</t>
  </si>
  <si>
    <t>0966</t>
  </si>
  <si>
    <t>24125</t>
  </si>
  <si>
    <t>FORT PIERCE</t>
  </si>
  <si>
    <t>0996</t>
  </si>
  <si>
    <t>38940</t>
  </si>
  <si>
    <t>FORT WALTON BEACH</t>
  </si>
  <si>
    <t>1008</t>
  </si>
  <si>
    <t>24475</t>
  </si>
  <si>
    <t>18880</t>
  </si>
  <si>
    <t>GAINESVILLE</t>
  </si>
  <si>
    <t>1038</t>
  </si>
  <si>
    <t>25175</t>
  </si>
  <si>
    <t>23540</t>
  </si>
  <si>
    <t>HIALEAH</t>
  </si>
  <si>
    <t>086</t>
  </si>
  <si>
    <t>33124</t>
  </si>
  <si>
    <t>HOLLYWOOD</t>
  </si>
  <si>
    <t>1320</t>
  </si>
  <si>
    <t>32000</t>
  </si>
  <si>
    <t>HOMESTEAD CITY</t>
  </si>
  <si>
    <t>1344</t>
  </si>
  <si>
    <t>32275</t>
  </si>
  <si>
    <t>Jupiter</t>
  </si>
  <si>
    <t>1512</t>
  </si>
  <si>
    <t>35875</t>
  </si>
  <si>
    <t>KISSIMMEE</t>
  </si>
  <si>
    <t>1572</t>
  </si>
  <si>
    <t>36950</t>
  </si>
  <si>
    <t>36740</t>
  </si>
  <si>
    <t>LAKELAND</t>
  </si>
  <si>
    <t>1662</t>
  </si>
  <si>
    <t>105</t>
  </si>
  <si>
    <t>38250</t>
  </si>
  <si>
    <t>29460</t>
  </si>
  <si>
    <t>LARGO</t>
  </si>
  <si>
    <t>1710</t>
  </si>
  <si>
    <t>39425</t>
  </si>
  <si>
    <t>LAUDERHILL</t>
  </si>
  <si>
    <t>39550</t>
  </si>
  <si>
    <t>MARCO ISLAND CITY</t>
  </si>
  <si>
    <t>1874</t>
  </si>
  <si>
    <t>021</t>
  </si>
  <si>
    <t>43083</t>
  </si>
  <si>
    <t>34940</t>
  </si>
  <si>
    <t>MARGATE</t>
  </si>
  <si>
    <t>1878</t>
  </si>
  <si>
    <t>43125</t>
  </si>
  <si>
    <t>MELBOURNE</t>
  </si>
  <si>
    <t>1926</t>
  </si>
  <si>
    <t>43975</t>
  </si>
  <si>
    <t>MIAMI</t>
  </si>
  <si>
    <t>1968</t>
  </si>
  <si>
    <t>45000</t>
  </si>
  <si>
    <t>MIAMI BEACH</t>
  </si>
  <si>
    <t>1974</t>
  </si>
  <si>
    <t>45025</t>
  </si>
  <si>
    <t>MIAMI GARDENS CITY</t>
  </si>
  <si>
    <t>1976</t>
  </si>
  <si>
    <t>45060</t>
  </si>
  <si>
    <t>MIRAMAR</t>
  </si>
  <si>
    <t>2022</t>
  </si>
  <si>
    <t>45975</t>
  </si>
  <si>
    <t>NAPLES</t>
  </si>
  <si>
    <t>2064</t>
  </si>
  <si>
    <t>47625</t>
  </si>
  <si>
    <t>NORTH MIAMI</t>
  </si>
  <si>
    <t>2142</t>
  </si>
  <si>
    <t>49450</t>
  </si>
  <si>
    <t>OCALA</t>
  </si>
  <si>
    <t>2214</t>
  </si>
  <si>
    <t>50750</t>
  </si>
  <si>
    <t>36100</t>
  </si>
  <si>
    <t>ORLANDO</t>
  </si>
  <si>
    <t>PALM BAY</t>
  </si>
  <si>
    <t>2358</t>
  </si>
  <si>
    <t>54000</t>
  </si>
  <si>
    <t>Palm Coast</t>
  </si>
  <si>
    <t>2374</t>
  </si>
  <si>
    <t>54200</t>
  </si>
  <si>
    <t>37380</t>
  </si>
  <si>
    <t>PANAMA CITY</t>
  </si>
  <si>
    <t>54700</t>
  </si>
  <si>
    <t>37460</t>
  </si>
  <si>
    <t>PEMBROKE PINES</t>
  </si>
  <si>
    <t>2448</t>
  </si>
  <si>
    <t>55775</t>
  </si>
  <si>
    <t>PENSACOLA</t>
  </si>
  <si>
    <t>033</t>
  </si>
  <si>
    <t>55925</t>
  </si>
  <si>
    <t>37860</t>
  </si>
  <si>
    <t>PLANTATION</t>
  </si>
  <si>
    <t>2514</t>
  </si>
  <si>
    <t>57425</t>
  </si>
  <si>
    <t>POMPANO BEACH</t>
  </si>
  <si>
    <t>2538</t>
  </si>
  <si>
    <t>58050</t>
  </si>
  <si>
    <t>PORT ORANGE</t>
  </si>
  <si>
    <t>58575</t>
  </si>
  <si>
    <t>PORT ST LUCIE</t>
  </si>
  <si>
    <t>2586</t>
  </si>
  <si>
    <t>58715</t>
  </si>
  <si>
    <t>PUNTA GORDA</t>
  </si>
  <si>
    <t>2598</t>
  </si>
  <si>
    <t>59200</t>
  </si>
  <si>
    <t>39460</t>
  </si>
  <si>
    <t>ST PETERSBURG</t>
  </si>
  <si>
    <t>63000</t>
  </si>
  <si>
    <t>SANFORD</t>
  </si>
  <si>
    <t>117</t>
  </si>
  <si>
    <t>63650</t>
  </si>
  <si>
    <t>SARASOTA</t>
  </si>
  <si>
    <t>115</t>
  </si>
  <si>
    <t>64175</t>
  </si>
  <si>
    <t>SUNRISE</t>
  </si>
  <si>
    <t>69700</t>
  </si>
  <si>
    <t>TALLAHASSEE</t>
  </si>
  <si>
    <t>70600</t>
  </si>
  <si>
    <t>45220</t>
  </si>
  <si>
    <t>TAMARAC</t>
  </si>
  <si>
    <t>3006</t>
  </si>
  <si>
    <t>70675</t>
  </si>
  <si>
    <t>TAMPA</t>
  </si>
  <si>
    <t>3012</t>
  </si>
  <si>
    <t>057</t>
  </si>
  <si>
    <t>71000</t>
  </si>
  <si>
    <t>TITUSVILLE</t>
  </si>
  <si>
    <t>71900</t>
  </si>
  <si>
    <t>Wellington</t>
  </si>
  <si>
    <t>3213</t>
  </si>
  <si>
    <t>75812</t>
  </si>
  <si>
    <t>Weston City</t>
  </si>
  <si>
    <t>3249</t>
  </si>
  <si>
    <t>76582</t>
  </si>
  <si>
    <t>WEST PALM BEACH</t>
  </si>
  <si>
    <t>3252</t>
  </si>
  <si>
    <t>76600</t>
  </si>
  <si>
    <t>WINTER HAVEN</t>
  </si>
  <si>
    <t>78275</t>
  </si>
  <si>
    <t>BREVARD COUNTY</t>
  </si>
  <si>
    <t>9009</t>
  </si>
  <si>
    <t>BROWARD COUNTY</t>
  </si>
  <si>
    <t>9011</t>
  </si>
  <si>
    <t>COLLIER COUNTY</t>
  </si>
  <si>
    <t>9021</t>
  </si>
  <si>
    <t>JACKSONVILLE-DUVAL COUNT</t>
  </si>
  <si>
    <t>9031</t>
  </si>
  <si>
    <t>27260</t>
  </si>
  <si>
    <t>ESCAMBIA COUNTY</t>
  </si>
  <si>
    <t>9033</t>
  </si>
  <si>
    <t>HILLSBOROUGH COUNTY</t>
  </si>
  <si>
    <t>9057</t>
  </si>
  <si>
    <t>LAKE COUNTY</t>
  </si>
  <si>
    <t>9069</t>
  </si>
  <si>
    <t>LEE COUNTY</t>
  </si>
  <si>
    <t>MANATEE COUNTY</t>
  </si>
  <si>
    <t>MARION COUNTY</t>
  </si>
  <si>
    <t>MIAMI-DADE COUNTY</t>
  </si>
  <si>
    <t>9086</t>
  </si>
  <si>
    <t>9095</t>
  </si>
  <si>
    <t>OSCEOLA COUNTY</t>
  </si>
  <si>
    <t>PALM BEACH COUNTY</t>
  </si>
  <si>
    <t>PASCO COUNTY</t>
  </si>
  <si>
    <t>9101</t>
  </si>
  <si>
    <t>PINELLAS COUNTY</t>
  </si>
  <si>
    <t>9103</t>
  </si>
  <si>
    <t>POLK COUNTY</t>
  </si>
  <si>
    <t>9105</t>
  </si>
  <si>
    <t>SARASOTA COUNTY</t>
  </si>
  <si>
    <t>9115</t>
  </si>
  <si>
    <t>SEMINOLE COUNTY</t>
  </si>
  <si>
    <t>9117</t>
  </si>
  <si>
    <t>VOLUSIA COUNTY</t>
  </si>
  <si>
    <t>9127</t>
  </si>
  <si>
    <t>GEORGIA</t>
  </si>
  <si>
    <t>GA</t>
  </si>
  <si>
    <t>13</t>
  </si>
  <si>
    <t>ALBANY</t>
  </si>
  <si>
    <t>01052</t>
  </si>
  <si>
    <t>10500</t>
  </si>
  <si>
    <t>ATHENS-CLARKE COUNTY</t>
  </si>
  <si>
    <t>0168</t>
  </si>
  <si>
    <t>12020</t>
  </si>
  <si>
    <t>ATLANTA</t>
  </si>
  <si>
    <t>0174</t>
  </si>
  <si>
    <t>12060</t>
  </si>
  <si>
    <t>AUGUSTA-RICHMOND COUNTY</t>
  </si>
  <si>
    <t>0192</t>
  </si>
  <si>
    <t>245</t>
  </si>
  <si>
    <t>12260</t>
  </si>
  <si>
    <t>BRUNSWICK</t>
  </si>
  <si>
    <t>0444</t>
  </si>
  <si>
    <t>11560</t>
  </si>
  <si>
    <t>15260</t>
  </si>
  <si>
    <t>COLUMBUS-MUSCOGEE COUNTY</t>
  </si>
  <si>
    <t>0750</t>
  </si>
  <si>
    <t>215</t>
  </si>
  <si>
    <t>17980</t>
  </si>
  <si>
    <t>DALTON</t>
  </si>
  <si>
    <t>313</t>
  </si>
  <si>
    <t>21380</t>
  </si>
  <si>
    <t>19140</t>
  </si>
  <si>
    <t>1314</t>
  </si>
  <si>
    <t>139</t>
  </si>
  <si>
    <t>31908</t>
  </si>
  <si>
    <t>23580</t>
  </si>
  <si>
    <t>HINESVILLE</t>
  </si>
  <si>
    <t>179</t>
  </si>
  <si>
    <t>38964</t>
  </si>
  <si>
    <t>25980</t>
  </si>
  <si>
    <t>JOHNS CREEK CITY</t>
  </si>
  <si>
    <t>1713</t>
  </si>
  <si>
    <t>121</t>
  </si>
  <si>
    <t>42425</t>
  </si>
  <si>
    <t>MACON</t>
  </si>
  <si>
    <t>49000</t>
  </si>
  <si>
    <t>31420</t>
  </si>
  <si>
    <t>MARIETTA</t>
  </si>
  <si>
    <t>1998</t>
  </si>
  <si>
    <t>49756</t>
  </si>
  <si>
    <t>ROME</t>
  </si>
  <si>
    <t>2814</t>
  </si>
  <si>
    <t>66668</t>
  </si>
  <si>
    <t>40660</t>
  </si>
  <si>
    <t>ROSWELL</t>
  </si>
  <si>
    <t>2832</t>
  </si>
  <si>
    <t>67284</t>
  </si>
  <si>
    <t>SANDY SPRINGS CITY</t>
  </si>
  <si>
    <t>2890</t>
  </si>
  <si>
    <t>68516</t>
  </si>
  <si>
    <t>SAVANNAH</t>
  </si>
  <si>
    <t>2916</t>
  </si>
  <si>
    <t>42340</t>
  </si>
  <si>
    <t>Smyrna City</t>
  </si>
  <si>
    <t>71492</t>
  </si>
  <si>
    <t>VALDOSTA</t>
  </si>
  <si>
    <t>185</t>
  </si>
  <si>
    <t>78800</t>
  </si>
  <si>
    <t>46660</t>
  </si>
  <si>
    <t>WARNER ROBINS</t>
  </si>
  <si>
    <t>3432</t>
  </si>
  <si>
    <t>80508</t>
  </si>
  <si>
    <t>47580</t>
  </si>
  <si>
    <t>CHEROKEE COUNTY</t>
  </si>
  <si>
    <t>CLAYTON COUNTY</t>
  </si>
  <si>
    <t>9063</t>
  </si>
  <si>
    <t>063</t>
  </si>
  <si>
    <t>COBB COUNTY</t>
  </si>
  <si>
    <t>DE KALB COUNTY</t>
  </si>
  <si>
    <t>9089</t>
  </si>
  <si>
    <t>FULTON COUNTY</t>
  </si>
  <si>
    <t>9121</t>
  </si>
  <si>
    <t>GWINNETT COUNTY</t>
  </si>
  <si>
    <t>9135</t>
  </si>
  <si>
    <t>135</t>
  </si>
  <si>
    <t>Henry County</t>
  </si>
  <si>
    <t>9151</t>
  </si>
  <si>
    <t>151</t>
  </si>
  <si>
    <t>HAWAII</t>
  </si>
  <si>
    <t>HI</t>
  </si>
  <si>
    <t>15</t>
  </si>
  <si>
    <t>0808</t>
  </si>
  <si>
    <t>HONOLULU</t>
  </si>
  <si>
    <t>26180</t>
  </si>
  <si>
    <t>IOWA</t>
  </si>
  <si>
    <t>IA</t>
  </si>
  <si>
    <t>19</t>
  </si>
  <si>
    <t>AMES</t>
  </si>
  <si>
    <t>0138</t>
  </si>
  <si>
    <t>169</t>
  </si>
  <si>
    <t>01855</t>
  </si>
  <si>
    <t>11180</t>
  </si>
  <si>
    <t>CEDAR FALLS</t>
  </si>
  <si>
    <t>0798</t>
  </si>
  <si>
    <t>11755</t>
  </si>
  <si>
    <t>47940</t>
  </si>
  <si>
    <t>CEDAR RAPIDS</t>
  </si>
  <si>
    <t>16300</t>
  </si>
  <si>
    <t>COUNCIL BLUFFS</t>
  </si>
  <si>
    <t>1134</t>
  </si>
  <si>
    <t>155</t>
  </si>
  <si>
    <t>16860</t>
  </si>
  <si>
    <t>36540</t>
  </si>
  <si>
    <t>DAVENPORT</t>
  </si>
  <si>
    <t>1254</t>
  </si>
  <si>
    <t>163</t>
  </si>
  <si>
    <t>19000</t>
  </si>
  <si>
    <t>19340</t>
  </si>
  <si>
    <t>DES MOINES</t>
  </si>
  <si>
    <t>1362</t>
  </si>
  <si>
    <t>21000</t>
  </si>
  <si>
    <t>19780</t>
  </si>
  <si>
    <t>DUBUQUE</t>
  </si>
  <si>
    <t>22395</t>
  </si>
  <si>
    <t>20220</t>
  </si>
  <si>
    <t>IOWA CITY</t>
  </si>
  <si>
    <t>38595</t>
  </si>
  <si>
    <t>26980</t>
  </si>
  <si>
    <t>SIOUX CITY</t>
  </si>
  <si>
    <t>4812</t>
  </si>
  <si>
    <t>73335</t>
  </si>
  <si>
    <t>43580</t>
  </si>
  <si>
    <t>WATERLOO</t>
  </si>
  <si>
    <t>5394</t>
  </si>
  <si>
    <t>82425</t>
  </si>
  <si>
    <t>WEST DES MOINES</t>
  </si>
  <si>
    <t>5508</t>
  </si>
  <si>
    <t>83910</t>
  </si>
  <si>
    <t>IDAHO</t>
  </si>
  <si>
    <t>ID</t>
  </si>
  <si>
    <t>16</t>
  </si>
  <si>
    <t>BOISE</t>
  </si>
  <si>
    <t>08830</t>
  </si>
  <si>
    <t>14260</t>
  </si>
  <si>
    <t>COEUR D'ALENE</t>
  </si>
  <si>
    <t>0198</t>
  </si>
  <si>
    <t>16750</t>
  </si>
  <si>
    <t>17660</t>
  </si>
  <si>
    <t>IDAHO FALLS</t>
  </si>
  <si>
    <t>0510</t>
  </si>
  <si>
    <t>39700</t>
  </si>
  <si>
    <t>26820</t>
  </si>
  <si>
    <t>LEWISTON</t>
  </si>
  <si>
    <t>0618</t>
  </si>
  <si>
    <t>46540</t>
  </si>
  <si>
    <t>30300</t>
  </si>
  <si>
    <t>MERIDIAN</t>
  </si>
  <si>
    <t>52120</t>
  </si>
  <si>
    <t>NAMPA</t>
  </si>
  <si>
    <t>0762</t>
  </si>
  <si>
    <t>56260</t>
  </si>
  <si>
    <t>POCATELLO</t>
  </si>
  <si>
    <t>64090</t>
  </si>
  <si>
    <t>38540</t>
  </si>
  <si>
    <t>ILLINOIS</t>
  </si>
  <si>
    <t>IL</t>
  </si>
  <si>
    <t>17</t>
  </si>
  <si>
    <t>ALTON CITY</t>
  </si>
  <si>
    <t>0126</t>
  </si>
  <si>
    <t>01114</t>
  </si>
  <si>
    <t>41180</t>
  </si>
  <si>
    <t>ARLINGTON HEIGHTS</t>
  </si>
  <si>
    <t>0222</t>
  </si>
  <si>
    <t>02154</t>
  </si>
  <si>
    <t>16974</t>
  </si>
  <si>
    <t>0342</t>
  </si>
  <si>
    <t>03012</t>
  </si>
  <si>
    <t>BELLEVILLE</t>
  </si>
  <si>
    <t>0522</t>
  </si>
  <si>
    <t>04845</t>
  </si>
  <si>
    <t>BERWYN</t>
  </si>
  <si>
    <t>05573</t>
  </si>
  <si>
    <t>BLOOMINGTON</t>
  </si>
  <si>
    <t>0660</t>
  </si>
  <si>
    <t>06613</t>
  </si>
  <si>
    <t>14060</t>
  </si>
  <si>
    <t>BOLINGBROOK</t>
  </si>
  <si>
    <t>07133</t>
  </si>
  <si>
    <t>CHAMPAIGN</t>
  </si>
  <si>
    <t>12385</t>
  </si>
  <si>
    <t>16580</t>
  </si>
  <si>
    <t>CHICAGO</t>
  </si>
  <si>
    <t>1296</t>
  </si>
  <si>
    <t>14000</t>
  </si>
  <si>
    <t>CHICAGO HEIGHTS</t>
  </si>
  <si>
    <t>14026</t>
  </si>
  <si>
    <t>CICERO</t>
  </si>
  <si>
    <t>14351</t>
  </si>
  <si>
    <t>DANVILLE</t>
  </si>
  <si>
    <t>183</t>
  </si>
  <si>
    <t>18563</t>
  </si>
  <si>
    <t>19180</t>
  </si>
  <si>
    <t>1716</t>
  </si>
  <si>
    <t>18823</t>
  </si>
  <si>
    <t>19500</t>
  </si>
  <si>
    <t>DEKALB</t>
  </si>
  <si>
    <t>1746</t>
  </si>
  <si>
    <t>19161</t>
  </si>
  <si>
    <t>DES PLAINES</t>
  </si>
  <si>
    <t>1776</t>
  </si>
  <si>
    <t>19642</t>
  </si>
  <si>
    <t>DOWNERS GROVE</t>
  </si>
  <si>
    <t>043</t>
  </si>
  <si>
    <t>20591</t>
  </si>
  <si>
    <t>EAST ST LOUIS</t>
  </si>
  <si>
    <t>22255</t>
  </si>
  <si>
    <t>ELGIN</t>
  </si>
  <si>
    <t>2094</t>
  </si>
  <si>
    <t>23074</t>
  </si>
  <si>
    <t>EVANSTON</t>
  </si>
  <si>
    <t>2238</t>
  </si>
  <si>
    <t>24582</t>
  </si>
  <si>
    <t>GRANITE CITY</t>
  </si>
  <si>
    <t>30926</t>
  </si>
  <si>
    <t>HOFFMAN ESTATES</t>
  </si>
  <si>
    <t>35411</t>
  </si>
  <si>
    <t>JOLIET</t>
  </si>
  <si>
    <t>38570</t>
  </si>
  <si>
    <t>KANKAKEE</t>
  </si>
  <si>
    <t>3540</t>
  </si>
  <si>
    <t>38934</t>
  </si>
  <si>
    <t>28100</t>
  </si>
  <si>
    <t>MOLINE</t>
  </si>
  <si>
    <t>4596</t>
  </si>
  <si>
    <t>161</t>
  </si>
  <si>
    <t>49867</t>
  </si>
  <si>
    <t>MOUNT PROSPECT</t>
  </si>
  <si>
    <t>4734</t>
  </si>
  <si>
    <t>51089</t>
  </si>
  <si>
    <t>NAPERVILLE</t>
  </si>
  <si>
    <t>4806</t>
  </si>
  <si>
    <t>51622</t>
  </si>
  <si>
    <t>NORMAL</t>
  </si>
  <si>
    <t>5010</t>
  </si>
  <si>
    <t>53234</t>
  </si>
  <si>
    <t>NORTH CHICAGO</t>
  </si>
  <si>
    <t>5052</t>
  </si>
  <si>
    <t>53559</t>
  </si>
  <si>
    <t>29404</t>
  </si>
  <si>
    <t>OAK LAWN</t>
  </si>
  <si>
    <t>5148</t>
  </si>
  <si>
    <t>54820</t>
  </si>
  <si>
    <t>OAK PARK</t>
  </si>
  <si>
    <t>5154</t>
  </si>
  <si>
    <t>54885</t>
  </si>
  <si>
    <t>PALATINE VILLAGE</t>
  </si>
  <si>
    <t>5364</t>
  </si>
  <si>
    <t>57225</t>
  </si>
  <si>
    <t>PEKIN</t>
  </si>
  <si>
    <t>5520</t>
  </si>
  <si>
    <t>58447</t>
  </si>
  <si>
    <t>37900</t>
  </si>
  <si>
    <t>PEORIA</t>
  </si>
  <si>
    <t>5526</t>
  </si>
  <si>
    <t>59000</t>
  </si>
  <si>
    <t>RANTOUL</t>
  </si>
  <si>
    <t>5808</t>
  </si>
  <si>
    <t>62783</t>
  </si>
  <si>
    <t>ROCKFORD</t>
  </si>
  <si>
    <t>6000</t>
  </si>
  <si>
    <t>201</t>
  </si>
  <si>
    <t>40420</t>
  </si>
  <si>
    <t>ROCK ISLAND</t>
  </si>
  <si>
    <t>6006</t>
  </si>
  <si>
    <t>65078</t>
  </si>
  <si>
    <t>SCHAUMBURG VILLAGE</t>
  </si>
  <si>
    <t>6300</t>
  </si>
  <si>
    <t>68003</t>
  </si>
  <si>
    <t>SKOKIE</t>
  </si>
  <si>
    <t>6498</t>
  </si>
  <si>
    <t>70122</t>
  </si>
  <si>
    <t>SPRINGFIELD</t>
  </si>
  <si>
    <t>6648</t>
  </si>
  <si>
    <t>167</t>
  </si>
  <si>
    <t>72000</t>
  </si>
  <si>
    <t>44100</t>
  </si>
  <si>
    <t>75484</t>
  </si>
  <si>
    <t>URBANA</t>
  </si>
  <si>
    <t>7122</t>
  </si>
  <si>
    <t>77005</t>
  </si>
  <si>
    <t>WAUKEGAN</t>
  </si>
  <si>
    <t>7404</t>
  </si>
  <si>
    <t>79293</t>
  </si>
  <si>
    <t>WHEATON CITY</t>
  </si>
  <si>
    <t>7548</t>
  </si>
  <si>
    <t>81048</t>
  </si>
  <si>
    <t>COOK COUNTY</t>
  </si>
  <si>
    <t>DU PAGE COUNTY</t>
  </si>
  <si>
    <t>9043</t>
  </si>
  <si>
    <t>KANE COUNTY</t>
  </si>
  <si>
    <t>MCHENRY COUNTY</t>
  </si>
  <si>
    <t>MADISON COUNTY</t>
  </si>
  <si>
    <t>9119</t>
  </si>
  <si>
    <t>ST CLAIR COUNTY</t>
  </si>
  <si>
    <t>9163</t>
  </si>
  <si>
    <t>WILL COUNTY</t>
  </si>
  <si>
    <t>9197</t>
  </si>
  <si>
    <t>197</t>
  </si>
  <si>
    <t>INDIANA</t>
  </si>
  <si>
    <t>IN</t>
  </si>
  <si>
    <t>18</t>
  </si>
  <si>
    <t>3636</t>
  </si>
  <si>
    <t>ANDERSON</t>
  </si>
  <si>
    <t>0084</t>
  </si>
  <si>
    <t>01468</t>
  </si>
  <si>
    <t>11300</t>
  </si>
  <si>
    <t>0246</t>
  </si>
  <si>
    <t>05860</t>
  </si>
  <si>
    <t>14020</t>
  </si>
  <si>
    <t>CARMEL</t>
  </si>
  <si>
    <t>10342</t>
  </si>
  <si>
    <t>26900</t>
  </si>
  <si>
    <t>COLUMBUS</t>
  </si>
  <si>
    <t>14734</t>
  </si>
  <si>
    <t>18020</t>
  </si>
  <si>
    <t>EAST CHICAGO</t>
  </si>
  <si>
    <t>19486</t>
  </si>
  <si>
    <t>23844</t>
  </si>
  <si>
    <t>ELKHART</t>
  </si>
  <si>
    <t>0912</t>
  </si>
  <si>
    <t>20728</t>
  </si>
  <si>
    <t>21140</t>
  </si>
  <si>
    <t>EVANSVILLE</t>
  </si>
  <si>
    <t>22000</t>
  </si>
  <si>
    <t>21780</t>
  </si>
  <si>
    <t>FORT WAYNE</t>
  </si>
  <si>
    <t>1014</t>
  </si>
  <si>
    <t>25000</t>
  </si>
  <si>
    <t>23060</t>
  </si>
  <si>
    <t>GARY</t>
  </si>
  <si>
    <t>GOSHEN</t>
  </si>
  <si>
    <t>1158</t>
  </si>
  <si>
    <t>28386</t>
  </si>
  <si>
    <t>HAMMOND</t>
  </si>
  <si>
    <t>1272</t>
  </si>
  <si>
    <t>31000</t>
  </si>
  <si>
    <t>INDIANAPOLIS</t>
  </si>
  <si>
    <t/>
  </si>
  <si>
    <t>KOKOMO</t>
  </si>
  <si>
    <t>1536</t>
  </si>
  <si>
    <t>40392</t>
  </si>
  <si>
    <t>29020</t>
  </si>
  <si>
    <t>LAFAYETTE</t>
  </si>
  <si>
    <t>157</t>
  </si>
  <si>
    <t>40788</t>
  </si>
  <si>
    <t>29140</t>
  </si>
  <si>
    <t>LA PORTE</t>
  </si>
  <si>
    <t>42246</t>
  </si>
  <si>
    <t>33140</t>
  </si>
  <si>
    <t>MICHIGAN CITY</t>
  </si>
  <si>
    <t>1884</t>
  </si>
  <si>
    <t>48798</t>
  </si>
  <si>
    <t>MISHAWAKA</t>
  </si>
  <si>
    <t>1950</t>
  </si>
  <si>
    <t>141</t>
  </si>
  <si>
    <t>49932</t>
  </si>
  <si>
    <t>43780</t>
  </si>
  <si>
    <t>MUNCIE</t>
  </si>
  <si>
    <t>2100</t>
  </si>
  <si>
    <t>51876</t>
  </si>
  <si>
    <t>34620</t>
  </si>
  <si>
    <t>NEW ALBANY</t>
  </si>
  <si>
    <t>52326</t>
  </si>
  <si>
    <t>31140</t>
  </si>
  <si>
    <t>SOUTH BEND</t>
  </si>
  <si>
    <t>2886</t>
  </si>
  <si>
    <t>TERRE HAUTE</t>
  </si>
  <si>
    <t>3042</t>
  </si>
  <si>
    <t>75428</t>
  </si>
  <si>
    <t>45460</t>
  </si>
  <si>
    <t>WEST LAFAYETTE</t>
  </si>
  <si>
    <t>3282</t>
  </si>
  <si>
    <t>82862</t>
  </si>
  <si>
    <t>HAMILTON COUNTY</t>
  </si>
  <si>
    <t>KANSAS</t>
  </si>
  <si>
    <t>KS</t>
  </si>
  <si>
    <t>20</t>
  </si>
  <si>
    <t>KANSAS CITY</t>
  </si>
  <si>
    <t>209</t>
  </si>
  <si>
    <t>28140</t>
  </si>
  <si>
    <t>LAWRENCE</t>
  </si>
  <si>
    <t>1902</t>
  </si>
  <si>
    <t>38900</t>
  </si>
  <si>
    <t>29940</t>
  </si>
  <si>
    <t>LEAVENWORTH</t>
  </si>
  <si>
    <t>1908</t>
  </si>
  <si>
    <t>39000</t>
  </si>
  <si>
    <t>MANHATTAN CITY</t>
  </si>
  <si>
    <t>2190</t>
  </si>
  <si>
    <t>44250</t>
  </si>
  <si>
    <t>31740</t>
  </si>
  <si>
    <t>OVERLAND PARK</t>
  </si>
  <si>
    <t>2688</t>
  </si>
  <si>
    <t>53775</t>
  </si>
  <si>
    <t>SHAWNEE</t>
  </si>
  <si>
    <t>3216</t>
  </si>
  <si>
    <t>64500</t>
  </si>
  <si>
    <t>TOPEKA</t>
  </si>
  <si>
    <t>177</t>
  </si>
  <si>
    <t>45820</t>
  </si>
  <si>
    <t>WICHITA</t>
  </si>
  <si>
    <t>3696</t>
  </si>
  <si>
    <t>173</t>
  </si>
  <si>
    <t>79000</t>
  </si>
  <si>
    <t>48620</t>
  </si>
  <si>
    <t>JOHNSON COUNTY</t>
  </si>
  <si>
    <t>9091</t>
  </si>
  <si>
    <t>KENTUCKY</t>
  </si>
  <si>
    <t>KY</t>
  </si>
  <si>
    <t>21</t>
  </si>
  <si>
    <t>ASHLAND</t>
  </si>
  <si>
    <t>0048</t>
  </si>
  <si>
    <t>02368</t>
  </si>
  <si>
    <t>26580</t>
  </si>
  <si>
    <t>BOWLING GREEN</t>
  </si>
  <si>
    <t>0210</t>
  </si>
  <si>
    <t>227</t>
  </si>
  <si>
    <t>08902</t>
  </si>
  <si>
    <t>14540</t>
  </si>
  <si>
    <t>COVINGTON</t>
  </si>
  <si>
    <t>17848</t>
  </si>
  <si>
    <t>17140</t>
  </si>
  <si>
    <t>ELIZABETHTOWN</t>
  </si>
  <si>
    <t>093</t>
  </si>
  <si>
    <t>24274</t>
  </si>
  <si>
    <t>21060</t>
  </si>
  <si>
    <t>HENDERSON</t>
  </si>
  <si>
    <t>35866</t>
  </si>
  <si>
    <t>HOPKINSVILLE</t>
  </si>
  <si>
    <t>1086</t>
  </si>
  <si>
    <t>37918</t>
  </si>
  <si>
    <t>17300</t>
  </si>
  <si>
    <t>LEXINGTON-FAYETTE</t>
  </si>
  <si>
    <t>30460</t>
  </si>
  <si>
    <t>48000</t>
  </si>
  <si>
    <t>OWENSBORO</t>
  </si>
  <si>
    <t>1680</t>
  </si>
  <si>
    <t>58620</t>
  </si>
  <si>
    <t>36980</t>
  </si>
  <si>
    <t>LOUISIANA</t>
  </si>
  <si>
    <t>LA</t>
  </si>
  <si>
    <t>4848</t>
  </si>
  <si>
    <t>ALEXANDRIA</t>
  </si>
  <si>
    <t>00975</t>
  </si>
  <si>
    <t>10780</t>
  </si>
  <si>
    <t>BATON ROUGE</t>
  </si>
  <si>
    <t>12940</t>
  </si>
  <si>
    <t>BOSSIER CITY</t>
  </si>
  <si>
    <t>08920</t>
  </si>
  <si>
    <t>43340</t>
  </si>
  <si>
    <t>HOUMA-TERREBONNE</t>
  </si>
  <si>
    <t>109</t>
  </si>
  <si>
    <t>26380</t>
  </si>
  <si>
    <t>KENNER</t>
  </si>
  <si>
    <t>0924</t>
  </si>
  <si>
    <t>39475</t>
  </si>
  <si>
    <t>35380</t>
  </si>
  <si>
    <t>29180</t>
  </si>
  <si>
    <t>LAKE CHARLES</t>
  </si>
  <si>
    <t>41155</t>
  </si>
  <si>
    <t>29340</t>
  </si>
  <si>
    <t>MONROE</t>
  </si>
  <si>
    <t>51410</t>
  </si>
  <si>
    <t>33740</t>
  </si>
  <si>
    <t>NEW ORLEANS</t>
  </si>
  <si>
    <t>SHREVEPORT</t>
  </si>
  <si>
    <t>1650</t>
  </si>
  <si>
    <t>SLIDELL</t>
  </si>
  <si>
    <t>70805</t>
  </si>
  <si>
    <t>THIBODAUX</t>
  </si>
  <si>
    <t>1794</t>
  </si>
  <si>
    <t>75425</t>
  </si>
  <si>
    <t>JEFFERSON PARISH</t>
  </si>
  <si>
    <t>9051</t>
  </si>
  <si>
    <t>ST. TAMMANY PARISH</t>
  </si>
  <si>
    <t>MASSACHUSETTS</t>
  </si>
  <si>
    <t>25</t>
  </si>
  <si>
    <t>ARLINGTON</t>
  </si>
  <si>
    <t>017</t>
  </si>
  <si>
    <t>01605</t>
  </si>
  <si>
    <t>15764</t>
  </si>
  <si>
    <t>ATTLEBORO</t>
  </si>
  <si>
    <t>02690</t>
  </si>
  <si>
    <t>39300</t>
  </si>
  <si>
    <t>BARNSTABLE</t>
  </si>
  <si>
    <t>03600</t>
  </si>
  <si>
    <t>03690</t>
  </si>
  <si>
    <t>12700</t>
  </si>
  <si>
    <t>BOSTON</t>
  </si>
  <si>
    <t>0282</t>
  </si>
  <si>
    <t>14484</t>
  </si>
  <si>
    <t>BROCKTON</t>
  </si>
  <si>
    <t>0354</t>
  </si>
  <si>
    <t>023</t>
  </si>
  <si>
    <t>09000</t>
  </si>
  <si>
    <t>BROOKLINE</t>
  </si>
  <si>
    <t>0372</t>
  </si>
  <si>
    <t>09175</t>
  </si>
  <si>
    <t>CAMBRIDGE</t>
  </si>
  <si>
    <t>0396</t>
  </si>
  <si>
    <t>11000</t>
  </si>
  <si>
    <t>CHICOPEE</t>
  </si>
  <si>
    <t>0486</t>
  </si>
  <si>
    <t>13660</t>
  </si>
  <si>
    <t>44140</t>
  </si>
  <si>
    <t>FALL RIVER</t>
  </si>
  <si>
    <t>0744</t>
  </si>
  <si>
    <t>23000</t>
  </si>
  <si>
    <t>FITCHBURG</t>
  </si>
  <si>
    <t>0774</t>
  </si>
  <si>
    <t>23875</t>
  </si>
  <si>
    <t>49340</t>
  </si>
  <si>
    <t>FRAMINGHAM</t>
  </si>
  <si>
    <t>24925</t>
  </si>
  <si>
    <t>GLOUCESTER</t>
  </si>
  <si>
    <t>0858</t>
  </si>
  <si>
    <t>26150</t>
  </si>
  <si>
    <t>37764</t>
  </si>
  <si>
    <t>HAVERHILL</t>
  </si>
  <si>
    <t>1020</t>
  </si>
  <si>
    <t>29405</t>
  </si>
  <si>
    <t>HOLYOKE</t>
  </si>
  <si>
    <t>30840</t>
  </si>
  <si>
    <t>34550</t>
  </si>
  <si>
    <t>LEOMINSTER</t>
  </si>
  <si>
    <t>35075</t>
  </si>
  <si>
    <t>LOWELL</t>
  </si>
  <si>
    <t>1284</t>
  </si>
  <si>
    <t>LYNN</t>
  </si>
  <si>
    <t>37490</t>
  </si>
  <si>
    <t>MALDEN</t>
  </si>
  <si>
    <t>37875</t>
  </si>
  <si>
    <t>MEDFORD</t>
  </si>
  <si>
    <t>39835</t>
  </si>
  <si>
    <t>NEW BEDFORD</t>
  </si>
  <si>
    <t>NEWTON</t>
  </si>
  <si>
    <t>45560</t>
  </si>
  <si>
    <t>NORTHAMPTON</t>
  </si>
  <si>
    <t>1674</t>
  </si>
  <si>
    <t>46330</t>
  </si>
  <si>
    <t>PEABODY CITY</t>
  </si>
  <si>
    <t>52490</t>
  </si>
  <si>
    <t>PITTSFIELD</t>
  </si>
  <si>
    <t>53960</t>
  </si>
  <si>
    <t>38340</t>
  </si>
  <si>
    <t>PLYMOUTH TOWN</t>
  </si>
  <si>
    <t>1962</t>
  </si>
  <si>
    <t>54310</t>
  </si>
  <si>
    <t>QUINCY</t>
  </si>
  <si>
    <t>1992</t>
  </si>
  <si>
    <t>55745</t>
  </si>
  <si>
    <t>REVERE CITY</t>
  </si>
  <si>
    <t>2028</t>
  </si>
  <si>
    <t>56585</t>
  </si>
  <si>
    <t>SALEM</t>
  </si>
  <si>
    <t>59105</t>
  </si>
  <si>
    <t>SOMERVILLE</t>
  </si>
  <si>
    <t>62535</t>
  </si>
  <si>
    <t>TAUNTON</t>
  </si>
  <si>
    <t>2418</t>
  </si>
  <si>
    <t>69170</t>
  </si>
  <si>
    <t>WALTHAM</t>
  </si>
  <si>
    <t>2544</t>
  </si>
  <si>
    <t>72600</t>
  </si>
  <si>
    <t>WESTFIELD</t>
  </si>
  <si>
    <t>76030</t>
  </si>
  <si>
    <t>Weymouth Town</t>
  </si>
  <si>
    <t>2784</t>
  </si>
  <si>
    <t>78972</t>
  </si>
  <si>
    <t>WORCESTER</t>
  </si>
  <si>
    <t>2880</t>
  </si>
  <si>
    <t>82000</t>
  </si>
  <si>
    <t>YARMOUTH</t>
  </si>
  <si>
    <t>2904</t>
  </si>
  <si>
    <t>82525</t>
  </si>
  <si>
    <t>MARYLAND</t>
  </si>
  <si>
    <t>MD</t>
  </si>
  <si>
    <t>24</t>
  </si>
  <si>
    <t>ANNAPOLIS</t>
  </si>
  <si>
    <t>0036</t>
  </si>
  <si>
    <t>01600</t>
  </si>
  <si>
    <t>12580</t>
  </si>
  <si>
    <t>BALTIMORE</t>
  </si>
  <si>
    <t>0066</t>
  </si>
  <si>
    <t>510</t>
  </si>
  <si>
    <t>BOWIE CITY</t>
  </si>
  <si>
    <t>0156</t>
  </si>
  <si>
    <t>08775</t>
  </si>
  <si>
    <t>CUMBERLAND</t>
  </si>
  <si>
    <t>0378</t>
  </si>
  <si>
    <t>21325</t>
  </si>
  <si>
    <t>19060</t>
  </si>
  <si>
    <t>FREDERICK</t>
  </si>
  <si>
    <t>30325</t>
  </si>
  <si>
    <t>13644</t>
  </si>
  <si>
    <t>GAITHERSBURG</t>
  </si>
  <si>
    <t>0582</t>
  </si>
  <si>
    <t>31175</t>
  </si>
  <si>
    <t>HAGERSTOWN</t>
  </si>
  <si>
    <t>36075</t>
  </si>
  <si>
    <t>25180</t>
  </si>
  <si>
    <t>SALISBURY</t>
  </si>
  <si>
    <t>69925</t>
  </si>
  <si>
    <t>41540</t>
  </si>
  <si>
    <t>ANNE ARUNDEL COUNTY</t>
  </si>
  <si>
    <t>BALTIMORE COUNTY</t>
  </si>
  <si>
    <t>HARFORD COUNTY</t>
  </si>
  <si>
    <t>9025</t>
  </si>
  <si>
    <t>HOWARD COUNTY</t>
  </si>
  <si>
    <t>9027</t>
  </si>
  <si>
    <t>MONTGOMERY COUNTY</t>
  </si>
  <si>
    <t>PRINCE GEORGES COUNTY</t>
  </si>
  <si>
    <t>MAINE</t>
  </si>
  <si>
    <t>ME</t>
  </si>
  <si>
    <t>23</t>
  </si>
  <si>
    <t>0120</t>
  </si>
  <si>
    <t>02060</t>
  </si>
  <si>
    <t>30340</t>
  </si>
  <si>
    <t>BANGOR</t>
  </si>
  <si>
    <t>0162</t>
  </si>
  <si>
    <t>02795</t>
  </si>
  <si>
    <t>12620</t>
  </si>
  <si>
    <t>BIDDEFORD</t>
  </si>
  <si>
    <t>0252</t>
  </si>
  <si>
    <t>04860</t>
  </si>
  <si>
    <t>38860</t>
  </si>
  <si>
    <t>38740</t>
  </si>
  <si>
    <t>PORTLAND CITY</t>
  </si>
  <si>
    <t>2484</t>
  </si>
  <si>
    <t>60545</t>
  </si>
  <si>
    <t>CUMBERLAND COUNTY</t>
  </si>
  <si>
    <t>MICHIGAN</t>
  </si>
  <si>
    <t>MI</t>
  </si>
  <si>
    <t>26</t>
  </si>
  <si>
    <t>2828</t>
  </si>
  <si>
    <t>BATTLE CREEK</t>
  </si>
  <si>
    <t>0432</t>
  </si>
  <si>
    <t>05920</t>
  </si>
  <si>
    <t>12980</t>
  </si>
  <si>
    <t>BAY CITY</t>
  </si>
  <si>
    <t>06020</t>
  </si>
  <si>
    <t>13020</t>
  </si>
  <si>
    <t>BENTON HARBOR</t>
  </si>
  <si>
    <t>0570</t>
  </si>
  <si>
    <t>07520</t>
  </si>
  <si>
    <t>35660</t>
  </si>
  <si>
    <t>CANTON TWP</t>
  </si>
  <si>
    <t>13120</t>
  </si>
  <si>
    <t>19804</t>
  </si>
  <si>
    <t>CLINTON TWP</t>
  </si>
  <si>
    <t>16520</t>
  </si>
  <si>
    <t>47644</t>
  </si>
  <si>
    <t>DEARBORN</t>
  </si>
  <si>
    <t>DEARBORN HEIGHTS</t>
  </si>
  <si>
    <t>1644</t>
  </si>
  <si>
    <t>21020</t>
  </si>
  <si>
    <t>DETROIT</t>
  </si>
  <si>
    <t>EAST LANSING</t>
  </si>
  <si>
    <t>1848</t>
  </si>
  <si>
    <t>24120</t>
  </si>
  <si>
    <t>29620</t>
  </si>
  <si>
    <t>FARMINGTON HILLS</t>
  </si>
  <si>
    <t>2096</t>
  </si>
  <si>
    <t>27440</t>
  </si>
  <si>
    <t>FLINT</t>
  </si>
  <si>
    <t>2172</t>
  </si>
  <si>
    <t>049</t>
  </si>
  <si>
    <t>22420</t>
  </si>
  <si>
    <t>GRAND RAPIDS</t>
  </si>
  <si>
    <t>34000</t>
  </si>
  <si>
    <t>24340</t>
  </si>
  <si>
    <t>HOLLAND</t>
  </si>
  <si>
    <t>2940</t>
  </si>
  <si>
    <t>38640</t>
  </si>
  <si>
    <t>26100</t>
  </si>
  <si>
    <t>JACKSON</t>
  </si>
  <si>
    <t>3174</t>
  </si>
  <si>
    <t>41420</t>
  </si>
  <si>
    <t>27100</t>
  </si>
  <si>
    <t>KALAMAZOO</t>
  </si>
  <si>
    <t>3222</t>
  </si>
  <si>
    <t>42160</t>
  </si>
  <si>
    <t>28020</t>
  </si>
  <si>
    <t>LANSING</t>
  </si>
  <si>
    <t>3456</t>
  </si>
  <si>
    <t>LINCOLN PARK</t>
  </si>
  <si>
    <t>3588</t>
  </si>
  <si>
    <t>47800</t>
  </si>
  <si>
    <t>LIVONIA</t>
  </si>
  <si>
    <t>3648</t>
  </si>
  <si>
    <t>MIDLAND</t>
  </si>
  <si>
    <t>4086</t>
  </si>
  <si>
    <t>53780</t>
  </si>
  <si>
    <t>33260</t>
  </si>
  <si>
    <t>4164</t>
  </si>
  <si>
    <t>55020</t>
  </si>
  <si>
    <t>33780</t>
  </si>
  <si>
    <t>MUSKEGON</t>
  </si>
  <si>
    <t>4296</t>
  </si>
  <si>
    <t>56320</t>
  </si>
  <si>
    <t>34740</t>
  </si>
  <si>
    <t>MUSKEGON HTS</t>
  </si>
  <si>
    <t>4302</t>
  </si>
  <si>
    <t>56360</t>
  </si>
  <si>
    <t>NILES</t>
  </si>
  <si>
    <t>4386</t>
  </si>
  <si>
    <t>57760</t>
  </si>
  <si>
    <t>NORTON SHORES</t>
  </si>
  <si>
    <t>4452</t>
  </si>
  <si>
    <t>59140</t>
  </si>
  <si>
    <t>PORTAGE</t>
  </si>
  <si>
    <t>4974</t>
  </si>
  <si>
    <t>65560</t>
  </si>
  <si>
    <t>PORT HURON</t>
  </si>
  <si>
    <t>147</t>
  </si>
  <si>
    <t>65820</t>
  </si>
  <si>
    <t>REDFORD</t>
  </si>
  <si>
    <t>67625</t>
  </si>
  <si>
    <t>5286</t>
  </si>
  <si>
    <t>69800</t>
  </si>
  <si>
    <t>ROYAL OAK</t>
  </si>
  <si>
    <t>5304</t>
  </si>
  <si>
    <t>70040</t>
  </si>
  <si>
    <t>SAGINAW</t>
  </si>
  <si>
    <t>5340</t>
  </si>
  <si>
    <t>145</t>
  </si>
  <si>
    <t>70520</t>
  </si>
  <si>
    <t>40980</t>
  </si>
  <si>
    <t>ST CLAIR SHORES</t>
  </si>
  <si>
    <t>5370</t>
  </si>
  <si>
    <t>70760</t>
  </si>
  <si>
    <t>SOUTHFIELD</t>
  </si>
  <si>
    <t>5664</t>
  </si>
  <si>
    <t>74900</t>
  </si>
  <si>
    <t>STERLING HEIGHTS</t>
  </si>
  <si>
    <t>5814</t>
  </si>
  <si>
    <t>76460</t>
  </si>
  <si>
    <t>TAYLOR</t>
  </si>
  <si>
    <t>5934</t>
  </si>
  <si>
    <t>WARREN</t>
  </si>
  <si>
    <t>6252</t>
  </si>
  <si>
    <t>84000</t>
  </si>
  <si>
    <t>WATERFORD TOWNSHIP</t>
  </si>
  <si>
    <t>6267</t>
  </si>
  <si>
    <t>84240</t>
  </si>
  <si>
    <t>WESTLAND</t>
  </si>
  <si>
    <t>6378</t>
  </si>
  <si>
    <t>86000</t>
  </si>
  <si>
    <t>WYOMING</t>
  </si>
  <si>
    <t>6624</t>
  </si>
  <si>
    <t>88940</t>
  </si>
  <si>
    <t>GENESEE COUNTY</t>
  </si>
  <si>
    <t>9049</t>
  </si>
  <si>
    <t>KENT COUNTY</t>
  </si>
  <si>
    <t>MACOMB COUNTY</t>
  </si>
  <si>
    <t>OAKLAND COUNTY</t>
  </si>
  <si>
    <t>9125</t>
  </si>
  <si>
    <t>WASHTENAW COUNTY</t>
  </si>
  <si>
    <t>9161</t>
  </si>
  <si>
    <t>11460</t>
  </si>
  <si>
    <t>WAYNE COUNTY</t>
  </si>
  <si>
    <t>MINNESOTA</t>
  </si>
  <si>
    <t>MN</t>
  </si>
  <si>
    <t>27</t>
  </si>
  <si>
    <t>4646</t>
  </si>
  <si>
    <t>06616</t>
  </si>
  <si>
    <t>33460</t>
  </si>
  <si>
    <t>COON RAPIDS</t>
  </si>
  <si>
    <t>13114</t>
  </si>
  <si>
    <t>DULUTH</t>
  </si>
  <si>
    <t>137</t>
  </si>
  <si>
    <t>17000</t>
  </si>
  <si>
    <t>20260</t>
  </si>
  <si>
    <t>EDEN PRAIRIE</t>
  </si>
  <si>
    <t>1338</t>
  </si>
  <si>
    <t>18116</t>
  </si>
  <si>
    <t>MANKATO CITY</t>
  </si>
  <si>
    <t>2922</t>
  </si>
  <si>
    <t>39878</t>
  </si>
  <si>
    <t>31860</t>
  </si>
  <si>
    <t>MINNEAPOLIS</t>
  </si>
  <si>
    <t>3120</t>
  </si>
  <si>
    <t>MINNETONKA</t>
  </si>
  <si>
    <t>3150</t>
  </si>
  <si>
    <t>43252</t>
  </si>
  <si>
    <t>MOORHEAD</t>
  </si>
  <si>
    <t>43864</t>
  </si>
  <si>
    <t>NORTH MANKATO CITY</t>
  </si>
  <si>
    <t>47068</t>
  </si>
  <si>
    <t>PLYMOUTH</t>
  </si>
  <si>
    <t>51730</t>
  </si>
  <si>
    <t>ROCHESTER</t>
  </si>
  <si>
    <t>3930</t>
  </si>
  <si>
    <t>54880</t>
  </si>
  <si>
    <t>40340</t>
  </si>
  <si>
    <t>ST CLOUD</t>
  </si>
  <si>
    <t>4104</t>
  </si>
  <si>
    <t>56896</t>
  </si>
  <si>
    <t>41060</t>
  </si>
  <si>
    <t>ST PAUL</t>
  </si>
  <si>
    <t>58000</t>
  </si>
  <si>
    <t>WOODBURY CITY</t>
  </si>
  <si>
    <t>5040</t>
  </si>
  <si>
    <t>71428</t>
  </si>
  <si>
    <t>ANOKA COUNTY</t>
  </si>
  <si>
    <t>DAKOTA COUNTY</t>
  </si>
  <si>
    <t>HENNEPIN COUNTY</t>
  </si>
  <si>
    <t>9053</t>
  </si>
  <si>
    <t>RAMSEY COUNTY</t>
  </si>
  <si>
    <t>9123</t>
  </si>
  <si>
    <t>ST LOUIS COUNTY</t>
  </si>
  <si>
    <t>9137</t>
  </si>
  <si>
    <t>WASHINGTON COUNTY</t>
  </si>
  <si>
    <t>MISSOURI</t>
  </si>
  <si>
    <t>MO</t>
  </si>
  <si>
    <t>29</t>
  </si>
  <si>
    <t>BLUE SPRINGS</t>
  </si>
  <si>
    <t>06652</t>
  </si>
  <si>
    <t>COLUMBIA</t>
  </si>
  <si>
    <t>15670</t>
  </si>
  <si>
    <t>17860</t>
  </si>
  <si>
    <t>FLORISSANT</t>
  </si>
  <si>
    <t>1806</t>
  </si>
  <si>
    <t>189</t>
  </si>
  <si>
    <t>24778</t>
  </si>
  <si>
    <t>INDEPENDENCE</t>
  </si>
  <si>
    <t>2562</t>
  </si>
  <si>
    <t>35000</t>
  </si>
  <si>
    <t>JEFFERSON CITY</t>
  </si>
  <si>
    <t>2628</t>
  </si>
  <si>
    <t>27620</t>
  </si>
  <si>
    <t>JOPLIN</t>
  </si>
  <si>
    <t>2652</t>
  </si>
  <si>
    <t>37592</t>
  </si>
  <si>
    <t>27900</t>
  </si>
  <si>
    <t>38000</t>
  </si>
  <si>
    <t>LEES SUMMIT</t>
  </si>
  <si>
    <t>41348</t>
  </si>
  <si>
    <t>O'FALLON</t>
  </si>
  <si>
    <t>54074</t>
  </si>
  <si>
    <t>ST CHARLES</t>
  </si>
  <si>
    <t>4578</t>
  </si>
  <si>
    <t>64082</t>
  </si>
  <si>
    <t>ST JOSEPH</t>
  </si>
  <si>
    <t>4614</t>
  </si>
  <si>
    <t>64550</t>
  </si>
  <si>
    <t>41140</t>
  </si>
  <si>
    <t>ST LOUIS</t>
  </si>
  <si>
    <t>4626</t>
  </si>
  <si>
    <t>4884</t>
  </si>
  <si>
    <t>44180</t>
  </si>
  <si>
    <t>ST. CHARLES COUNTY</t>
  </si>
  <si>
    <t>9183</t>
  </si>
  <si>
    <t>9189</t>
  </si>
  <si>
    <t>MISSISSIPPI</t>
  </si>
  <si>
    <t>MS</t>
  </si>
  <si>
    <t>28</t>
  </si>
  <si>
    <t>BILOXI</t>
  </si>
  <si>
    <t>0132</t>
  </si>
  <si>
    <t>06220</t>
  </si>
  <si>
    <t>25060</t>
  </si>
  <si>
    <t>GULFPORT</t>
  </si>
  <si>
    <t>29700</t>
  </si>
  <si>
    <t>HATTIESBURG</t>
  </si>
  <si>
    <t>31020</t>
  </si>
  <si>
    <t>25620</t>
  </si>
  <si>
    <t>27140</t>
  </si>
  <si>
    <t>MOSS POINT</t>
  </si>
  <si>
    <t>1002</t>
  </si>
  <si>
    <t>49240</t>
  </si>
  <si>
    <t>37700</t>
  </si>
  <si>
    <t>PASCAGOULA</t>
  </si>
  <si>
    <t>55360</t>
  </si>
  <si>
    <t>MONTANA</t>
  </si>
  <si>
    <t>MT</t>
  </si>
  <si>
    <t>30</t>
  </si>
  <si>
    <t>BILLINGS</t>
  </si>
  <si>
    <t>06550</t>
  </si>
  <si>
    <t>13740</t>
  </si>
  <si>
    <t>GREAT FALLS</t>
  </si>
  <si>
    <t>32800</t>
  </si>
  <si>
    <t>24500</t>
  </si>
  <si>
    <t>MISSOULA</t>
  </si>
  <si>
    <t>0540</t>
  </si>
  <si>
    <t>50200</t>
  </si>
  <si>
    <t>33540</t>
  </si>
  <si>
    <t>NORTH CAROLINA</t>
  </si>
  <si>
    <t>NC</t>
  </si>
  <si>
    <t>37</t>
  </si>
  <si>
    <t>1919</t>
  </si>
  <si>
    <t>ASHEVILLE</t>
  </si>
  <si>
    <t>02140</t>
  </si>
  <si>
    <t>11700</t>
  </si>
  <si>
    <t>BURLINGTON</t>
  </si>
  <si>
    <t>09060</t>
  </si>
  <si>
    <t>15500</t>
  </si>
  <si>
    <t>CARY</t>
  </si>
  <si>
    <t>0504</t>
  </si>
  <si>
    <t>10740</t>
  </si>
  <si>
    <t>39580</t>
  </si>
  <si>
    <t>CHAPEL HILL</t>
  </si>
  <si>
    <t>11800</t>
  </si>
  <si>
    <t>20500</t>
  </si>
  <si>
    <t>CHARLOTTE</t>
  </si>
  <si>
    <t>16740</t>
  </si>
  <si>
    <t>14100</t>
  </si>
  <si>
    <t>DURHAM</t>
  </si>
  <si>
    <t>22920</t>
  </si>
  <si>
    <t>22180</t>
  </si>
  <si>
    <t>GASTONIA</t>
  </si>
  <si>
    <t>1092</t>
  </si>
  <si>
    <t>25580</t>
  </si>
  <si>
    <t>GOLDSBORO</t>
  </si>
  <si>
    <t>191</t>
  </si>
  <si>
    <t>26880</t>
  </si>
  <si>
    <t>24140</t>
  </si>
  <si>
    <t>GREENSBORO</t>
  </si>
  <si>
    <t>1188</t>
  </si>
  <si>
    <t>24660</t>
  </si>
  <si>
    <t>GREENVILLE</t>
  </si>
  <si>
    <t>28080</t>
  </si>
  <si>
    <t>24780</t>
  </si>
  <si>
    <t>HICKORY</t>
  </si>
  <si>
    <t>31060</t>
  </si>
  <si>
    <t>25860</t>
  </si>
  <si>
    <t>HIGH POINT</t>
  </si>
  <si>
    <t>1356</t>
  </si>
  <si>
    <t>31400</t>
  </si>
  <si>
    <t>133</t>
  </si>
  <si>
    <t>34200</t>
  </si>
  <si>
    <t>27340</t>
  </si>
  <si>
    <t>KANNAPOLIS</t>
  </si>
  <si>
    <t>1494</t>
  </si>
  <si>
    <t>35200</t>
  </si>
  <si>
    <t>LENOIR</t>
  </si>
  <si>
    <t>37760</t>
  </si>
  <si>
    <t>MORGANTON</t>
  </si>
  <si>
    <t>1944</t>
  </si>
  <si>
    <t>44400</t>
  </si>
  <si>
    <t>RALEIGH</t>
  </si>
  <si>
    <t>ROCKY MOUNT</t>
  </si>
  <si>
    <t>57500</t>
  </si>
  <si>
    <t>40580</t>
  </si>
  <si>
    <t>159</t>
  </si>
  <si>
    <t>58860</t>
  </si>
  <si>
    <t>129</t>
  </si>
  <si>
    <t>74440</t>
  </si>
  <si>
    <t>48900</t>
  </si>
  <si>
    <t>WINSTON-SALEM</t>
  </si>
  <si>
    <t>49180</t>
  </si>
  <si>
    <t>MECKLENBURG COUNTY</t>
  </si>
  <si>
    <t>WAKE COUNTY</t>
  </si>
  <si>
    <t>NORTH DAKOTA</t>
  </si>
  <si>
    <t>ND</t>
  </si>
  <si>
    <t>38</t>
  </si>
  <si>
    <t>BISMARCK</t>
  </si>
  <si>
    <t>07200</t>
  </si>
  <si>
    <t>13900</t>
  </si>
  <si>
    <t>FARGO</t>
  </si>
  <si>
    <t>25700</t>
  </si>
  <si>
    <t>GRAND FORKS</t>
  </si>
  <si>
    <t>32060</t>
  </si>
  <si>
    <t>24220</t>
  </si>
  <si>
    <t>NEBRASKA</t>
  </si>
  <si>
    <t>NE</t>
  </si>
  <si>
    <t>31</t>
  </si>
  <si>
    <t>BELLEVUE</t>
  </si>
  <si>
    <t>0276</t>
  </si>
  <si>
    <t>153</t>
  </si>
  <si>
    <t>03950</t>
  </si>
  <si>
    <t>30700</t>
  </si>
  <si>
    <t>LINCOLN</t>
  </si>
  <si>
    <t>OMAHA</t>
  </si>
  <si>
    <t>2208</t>
  </si>
  <si>
    <t>NEW HAMPSHIRE</t>
  </si>
  <si>
    <t>NH</t>
  </si>
  <si>
    <t>33</t>
  </si>
  <si>
    <t>18820</t>
  </si>
  <si>
    <t>40484</t>
  </si>
  <si>
    <t>45140</t>
  </si>
  <si>
    <t>31700</t>
  </si>
  <si>
    <t>NASHUA</t>
  </si>
  <si>
    <t>1026</t>
  </si>
  <si>
    <t>50260</t>
  </si>
  <si>
    <t>PORTSMOUTH</t>
  </si>
  <si>
    <t>62900</t>
  </si>
  <si>
    <t>65140</t>
  </si>
  <si>
    <t>NEW JERSEY</t>
  </si>
  <si>
    <t>NJ</t>
  </si>
  <si>
    <t>34</t>
  </si>
  <si>
    <t>ASBURY PARK</t>
  </si>
  <si>
    <t>01960</t>
  </si>
  <si>
    <t>20764</t>
  </si>
  <si>
    <t>ATLANTIC CITY</t>
  </si>
  <si>
    <t>02080</t>
  </si>
  <si>
    <t>12100</t>
  </si>
  <si>
    <t>BAYONNE</t>
  </si>
  <si>
    <t>03580</t>
  </si>
  <si>
    <t>35644</t>
  </si>
  <si>
    <t>BLOOMFIELD</t>
  </si>
  <si>
    <t>06260</t>
  </si>
  <si>
    <t>35084</t>
  </si>
  <si>
    <t>BRICK TOWNSHIP</t>
  </si>
  <si>
    <t>0318</t>
  </si>
  <si>
    <t>07420</t>
  </si>
  <si>
    <t>BRIDGETON</t>
  </si>
  <si>
    <t>07600</t>
  </si>
  <si>
    <t>47220</t>
  </si>
  <si>
    <t>CAMDEN</t>
  </si>
  <si>
    <t>0414</t>
  </si>
  <si>
    <t>10000</t>
  </si>
  <si>
    <t>15804</t>
  </si>
  <si>
    <t>CHERRY HILL</t>
  </si>
  <si>
    <t>0474</t>
  </si>
  <si>
    <t>12280</t>
  </si>
  <si>
    <t>CLIFTON</t>
  </si>
  <si>
    <t>13690</t>
  </si>
  <si>
    <t>TOMS RIVER TOWNSHIP</t>
  </si>
  <si>
    <t>73125</t>
  </si>
  <si>
    <t>EAST ORANGE</t>
  </si>
  <si>
    <t>19390</t>
  </si>
  <si>
    <t>EDISON</t>
  </si>
  <si>
    <t>0780</t>
  </si>
  <si>
    <t>20230</t>
  </si>
  <si>
    <t>ELIZABETH</t>
  </si>
  <si>
    <t>EWING TOWNSHIP</t>
  </si>
  <si>
    <t>0870</t>
  </si>
  <si>
    <t>22185</t>
  </si>
  <si>
    <t>45940</t>
  </si>
  <si>
    <t>FRANKLIN TOWNSHIP</t>
  </si>
  <si>
    <t>24900</t>
  </si>
  <si>
    <t>GLOUCESTER TWP</t>
  </si>
  <si>
    <t>1110</t>
  </si>
  <si>
    <t>26760</t>
  </si>
  <si>
    <t>HAMILTON</t>
  </si>
  <si>
    <t>29310</t>
  </si>
  <si>
    <t>HAMMONTON</t>
  </si>
  <si>
    <t>29430</t>
  </si>
  <si>
    <t>HOWELL TOWNSHIP</t>
  </si>
  <si>
    <t>33300</t>
  </si>
  <si>
    <t>IRVINGTON</t>
  </si>
  <si>
    <t>1434</t>
  </si>
  <si>
    <t>34450</t>
  </si>
  <si>
    <t>JACKSON TOWNSHIP</t>
  </si>
  <si>
    <t>1446</t>
  </si>
  <si>
    <t>34680</t>
  </si>
  <si>
    <t>JERSEY CITY</t>
  </si>
  <si>
    <t>LAKEWOOD TOWNSHIP</t>
  </si>
  <si>
    <t>38550</t>
  </si>
  <si>
    <t>LONG BRANCH</t>
  </si>
  <si>
    <t>41310</t>
  </si>
  <si>
    <t>45990</t>
  </si>
  <si>
    <t>MILLVILLE</t>
  </si>
  <si>
    <t>2016</t>
  </si>
  <si>
    <t>46680</t>
  </si>
  <si>
    <t>NEWARK</t>
  </si>
  <si>
    <t>NEW BRUNSWICK</t>
  </si>
  <si>
    <t>2196</t>
  </si>
  <si>
    <t>51210</t>
  </si>
  <si>
    <t>NORTH BERGEN TOWNSHIP</t>
  </si>
  <si>
    <t>52470</t>
  </si>
  <si>
    <t>OCEAN CITY</t>
  </si>
  <si>
    <t>54360</t>
  </si>
  <si>
    <t>36140</t>
  </si>
  <si>
    <t>OLD BRIDGE TOWNSHIP</t>
  </si>
  <si>
    <t>2378</t>
  </si>
  <si>
    <t>54705</t>
  </si>
  <si>
    <t>PARSIPPANY-TROYHILLS TWP</t>
  </si>
  <si>
    <t>56460</t>
  </si>
  <si>
    <t>PASSAIC</t>
  </si>
  <si>
    <t>56550</t>
  </si>
  <si>
    <t>PATERSON</t>
  </si>
  <si>
    <t>57000</t>
  </si>
  <si>
    <t>PERTH AMBOY</t>
  </si>
  <si>
    <t>58200</t>
  </si>
  <si>
    <t>SAYREVILLE</t>
  </si>
  <si>
    <t>65790</t>
  </si>
  <si>
    <t>TRENTON</t>
  </si>
  <si>
    <t>74000</t>
  </si>
  <si>
    <t>3234</t>
  </si>
  <si>
    <t>74630</t>
  </si>
  <si>
    <t>UNION TOWNSHIP</t>
  </si>
  <si>
    <t>74480</t>
  </si>
  <si>
    <t>VINELAND</t>
  </si>
  <si>
    <t>3330</t>
  </si>
  <si>
    <t>76070</t>
  </si>
  <si>
    <t>WASHINGTON TOWNSHIP</t>
  </si>
  <si>
    <t>3402</t>
  </si>
  <si>
    <t>77180</t>
  </si>
  <si>
    <t>WAYNE TOWNSHIP</t>
  </si>
  <si>
    <t>3438</t>
  </si>
  <si>
    <t>77840</t>
  </si>
  <si>
    <t>WOODBRIDGE</t>
  </si>
  <si>
    <t>ATLANTIC COUNTY</t>
  </si>
  <si>
    <t>BERGEN COUNTY</t>
  </si>
  <si>
    <t>BURLINGTON COUNTY</t>
  </si>
  <si>
    <t>CAMDEN COUNTY</t>
  </si>
  <si>
    <t>9007</t>
  </si>
  <si>
    <t>ESSEX COUNTY</t>
  </si>
  <si>
    <t>GLOUCESTER COUNTY</t>
  </si>
  <si>
    <t>9015</t>
  </si>
  <si>
    <t>HUDSON COUNTY</t>
  </si>
  <si>
    <t>9017</t>
  </si>
  <si>
    <t>MIDDLESEX COUNTY</t>
  </si>
  <si>
    <t>9023</t>
  </si>
  <si>
    <t>MONMOUTH COUNTY</t>
  </si>
  <si>
    <t>MORRIS COUNTY</t>
  </si>
  <si>
    <t>OCEAN COUNTY</t>
  </si>
  <si>
    <t>PASSAIC COUNTY</t>
  </si>
  <si>
    <t>SOMERSET COUNTY</t>
  </si>
  <si>
    <t>UNION COUNTY</t>
  </si>
  <si>
    <t>9039</t>
  </si>
  <si>
    <t>NEW MEXICO</t>
  </si>
  <si>
    <t>NM</t>
  </si>
  <si>
    <t>35</t>
  </si>
  <si>
    <t>0202</t>
  </si>
  <si>
    <t>ALBUQUERQUE</t>
  </si>
  <si>
    <t>FARMINGTON</t>
  </si>
  <si>
    <t>0204</t>
  </si>
  <si>
    <t>25800</t>
  </si>
  <si>
    <t>22140</t>
  </si>
  <si>
    <t>LAS CRUCES</t>
  </si>
  <si>
    <t>29740</t>
  </si>
  <si>
    <t>RIO RANCHO</t>
  </si>
  <si>
    <t>0479</t>
  </si>
  <si>
    <t>63460</t>
  </si>
  <si>
    <t>SANTA FE</t>
  </si>
  <si>
    <t>70500</t>
  </si>
  <si>
    <t>42140</t>
  </si>
  <si>
    <t>NEVADA</t>
  </si>
  <si>
    <t>NV</t>
  </si>
  <si>
    <t>32</t>
  </si>
  <si>
    <t>CARSON CITY</t>
  </si>
  <si>
    <t>09700</t>
  </si>
  <si>
    <t>16180</t>
  </si>
  <si>
    <t>0096</t>
  </si>
  <si>
    <t>31900</t>
  </si>
  <si>
    <t>29820</t>
  </si>
  <si>
    <t>LAS VEGAS</t>
  </si>
  <si>
    <t>40000</t>
  </si>
  <si>
    <t>NORTH LAS VEGAS</t>
  </si>
  <si>
    <t>51800</t>
  </si>
  <si>
    <t>RENO</t>
  </si>
  <si>
    <t>0150</t>
  </si>
  <si>
    <t>60600</t>
  </si>
  <si>
    <t>39900</t>
  </si>
  <si>
    <t>SPARKS</t>
  </si>
  <si>
    <t>68400</t>
  </si>
  <si>
    <t>CLARK COUNTY</t>
  </si>
  <si>
    <t>NEW YORK</t>
  </si>
  <si>
    <t>NY</t>
  </si>
  <si>
    <t>36</t>
  </si>
  <si>
    <t>0040</t>
  </si>
  <si>
    <t>01000</t>
  </si>
  <si>
    <t>10580</t>
  </si>
  <si>
    <t>AMHERST TOWN</t>
  </si>
  <si>
    <t>0152</t>
  </si>
  <si>
    <t>15380</t>
  </si>
  <si>
    <t>0300</t>
  </si>
  <si>
    <t>03078</t>
  </si>
  <si>
    <t>BABYLON TOWN</t>
  </si>
  <si>
    <t>0352</t>
  </si>
  <si>
    <t>35004</t>
  </si>
  <si>
    <t>BINGHAMTON</t>
  </si>
  <si>
    <t>0556</t>
  </si>
  <si>
    <t>06607</t>
  </si>
  <si>
    <t>13780</t>
  </si>
  <si>
    <t>BUFFALO</t>
  </si>
  <si>
    <t>0784</t>
  </si>
  <si>
    <t>CHEEKTOWAGA TOWN</t>
  </si>
  <si>
    <t>15011</t>
  </si>
  <si>
    <t>CLAY TOWN</t>
  </si>
  <si>
    <t>1256</t>
  </si>
  <si>
    <t>16067</t>
  </si>
  <si>
    <t>COLONIE TOWN</t>
  </si>
  <si>
    <t>17343</t>
  </si>
  <si>
    <t>DUNKIRK</t>
  </si>
  <si>
    <t>1756</t>
  </si>
  <si>
    <t>21105</t>
  </si>
  <si>
    <t>ELMIRA</t>
  </si>
  <si>
    <t>2000</t>
  </si>
  <si>
    <t>24229</t>
  </si>
  <si>
    <t>21300</t>
  </si>
  <si>
    <t>GLEN FALLS</t>
  </si>
  <si>
    <t>2480</t>
  </si>
  <si>
    <t>29333</t>
  </si>
  <si>
    <t>24020</t>
  </si>
  <si>
    <t>GREECE</t>
  </si>
  <si>
    <t>2572</t>
  </si>
  <si>
    <t>30290</t>
  </si>
  <si>
    <t>40380</t>
  </si>
  <si>
    <t>HAMBURG TOWN</t>
  </si>
  <si>
    <t>31654</t>
  </si>
  <si>
    <t>HUNTINGTON TOWN</t>
  </si>
  <si>
    <t>3088</t>
  </si>
  <si>
    <t>IRONDEQUOIT</t>
  </si>
  <si>
    <t>3140</t>
  </si>
  <si>
    <t>37726</t>
  </si>
  <si>
    <t>ISLIP TOWN</t>
  </si>
  <si>
    <t>3160</t>
  </si>
  <si>
    <t>ITHACA</t>
  </si>
  <si>
    <t>3168</t>
  </si>
  <si>
    <t>38077</t>
  </si>
  <si>
    <t>27060</t>
  </si>
  <si>
    <t>JAMESTOWN</t>
  </si>
  <si>
    <t>38264</t>
  </si>
  <si>
    <t>KINGSTON</t>
  </si>
  <si>
    <t>3300</t>
  </si>
  <si>
    <t>39727</t>
  </si>
  <si>
    <t>28740</t>
  </si>
  <si>
    <t>4004</t>
  </si>
  <si>
    <t>47042</t>
  </si>
  <si>
    <t>39100</t>
  </si>
  <si>
    <t>MOUNT VERNON</t>
  </si>
  <si>
    <t>4212</t>
  </si>
  <si>
    <t>49121</t>
  </si>
  <si>
    <t>NEWBURGH</t>
  </si>
  <si>
    <t>4320</t>
  </si>
  <si>
    <t>50034</t>
  </si>
  <si>
    <t>NEW ROCHELLE</t>
  </si>
  <si>
    <t>4408</t>
  </si>
  <si>
    <t>50617</t>
  </si>
  <si>
    <t>4436</t>
  </si>
  <si>
    <t>NIAGARA FALLS</t>
  </si>
  <si>
    <t>4448</t>
  </si>
  <si>
    <t>51055</t>
  </si>
  <si>
    <t>POUGHKEEPSIE</t>
  </si>
  <si>
    <t>5312</t>
  </si>
  <si>
    <t>59641</t>
  </si>
  <si>
    <t>5544</t>
  </si>
  <si>
    <t>5572</t>
  </si>
  <si>
    <t>63418</t>
  </si>
  <si>
    <t>SARATOGA SPRINGS</t>
  </si>
  <si>
    <t>5800</t>
  </si>
  <si>
    <t>65255</t>
  </si>
  <si>
    <t>SCHENECTADY</t>
  </si>
  <si>
    <t>5848</t>
  </si>
  <si>
    <t>65508</t>
  </si>
  <si>
    <t>SYRACUSE</t>
  </si>
  <si>
    <t>6376</t>
  </si>
  <si>
    <t>TONAWANDA TOWN</t>
  </si>
  <si>
    <t>6468</t>
  </si>
  <si>
    <t>TROY</t>
  </si>
  <si>
    <t>6500</t>
  </si>
  <si>
    <t>UNION TOWN</t>
  </si>
  <si>
    <t>6588</t>
  </si>
  <si>
    <t>76056</t>
  </si>
  <si>
    <t>UTICA</t>
  </si>
  <si>
    <t>6612</t>
  </si>
  <si>
    <t>76540</t>
  </si>
  <si>
    <t>WEST SENECA</t>
  </si>
  <si>
    <t>7024</t>
  </si>
  <si>
    <t>80918</t>
  </si>
  <si>
    <t>WHITE PLAINS</t>
  </si>
  <si>
    <t>7096</t>
  </si>
  <si>
    <t>81677</t>
  </si>
  <si>
    <t>YONKERS</t>
  </si>
  <si>
    <t>7260</t>
  </si>
  <si>
    <t>DUTCHESS COUNTY</t>
  </si>
  <si>
    <t>ERIE COUNTY</t>
  </si>
  <si>
    <t>MONROE COUNTY</t>
  </si>
  <si>
    <t>9055</t>
  </si>
  <si>
    <t>NASSAU COUNTY</t>
  </si>
  <si>
    <t>ONONDAGA COUNTY</t>
  </si>
  <si>
    <t>ROCKLAND COUNTY</t>
  </si>
  <si>
    <t>9087</t>
  </si>
  <si>
    <t>SUFFOLK COUNTY</t>
  </si>
  <si>
    <t>WESTCHESTER COUNTY</t>
  </si>
  <si>
    <t>OHIO</t>
  </si>
  <si>
    <t>OH</t>
  </si>
  <si>
    <t>39</t>
  </si>
  <si>
    <t>AKRON</t>
  </si>
  <si>
    <t>0042</t>
  </si>
  <si>
    <t>10420</t>
  </si>
  <si>
    <t>ALLIANCE</t>
  </si>
  <si>
    <t>01420</t>
  </si>
  <si>
    <t>15940</t>
  </si>
  <si>
    <t>BARBERTON</t>
  </si>
  <si>
    <t>0294</t>
  </si>
  <si>
    <t>03828</t>
  </si>
  <si>
    <t>07972</t>
  </si>
  <si>
    <t>45780</t>
  </si>
  <si>
    <t>CANTON</t>
  </si>
  <si>
    <t>CINCINNATI</t>
  </si>
  <si>
    <t>1062</t>
  </si>
  <si>
    <t>15000</t>
  </si>
  <si>
    <t>CLEVELAND</t>
  </si>
  <si>
    <t>17460</t>
  </si>
  <si>
    <t>CLEVELAND HEIGHTS</t>
  </si>
  <si>
    <t>16014</t>
  </si>
  <si>
    <t>1176</t>
  </si>
  <si>
    <t>18000</t>
  </si>
  <si>
    <t>18140</t>
  </si>
  <si>
    <t>CUYAHOGA FALLS</t>
  </si>
  <si>
    <t>19778</t>
  </si>
  <si>
    <t>DAYTON</t>
  </si>
  <si>
    <t>19380</t>
  </si>
  <si>
    <t>EAST CLEVELAND</t>
  </si>
  <si>
    <t>1500</t>
  </si>
  <si>
    <t>23380</t>
  </si>
  <si>
    <t>ELYRIA</t>
  </si>
  <si>
    <t>25256</t>
  </si>
  <si>
    <t>EUCLID</t>
  </si>
  <si>
    <t>1626</t>
  </si>
  <si>
    <t>25704</t>
  </si>
  <si>
    <t>FAIRBORN</t>
  </si>
  <si>
    <t>25914</t>
  </si>
  <si>
    <t>HAMILTON CITY</t>
  </si>
  <si>
    <t>33012</t>
  </si>
  <si>
    <t>KENT</t>
  </si>
  <si>
    <t>39872</t>
  </si>
  <si>
    <t>KETTERING</t>
  </si>
  <si>
    <t>2526</t>
  </si>
  <si>
    <t>40040</t>
  </si>
  <si>
    <t>41664</t>
  </si>
  <si>
    <t>2634</t>
  </si>
  <si>
    <t>41720</t>
  </si>
  <si>
    <t>LIMA</t>
  </si>
  <si>
    <t>2730</t>
  </si>
  <si>
    <t>43554</t>
  </si>
  <si>
    <t>30620</t>
  </si>
  <si>
    <t>LORAIN</t>
  </si>
  <si>
    <t>2820</t>
  </si>
  <si>
    <t>44856</t>
  </si>
  <si>
    <t>MANSFIELD</t>
  </si>
  <si>
    <t>47138</t>
  </si>
  <si>
    <t>47628</t>
  </si>
  <si>
    <t>37620</t>
  </si>
  <si>
    <t>MASSILLON</t>
  </si>
  <si>
    <t>3114</t>
  </si>
  <si>
    <t>48244</t>
  </si>
  <si>
    <t>MENTOR</t>
  </si>
  <si>
    <t>49056</t>
  </si>
  <si>
    <t>49840</t>
  </si>
  <si>
    <t>3558</t>
  </si>
  <si>
    <t>54040</t>
  </si>
  <si>
    <t>PARMA</t>
  </si>
  <si>
    <t>4098</t>
  </si>
  <si>
    <t>61000</t>
  </si>
  <si>
    <t>SANDUSKY</t>
  </si>
  <si>
    <t>4680</t>
  </si>
  <si>
    <t>70380</t>
  </si>
  <si>
    <t>41780</t>
  </si>
  <si>
    <t>4998</t>
  </si>
  <si>
    <t>74118</t>
  </si>
  <si>
    <t>44220</t>
  </si>
  <si>
    <t>STEUBENVILLE</t>
  </si>
  <si>
    <t>5016</t>
  </si>
  <si>
    <t>74608</t>
  </si>
  <si>
    <t>44600</t>
  </si>
  <si>
    <t>TOLEDO</t>
  </si>
  <si>
    <t>5214</t>
  </si>
  <si>
    <t>5454</t>
  </si>
  <si>
    <t>80892</t>
  </si>
  <si>
    <t>49660</t>
  </si>
  <si>
    <t>YOUNGSTOWN</t>
  </si>
  <si>
    <t>5874</t>
  </si>
  <si>
    <t>88000</t>
  </si>
  <si>
    <t>BUTLER COUNTY</t>
  </si>
  <si>
    <t>CUYAHOGA COUNTY</t>
  </si>
  <si>
    <t>FRANKLIN COUNTY</t>
  </si>
  <si>
    <t>9061</t>
  </si>
  <si>
    <t>9113</t>
  </si>
  <si>
    <t>STARK COUNTY</t>
  </si>
  <si>
    <t>SUMMIT COUNTY</t>
  </si>
  <si>
    <t>9153</t>
  </si>
  <si>
    <t>WARREN COUNTY</t>
  </si>
  <si>
    <t>9165</t>
  </si>
  <si>
    <t>165</t>
  </si>
  <si>
    <t>OKLAHOMA</t>
  </si>
  <si>
    <t>OK</t>
  </si>
  <si>
    <t>40</t>
  </si>
  <si>
    <t>5656</t>
  </si>
  <si>
    <t>EDMOND</t>
  </si>
  <si>
    <t>0918</t>
  </si>
  <si>
    <t>23200</t>
  </si>
  <si>
    <t>36420</t>
  </si>
  <si>
    <t>ENID</t>
  </si>
  <si>
    <t>23950</t>
  </si>
  <si>
    <t>LAWTON</t>
  </si>
  <si>
    <t>1734</t>
  </si>
  <si>
    <t>41850</t>
  </si>
  <si>
    <t>30020</t>
  </si>
  <si>
    <t>MIDWEST CITY</t>
  </si>
  <si>
    <t>48350</t>
  </si>
  <si>
    <t>MOORE CITY</t>
  </si>
  <si>
    <t>49200</t>
  </si>
  <si>
    <t>NORMAN</t>
  </si>
  <si>
    <t>52500</t>
  </si>
  <si>
    <t>OKLAHOMA CITY</t>
  </si>
  <si>
    <t>2718</t>
  </si>
  <si>
    <t>66800</t>
  </si>
  <si>
    <t>TULSA</t>
  </si>
  <si>
    <t>3036</t>
  </si>
  <si>
    <t>46140</t>
  </si>
  <si>
    <t>TULSA COUNTY</t>
  </si>
  <si>
    <t>9143</t>
  </si>
  <si>
    <t>OREGON</t>
  </si>
  <si>
    <t>OR</t>
  </si>
  <si>
    <t>41</t>
  </si>
  <si>
    <t>03050</t>
  </si>
  <si>
    <t>32780</t>
  </si>
  <si>
    <t>BEAVERTON</t>
  </si>
  <si>
    <t>05350</t>
  </si>
  <si>
    <t>BEND</t>
  </si>
  <si>
    <t>05800</t>
  </si>
  <si>
    <t>13460</t>
  </si>
  <si>
    <t>CORVALLIS</t>
  </si>
  <si>
    <t>15800</t>
  </si>
  <si>
    <t>18700</t>
  </si>
  <si>
    <t>EUGENE</t>
  </si>
  <si>
    <t>0426</t>
  </si>
  <si>
    <t>23850</t>
  </si>
  <si>
    <t>21660</t>
  </si>
  <si>
    <t>GRESHAM</t>
  </si>
  <si>
    <t>31250</t>
  </si>
  <si>
    <t>HILLSBORO</t>
  </si>
  <si>
    <t>34100</t>
  </si>
  <si>
    <t>0888</t>
  </si>
  <si>
    <t>47000</t>
  </si>
  <si>
    <t>PORTLAND</t>
  </si>
  <si>
    <t>1098</t>
  </si>
  <si>
    <t>1200</t>
  </si>
  <si>
    <t>64900</t>
  </si>
  <si>
    <t>1290</t>
  </si>
  <si>
    <t>69600</t>
  </si>
  <si>
    <t>CLACKAMAS COUNTY</t>
  </si>
  <si>
    <t>MULTNOMAH COUNTY</t>
  </si>
  <si>
    <t>PENNSYLVANIA</t>
  </si>
  <si>
    <t>PA</t>
  </si>
  <si>
    <t>42</t>
  </si>
  <si>
    <t>ABINGTON</t>
  </si>
  <si>
    <t>0015</t>
  </si>
  <si>
    <t>00156</t>
  </si>
  <si>
    <t>37964</t>
  </si>
  <si>
    <t>ALLENTOWN</t>
  </si>
  <si>
    <t>10900</t>
  </si>
  <si>
    <t>ALTOONA</t>
  </si>
  <si>
    <t>02184</t>
  </si>
  <si>
    <t>11020</t>
  </si>
  <si>
    <t>BENSALEM TOWNSHIP</t>
  </si>
  <si>
    <t>05616</t>
  </si>
  <si>
    <t>BETHLEHEM</t>
  </si>
  <si>
    <t>06088</t>
  </si>
  <si>
    <t>BRISTOL TOWNSHIP</t>
  </si>
  <si>
    <t>08768</t>
  </si>
  <si>
    <t>CARLISLE</t>
  </si>
  <si>
    <t>11272</t>
  </si>
  <si>
    <t>25420</t>
  </si>
  <si>
    <t>CHESTER</t>
  </si>
  <si>
    <t>13208</t>
  </si>
  <si>
    <t>EASTON</t>
  </si>
  <si>
    <t>21648</t>
  </si>
  <si>
    <t>ERIE</t>
  </si>
  <si>
    <t>2178</t>
  </si>
  <si>
    <t>21500</t>
  </si>
  <si>
    <t>HARRISBURG</t>
  </si>
  <si>
    <t>2898</t>
  </si>
  <si>
    <t>HAVERFORD</t>
  </si>
  <si>
    <t>2937</t>
  </si>
  <si>
    <t>33144</t>
  </si>
  <si>
    <t>HAZLETON</t>
  </si>
  <si>
    <t>33408</t>
  </si>
  <si>
    <t>42540</t>
  </si>
  <si>
    <t>JOHNSTOWN</t>
  </si>
  <si>
    <t>3411</t>
  </si>
  <si>
    <t>38288</t>
  </si>
  <si>
    <t>27780</t>
  </si>
  <si>
    <t>LANCASTER CITY</t>
  </si>
  <si>
    <t>3573</t>
  </si>
  <si>
    <t>41216</t>
  </si>
  <si>
    <t>29540</t>
  </si>
  <si>
    <t>LEBANON</t>
  </si>
  <si>
    <t>3657</t>
  </si>
  <si>
    <t>42168</t>
  </si>
  <si>
    <t>30140</t>
  </si>
  <si>
    <t>LOWER MERION</t>
  </si>
  <si>
    <t>3951</t>
  </si>
  <si>
    <t>44976</t>
  </si>
  <si>
    <t>MCKEESPORT</t>
  </si>
  <si>
    <t>46256</t>
  </si>
  <si>
    <t>38300</t>
  </si>
  <si>
    <t>MILLCREEK TOWNSHIP</t>
  </si>
  <si>
    <t>4434</t>
  </si>
  <si>
    <t>49548</t>
  </si>
  <si>
    <t>NORRISTOWN</t>
  </si>
  <si>
    <t>4914</t>
  </si>
  <si>
    <t>54656</t>
  </si>
  <si>
    <t>PENN HILLS</t>
  </si>
  <si>
    <t>59032</t>
  </si>
  <si>
    <t>PHILADELPHIA</t>
  </si>
  <si>
    <t>5451</t>
  </si>
  <si>
    <t>60000</t>
  </si>
  <si>
    <t>PITTSBURGH</t>
  </si>
  <si>
    <t>5529</t>
  </si>
  <si>
    <t>READING</t>
  </si>
  <si>
    <t>5793</t>
  </si>
  <si>
    <t>63624</t>
  </si>
  <si>
    <t>39740</t>
  </si>
  <si>
    <t>SCRANTON</t>
  </si>
  <si>
    <t>6201</t>
  </si>
  <si>
    <t>SHARON</t>
  </si>
  <si>
    <t>6258</t>
  </si>
  <si>
    <t>69720</t>
  </si>
  <si>
    <t>STATE COLLEGE</t>
  </si>
  <si>
    <t>6711</t>
  </si>
  <si>
    <t>73808</t>
  </si>
  <si>
    <t>44300</t>
  </si>
  <si>
    <t>UPPER DARBY</t>
  </si>
  <si>
    <t>7227</t>
  </si>
  <si>
    <t>WILKES-BARRE</t>
  </si>
  <si>
    <t>7947</t>
  </si>
  <si>
    <t>85152</t>
  </si>
  <si>
    <t>WILLIAMSPORT</t>
  </si>
  <si>
    <t>7962</t>
  </si>
  <si>
    <t>85312</t>
  </si>
  <si>
    <t>48700</t>
  </si>
  <si>
    <t>YORK</t>
  </si>
  <si>
    <t>8136</t>
  </si>
  <si>
    <t>87048</t>
  </si>
  <si>
    <t>49620</t>
  </si>
  <si>
    <t>ALLEGHENY COUNTY</t>
  </si>
  <si>
    <t>BEAVER COUNTY</t>
  </si>
  <si>
    <t>BERKS COUNTY</t>
  </si>
  <si>
    <t>BUCKS COUNTY</t>
  </si>
  <si>
    <t>CHESTER COUNTY</t>
  </si>
  <si>
    <t>DAUPHIN COUNTY</t>
  </si>
  <si>
    <t>DELAWARE COUNTY</t>
  </si>
  <si>
    <t>9045</t>
  </si>
  <si>
    <t>LANCASTER COUNTY</t>
  </si>
  <si>
    <t>LEHIGH COUNTY</t>
  </si>
  <si>
    <t>LUZERNE COUNTY</t>
  </si>
  <si>
    <t>NORTHAMPTON COUNTY</t>
  </si>
  <si>
    <t>WESTMORELAND COUNTY</t>
  </si>
  <si>
    <t>9129</t>
  </si>
  <si>
    <t>YORK COUNTY</t>
  </si>
  <si>
    <t>9133</t>
  </si>
  <si>
    <t>PUERTO RICO</t>
  </si>
  <si>
    <t>PR</t>
  </si>
  <si>
    <t>72</t>
  </si>
  <si>
    <t>AGUADILLA MUNICIPIO</t>
  </si>
  <si>
    <t>10380</t>
  </si>
  <si>
    <t>ARECIBO MUNICIPIO</t>
  </si>
  <si>
    <t>41980</t>
  </si>
  <si>
    <t>BAYAMON MUNICIPIO</t>
  </si>
  <si>
    <t>CABO ROJO MUNICIPIO</t>
  </si>
  <si>
    <t>41900</t>
  </si>
  <si>
    <t>CAGUAS MUNICIPIO</t>
  </si>
  <si>
    <t>CANOVANAS MUNICIPIO</t>
  </si>
  <si>
    <t>CAROLINA MUNICIPIO</t>
  </si>
  <si>
    <t>CAYEY MUNICIPIO</t>
  </si>
  <si>
    <t>CIDRA MUNICIPIO</t>
  </si>
  <si>
    <t>FAJARDO MUNICIPIO</t>
  </si>
  <si>
    <t>21940</t>
  </si>
  <si>
    <t>GUAYAMA MUNICIPIO</t>
  </si>
  <si>
    <t>25020</t>
  </si>
  <si>
    <t>GUAYNABO MUNICIPIO</t>
  </si>
  <si>
    <t>HUMACAO MUNICIPIO</t>
  </si>
  <si>
    <t>ISABELA MUNICIPIO</t>
  </si>
  <si>
    <t>JUANA DIAZ MUNICIPIO</t>
  </si>
  <si>
    <t>9075</t>
  </si>
  <si>
    <t>38660</t>
  </si>
  <si>
    <t>MANATI MUNICIPIO</t>
  </si>
  <si>
    <t>MAYAGUEZ MUNICIPIO</t>
  </si>
  <si>
    <t>32420</t>
  </si>
  <si>
    <t>PONCE MUNICIPIO</t>
  </si>
  <si>
    <t>RIO GRANDE MUNICIPIO</t>
  </si>
  <si>
    <t>SAN GERMAN MUNICIPIO</t>
  </si>
  <si>
    <t>SAN JUAN MUNICIPIO</t>
  </si>
  <si>
    <t>SAN SEBASTIAN MUNICIPIO</t>
  </si>
  <si>
    <t>9131</t>
  </si>
  <si>
    <t>TOA ALTA MUNICIPIO</t>
  </si>
  <si>
    <t>TOA BAJA MUNICIPIO</t>
  </si>
  <si>
    <t>TRUJILLO ALTO MUNICIPIO</t>
  </si>
  <si>
    <t>9139</t>
  </si>
  <si>
    <t>VEGA BAJA MUNICIPIO</t>
  </si>
  <si>
    <t>9145</t>
  </si>
  <si>
    <t>YAUCO MUNICIPIO</t>
  </si>
  <si>
    <t>49500</t>
  </si>
  <si>
    <t>RHODE ISLAND</t>
  </si>
  <si>
    <t>RI</t>
  </si>
  <si>
    <t>44</t>
  </si>
  <si>
    <t>CRANSTON</t>
  </si>
  <si>
    <t>EAST PROVIDENCE</t>
  </si>
  <si>
    <t>22960</t>
  </si>
  <si>
    <t>PAWTUCKET</t>
  </si>
  <si>
    <t>54640</t>
  </si>
  <si>
    <t>PROVIDENCE</t>
  </si>
  <si>
    <t>WARWICK</t>
  </si>
  <si>
    <t>74300</t>
  </si>
  <si>
    <t>WOONSOCKET</t>
  </si>
  <si>
    <t>0306</t>
  </si>
  <si>
    <t>80780</t>
  </si>
  <si>
    <t>SOUTH CAROLINA</t>
  </si>
  <si>
    <t>SC</t>
  </si>
  <si>
    <t>45</t>
  </si>
  <si>
    <t>AIKEN</t>
  </si>
  <si>
    <t>00550</t>
  </si>
  <si>
    <t>01360</t>
  </si>
  <si>
    <t>11340</t>
  </si>
  <si>
    <t>CHARLESTON</t>
  </si>
  <si>
    <t>13330</t>
  </si>
  <si>
    <t>16700</t>
  </si>
  <si>
    <t>17900</t>
  </si>
  <si>
    <t>25810</t>
  </si>
  <si>
    <t>22500</t>
  </si>
  <si>
    <t>0648</t>
  </si>
  <si>
    <t>30850</t>
  </si>
  <si>
    <t>24860</t>
  </si>
  <si>
    <t>ROCK HILL</t>
  </si>
  <si>
    <t>1386</t>
  </si>
  <si>
    <t>61405</t>
  </si>
  <si>
    <t>SPARTANBURG</t>
  </si>
  <si>
    <t>1554</t>
  </si>
  <si>
    <t>68290</t>
  </si>
  <si>
    <t>43900</t>
  </si>
  <si>
    <t>SUMMERVILLE</t>
  </si>
  <si>
    <t>1608</t>
  </si>
  <si>
    <t>70270</t>
  </si>
  <si>
    <t>SUMTER</t>
  </si>
  <si>
    <t>1620</t>
  </si>
  <si>
    <t>70405</t>
  </si>
  <si>
    <t>44940</t>
  </si>
  <si>
    <t>CHARLESTON COUNTY</t>
  </si>
  <si>
    <t>GREENVILLE COUNTY</t>
  </si>
  <si>
    <t>HORRY COUNTY</t>
  </si>
  <si>
    <t>34820</t>
  </si>
  <si>
    <t>LEXINGTON COUNTY</t>
  </si>
  <si>
    <t>RICHLAND COUNTY</t>
  </si>
  <si>
    <t>SPARTANBURG COUNTY</t>
  </si>
  <si>
    <t>SOUTH DAKOTA</t>
  </si>
  <si>
    <t>SD</t>
  </si>
  <si>
    <t>46</t>
  </si>
  <si>
    <t>RAPID CITY</t>
  </si>
  <si>
    <t>1392</t>
  </si>
  <si>
    <t>52980</t>
  </si>
  <si>
    <t>39660</t>
  </si>
  <si>
    <t>SIOUX FALLS</t>
  </si>
  <si>
    <t>1518</t>
  </si>
  <si>
    <t>59020</t>
  </si>
  <si>
    <t>TENNESSEE</t>
  </si>
  <si>
    <t>TN</t>
  </si>
  <si>
    <t>47</t>
  </si>
  <si>
    <t>08540</t>
  </si>
  <si>
    <t>28700</t>
  </si>
  <si>
    <t>CHATTANOOGA</t>
  </si>
  <si>
    <t>CLARKSVILLE</t>
  </si>
  <si>
    <t>15160</t>
  </si>
  <si>
    <t>0360</t>
  </si>
  <si>
    <t>15400</t>
  </si>
  <si>
    <t>17420</t>
  </si>
  <si>
    <t>FRANKLIN CITY</t>
  </si>
  <si>
    <t>187</t>
  </si>
  <si>
    <t>27740</t>
  </si>
  <si>
    <t>34980</t>
  </si>
  <si>
    <t>Hendersonville</t>
  </si>
  <si>
    <t>0834</t>
  </si>
  <si>
    <t>33280</t>
  </si>
  <si>
    <t>37640</t>
  </si>
  <si>
    <t>27180</t>
  </si>
  <si>
    <t>JOHNSON CITY</t>
  </si>
  <si>
    <t>38320</t>
  </si>
  <si>
    <t>KINGSPORT</t>
  </si>
  <si>
    <t>39560</t>
  </si>
  <si>
    <t>KNOXVILLE</t>
  </si>
  <si>
    <t>28940</t>
  </si>
  <si>
    <t>MEMPHIS</t>
  </si>
  <si>
    <t>1242</t>
  </si>
  <si>
    <t>MORRISTOWN</t>
  </si>
  <si>
    <t>1326</t>
  </si>
  <si>
    <t>50280</t>
  </si>
  <si>
    <t>MURFREESBORO</t>
  </si>
  <si>
    <t>149</t>
  </si>
  <si>
    <t>51560</t>
  </si>
  <si>
    <t>NASHVILLE-DAVIDSON</t>
  </si>
  <si>
    <t>1368</t>
  </si>
  <si>
    <t>OAK RIDGE</t>
  </si>
  <si>
    <t>1422</t>
  </si>
  <si>
    <t>55120</t>
  </si>
  <si>
    <t>KNOX COUNTY</t>
  </si>
  <si>
    <t>9093</t>
  </si>
  <si>
    <t>SHELBY COUNTY</t>
  </si>
  <si>
    <t>9157</t>
  </si>
  <si>
    <t>TEXAS</t>
  </si>
  <si>
    <t>TX</t>
  </si>
  <si>
    <t>48</t>
  </si>
  <si>
    <t>ABILENE</t>
  </si>
  <si>
    <t>10180</t>
  </si>
  <si>
    <t>ALLEN</t>
  </si>
  <si>
    <t>01924</t>
  </si>
  <si>
    <t>19124</t>
  </si>
  <si>
    <t>AMARILLO</t>
  </si>
  <si>
    <t>11100</t>
  </si>
  <si>
    <t>439</t>
  </si>
  <si>
    <t>23104</t>
  </si>
  <si>
    <t>AUSTIN</t>
  </si>
  <si>
    <t>05000</t>
  </si>
  <si>
    <t>12420</t>
  </si>
  <si>
    <t>5959</t>
  </si>
  <si>
    <t>BAYTOWN CITY</t>
  </si>
  <si>
    <t>06128</t>
  </si>
  <si>
    <t>26420</t>
  </si>
  <si>
    <t>2424</t>
  </si>
  <si>
    <t>BEAUMONT</t>
  </si>
  <si>
    <t>13140</t>
  </si>
  <si>
    <t>BROWNSVILLE</t>
  </si>
  <si>
    <t>10768</t>
  </si>
  <si>
    <t>15180</t>
  </si>
  <si>
    <t>BRYAN</t>
  </si>
  <si>
    <t>10912</t>
  </si>
  <si>
    <t>17780</t>
  </si>
  <si>
    <t>CARROLLTON</t>
  </si>
  <si>
    <t>0900</t>
  </si>
  <si>
    <t>13024</t>
  </si>
  <si>
    <t>COLLEGE STATION</t>
  </si>
  <si>
    <t>15976</t>
  </si>
  <si>
    <t>CONROE</t>
  </si>
  <si>
    <t>339</t>
  </si>
  <si>
    <t>16432</t>
  </si>
  <si>
    <t>CORPUS CHRISTI</t>
  </si>
  <si>
    <t>18580</t>
  </si>
  <si>
    <t>DALLAS</t>
  </si>
  <si>
    <t>DENISON</t>
  </si>
  <si>
    <t>181</t>
  </si>
  <si>
    <t>19900</t>
  </si>
  <si>
    <t>43300</t>
  </si>
  <si>
    <t>DENTON</t>
  </si>
  <si>
    <t>19972</t>
  </si>
  <si>
    <t>EDINBURG</t>
  </si>
  <si>
    <t>32580</t>
  </si>
  <si>
    <t>EL PASO</t>
  </si>
  <si>
    <t>21340</t>
  </si>
  <si>
    <t>EULESS CITY</t>
  </si>
  <si>
    <t>1722</t>
  </si>
  <si>
    <t>24768</t>
  </si>
  <si>
    <t>FLOWER MOUND TOWN</t>
  </si>
  <si>
    <t>1824</t>
  </si>
  <si>
    <t>26232</t>
  </si>
  <si>
    <t>FORT WORTH</t>
  </si>
  <si>
    <t>FRISCO</t>
  </si>
  <si>
    <t>27684</t>
  </si>
  <si>
    <t>GALVESTON</t>
  </si>
  <si>
    <t>1986</t>
  </si>
  <si>
    <t>28068</t>
  </si>
  <si>
    <t>GARLAND</t>
  </si>
  <si>
    <t>GRAND PRAIRIE</t>
  </si>
  <si>
    <t>30464</t>
  </si>
  <si>
    <t>GRAPEVINE</t>
  </si>
  <si>
    <t>30644</t>
  </si>
  <si>
    <t>HARLINGEN</t>
  </si>
  <si>
    <t>32372</t>
  </si>
  <si>
    <t>HOUSTON</t>
  </si>
  <si>
    <t>IRVING</t>
  </si>
  <si>
    <t>KILLEEN</t>
  </si>
  <si>
    <t>39148</t>
  </si>
  <si>
    <t>28660</t>
  </si>
  <si>
    <t>LAREDO</t>
  </si>
  <si>
    <t>479</t>
  </si>
  <si>
    <t>41464</t>
  </si>
  <si>
    <t>LEAGUE CITY</t>
  </si>
  <si>
    <t>3084</t>
  </si>
  <si>
    <t>LEWISVILLE</t>
  </si>
  <si>
    <t>3132</t>
  </si>
  <si>
    <t>42508</t>
  </si>
  <si>
    <t>LONGVIEW</t>
  </si>
  <si>
    <t>3246</t>
  </si>
  <si>
    <t>43888</t>
  </si>
  <si>
    <t>30980</t>
  </si>
  <si>
    <t>LUBBOCK</t>
  </si>
  <si>
    <t>3288</t>
  </si>
  <si>
    <t>303</t>
  </si>
  <si>
    <t>31180</t>
  </si>
  <si>
    <t>MC ALLEN</t>
  </si>
  <si>
    <t>45384</t>
  </si>
  <si>
    <t>MCKINNEY CITY</t>
  </si>
  <si>
    <t>45744</t>
  </si>
  <si>
    <t>Mansfield</t>
  </si>
  <si>
    <t>46452</t>
  </si>
  <si>
    <t>MARSHALL</t>
  </si>
  <si>
    <t>203</t>
  </si>
  <si>
    <t>46776</t>
  </si>
  <si>
    <t>MESQUITE</t>
  </si>
  <si>
    <t>3546</t>
  </si>
  <si>
    <t>47892</t>
  </si>
  <si>
    <t>48072</t>
  </si>
  <si>
    <t>MISSION</t>
  </si>
  <si>
    <t>3606</t>
  </si>
  <si>
    <t>48768</t>
  </si>
  <si>
    <t>MISSOURI CITY</t>
  </si>
  <si>
    <t>3612</t>
  </si>
  <si>
    <t>48804</t>
  </si>
  <si>
    <t>NEW BRAUNFELS</t>
  </si>
  <si>
    <t>50820</t>
  </si>
  <si>
    <t>41700</t>
  </si>
  <si>
    <t>NORTH RICHLAND HILLS</t>
  </si>
  <si>
    <t>52356</t>
  </si>
  <si>
    <t>ODESSA</t>
  </si>
  <si>
    <t>53388</t>
  </si>
  <si>
    <t>36220</t>
  </si>
  <si>
    <t>361</t>
  </si>
  <si>
    <t>54132</t>
  </si>
  <si>
    <t>4068</t>
  </si>
  <si>
    <t>PEARLAND</t>
  </si>
  <si>
    <t>4080</t>
  </si>
  <si>
    <t>56348</t>
  </si>
  <si>
    <t>PHARR</t>
  </si>
  <si>
    <t>4146</t>
  </si>
  <si>
    <t>57200</t>
  </si>
  <si>
    <t>PLANO</t>
  </si>
  <si>
    <t>4206</t>
  </si>
  <si>
    <t>58016</t>
  </si>
  <si>
    <t>PORT ARTHUR</t>
  </si>
  <si>
    <t>4248</t>
  </si>
  <si>
    <t>58820</t>
  </si>
  <si>
    <t>ROUND ROCK</t>
  </si>
  <si>
    <t>4674</t>
  </si>
  <si>
    <t>63500</t>
  </si>
  <si>
    <t>ROWLETT</t>
  </si>
  <si>
    <t>4686</t>
  </si>
  <si>
    <t>63572</t>
  </si>
  <si>
    <t>SAN ANGELO</t>
  </si>
  <si>
    <t>4752</t>
  </si>
  <si>
    <t>451</t>
  </si>
  <si>
    <t>64472</t>
  </si>
  <si>
    <t>41660</t>
  </si>
  <si>
    <t>SAN ANTONIO</t>
  </si>
  <si>
    <t>4758</t>
  </si>
  <si>
    <t>SAN BENITO</t>
  </si>
  <si>
    <t>4770</t>
  </si>
  <si>
    <t>65036</t>
  </si>
  <si>
    <t>SAN MARCOS</t>
  </si>
  <si>
    <t>65600</t>
  </si>
  <si>
    <t>SHERMAN</t>
  </si>
  <si>
    <t>4962</t>
  </si>
  <si>
    <t>67496</t>
  </si>
  <si>
    <t>SUGAR LAND</t>
  </si>
  <si>
    <t>5202</t>
  </si>
  <si>
    <t>70808</t>
  </si>
  <si>
    <t>TEMPLE</t>
  </si>
  <si>
    <t>5316</t>
  </si>
  <si>
    <t>72176</t>
  </si>
  <si>
    <t>72368</t>
  </si>
  <si>
    <t>TEXAS CITY</t>
  </si>
  <si>
    <t>5346</t>
  </si>
  <si>
    <t>72392</t>
  </si>
  <si>
    <t>TYLER</t>
  </si>
  <si>
    <t>5496</t>
  </si>
  <si>
    <t>423</t>
  </si>
  <si>
    <t>74144</t>
  </si>
  <si>
    <t>46340</t>
  </si>
  <si>
    <t>VICTORIA</t>
  </si>
  <si>
    <t>5580</t>
  </si>
  <si>
    <t>469</t>
  </si>
  <si>
    <t>47020</t>
  </si>
  <si>
    <t>WACO</t>
  </si>
  <si>
    <t>5592</t>
  </si>
  <si>
    <t>309</t>
  </si>
  <si>
    <t>76000</t>
  </si>
  <si>
    <t>47380</t>
  </si>
  <si>
    <t>WICHITA FALLS</t>
  </si>
  <si>
    <t>5826</t>
  </si>
  <si>
    <t>485</t>
  </si>
  <si>
    <t>48660</t>
  </si>
  <si>
    <t>BEXAR COUNTY</t>
  </si>
  <si>
    <t>BRAZORIA COUNTY</t>
  </si>
  <si>
    <t>DALLAS COUNTY</t>
  </si>
  <si>
    <t>FORT BEND COUNTY</t>
  </si>
  <si>
    <t>HARRIS COUNTY</t>
  </si>
  <si>
    <t>9201</t>
  </si>
  <si>
    <t>HIDALGO COUNTY</t>
  </si>
  <si>
    <t>9215</t>
  </si>
  <si>
    <t>9339</t>
  </si>
  <si>
    <t>TARRANT COUNTY</t>
  </si>
  <si>
    <t>9439</t>
  </si>
  <si>
    <t>TRAVIS COUNTY</t>
  </si>
  <si>
    <t>9453</t>
  </si>
  <si>
    <t>453</t>
  </si>
  <si>
    <t>WILLIAMSON COUNTY</t>
  </si>
  <si>
    <t>9491</t>
  </si>
  <si>
    <t>491</t>
  </si>
  <si>
    <t>UTAH</t>
  </si>
  <si>
    <t>UT</t>
  </si>
  <si>
    <t>49</t>
  </si>
  <si>
    <t>CLEARFIELD</t>
  </si>
  <si>
    <t>13850</t>
  </si>
  <si>
    <t>36260</t>
  </si>
  <si>
    <t>LAYTON</t>
  </si>
  <si>
    <t>43660</t>
  </si>
  <si>
    <t>LOGAN</t>
  </si>
  <si>
    <t>45860</t>
  </si>
  <si>
    <t>30860</t>
  </si>
  <si>
    <t>OGDEN</t>
  </si>
  <si>
    <t>55980</t>
  </si>
  <si>
    <t>OREM</t>
  </si>
  <si>
    <t>57300</t>
  </si>
  <si>
    <t>39340</t>
  </si>
  <si>
    <t>PROVO</t>
  </si>
  <si>
    <t>62470</t>
  </si>
  <si>
    <t>ST GEORGE</t>
  </si>
  <si>
    <t>65330</t>
  </si>
  <si>
    <t>41100</t>
  </si>
  <si>
    <t>SALT LAKE CITY</t>
  </si>
  <si>
    <t>41620</t>
  </si>
  <si>
    <t>SANDY CITY</t>
  </si>
  <si>
    <t>67440</t>
  </si>
  <si>
    <t>South Jordan</t>
  </si>
  <si>
    <t>70850</t>
  </si>
  <si>
    <t>TAYLORSVILLE</t>
  </si>
  <si>
    <t>1239</t>
  </si>
  <si>
    <t>75360</t>
  </si>
  <si>
    <t>WEST JORDAN</t>
  </si>
  <si>
    <t>82950</t>
  </si>
  <si>
    <t>WEST VALLEY</t>
  </si>
  <si>
    <t>1346</t>
  </si>
  <si>
    <t>83470</t>
  </si>
  <si>
    <t>DAVIS COUNTY</t>
  </si>
  <si>
    <t>SALT LAKE COUNTY</t>
  </si>
  <si>
    <t>UTAH COUNTY</t>
  </si>
  <si>
    <t>VIRGINIA</t>
  </si>
  <si>
    <t>VA</t>
  </si>
  <si>
    <t>0024</t>
  </si>
  <si>
    <t>BLACKSBURG</t>
  </si>
  <si>
    <t>07784</t>
  </si>
  <si>
    <t>13980</t>
  </si>
  <si>
    <t>520</t>
  </si>
  <si>
    <t>09816</t>
  </si>
  <si>
    <t>CHARLOTTESVILLE</t>
  </si>
  <si>
    <t>540</t>
  </si>
  <si>
    <t>14968</t>
  </si>
  <si>
    <t>16820</t>
  </si>
  <si>
    <t>CHESAPEAKE</t>
  </si>
  <si>
    <t>550</t>
  </si>
  <si>
    <t>47260</t>
  </si>
  <si>
    <t>CHRISTIANSBURG</t>
  </si>
  <si>
    <t>0312</t>
  </si>
  <si>
    <t>16608</t>
  </si>
  <si>
    <t>COLONIAL HEIGHTS</t>
  </si>
  <si>
    <t>570</t>
  </si>
  <si>
    <t>18448</t>
  </si>
  <si>
    <t>40060</t>
  </si>
  <si>
    <t>590</t>
  </si>
  <si>
    <t>21344</t>
  </si>
  <si>
    <t>19260</t>
  </si>
  <si>
    <t>FREDERICKSBURG</t>
  </si>
  <si>
    <t>630</t>
  </si>
  <si>
    <t>29744</t>
  </si>
  <si>
    <t>HAMPTON</t>
  </si>
  <si>
    <t>650</t>
  </si>
  <si>
    <t>HARRISONBURG</t>
  </si>
  <si>
    <t>660</t>
  </si>
  <si>
    <t>35624</t>
  </si>
  <si>
    <t>25500</t>
  </si>
  <si>
    <t>HOPEWELL</t>
  </si>
  <si>
    <t>670</t>
  </si>
  <si>
    <t>38424</t>
  </si>
  <si>
    <t>LYNCHBURG</t>
  </si>
  <si>
    <t>680</t>
  </si>
  <si>
    <t>47672</t>
  </si>
  <si>
    <t>31340</t>
  </si>
  <si>
    <t>NEWPORT NEWS</t>
  </si>
  <si>
    <t>700</t>
  </si>
  <si>
    <t>NORFOLK</t>
  </si>
  <si>
    <t>710</t>
  </si>
  <si>
    <t>PETERSBURG</t>
  </si>
  <si>
    <t>730</t>
  </si>
  <si>
    <t>61832</t>
  </si>
  <si>
    <t>740</t>
  </si>
  <si>
    <t>RADFORD</t>
  </si>
  <si>
    <t>750</t>
  </si>
  <si>
    <t>65392</t>
  </si>
  <si>
    <t>1308</t>
  </si>
  <si>
    <t>760</t>
  </si>
  <si>
    <t>ROANOKE</t>
  </si>
  <si>
    <t>770</t>
  </si>
  <si>
    <t>40220</t>
  </si>
  <si>
    <t>SUFFOLK</t>
  </si>
  <si>
    <t>1488</t>
  </si>
  <si>
    <t>800</t>
  </si>
  <si>
    <t>76432</t>
  </si>
  <si>
    <t>VIRGINIA BEACH</t>
  </si>
  <si>
    <t>1590</t>
  </si>
  <si>
    <t>810</t>
  </si>
  <si>
    <t>WINCHESTER</t>
  </si>
  <si>
    <t>840</t>
  </si>
  <si>
    <t>86720</t>
  </si>
  <si>
    <t>49020</t>
  </si>
  <si>
    <t>ARLINGTON COUNTY</t>
  </si>
  <si>
    <t>CHESTERFIELD COUNTY</t>
  </si>
  <si>
    <t>FAIRFAX COUNTY</t>
  </si>
  <si>
    <t>HENRICO COUNTY</t>
  </si>
  <si>
    <t>LOUDOUN COUNTY</t>
  </si>
  <si>
    <t>9107</t>
  </si>
  <si>
    <t>PRINCE WILLIAM COUNTY</t>
  </si>
  <si>
    <t>VERMONT</t>
  </si>
  <si>
    <t>VT</t>
  </si>
  <si>
    <t>50</t>
  </si>
  <si>
    <t>10675</t>
  </si>
  <si>
    <t>15540</t>
  </si>
  <si>
    <t>WASHINGTON</t>
  </si>
  <si>
    <t>WA</t>
  </si>
  <si>
    <t>53</t>
  </si>
  <si>
    <t>ANACORTES</t>
  </si>
  <si>
    <t>01990</t>
  </si>
  <si>
    <t>34580</t>
  </si>
  <si>
    <t>03180</t>
  </si>
  <si>
    <t>42644</t>
  </si>
  <si>
    <t>05210</t>
  </si>
  <si>
    <t>BELLINGHAM</t>
  </si>
  <si>
    <t>05280</t>
  </si>
  <si>
    <t>13380</t>
  </si>
  <si>
    <t>BREMERTON</t>
  </si>
  <si>
    <t>07695</t>
  </si>
  <si>
    <t>14740</t>
  </si>
  <si>
    <t>EAST WENATCHEE CITY</t>
  </si>
  <si>
    <t>20155</t>
  </si>
  <si>
    <t>48300</t>
  </si>
  <si>
    <t>EVERETT</t>
  </si>
  <si>
    <t>22640</t>
  </si>
  <si>
    <t>FEDERAL WAY</t>
  </si>
  <si>
    <t>0514</t>
  </si>
  <si>
    <t>23515</t>
  </si>
  <si>
    <t>KENNEWICK</t>
  </si>
  <si>
    <t>35275</t>
  </si>
  <si>
    <t>28420</t>
  </si>
  <si>
    <t>KENT CITY</t>
  </si>
  <si>
    <t>35415</t>
  </si>
  <si>
    <t>0795</t>
  </si>
  <si>
    <t>38038</t>
  </si>
  <si>
    <t>45104</t>
  </si>
  <si>
    <t>0840</t>
  </si>
  <si>
    <t>40245</t>
  </si>
  <si>
    <t>Marysville</t>
  </si>
  <si>
    <t>43955</t>
  </si>
  <si>
    <t>47560</t>
  </si>
  <si>
    <t>OLYMPIA</t>
  </si>
  <si>
    <t>51300</t>
  </si>
  <si>
    <t>36500</t>
  </si>
  <si>
    <t>PASCO</t>
  </si>
  <si>
    <t>53545</t>
  </si>
  <si>
    <t>Redmond</t>
  </si>
  <si>
    <t>57535</t>
  </si>
  <si>
    <t>RENTON CITY</t>
  </si>
  <si>
    <t>57745</t>
  </si>
  <si>
    <t>RICHLAND</t>
  </si>
  <si>
    <t>58235</t>
  </si>
  <si>
    <t>SEATTLE</t>
  </si>
  <si>
    <t>SHORELINE</t>
  </si>
  <si>
    <t>1420</t>
  </si>
  <si>
    <t>63960</t>
  </si>
  <si>
    <t>SPOKANE</t>
  </si>
  <si>
    <t>44060</t>
  </si>
  <si>
    <t>TACOMA</t>
  </si>
  <si>
    <t>VANCOUVER</t>
  </si>
  <si>
    <t>1668</t>
  </si>
  <si>
    <t>74060</t>
  </si>
  <si>
    <t>WENATCHEE</t>
  </si>
  <si>
    <t>77105</t>
  </si>
  <si>
    <t>YAKIMA</t>
  </si>
  <si>
    <t>1830</t>
  </si>
  <si>
    <t>80010</t>
  </si>
  <si>
    <t>49420</t>
  </si>
  <si>
    <t>KING COUNTY</t>
  </si>
  <si>
    <t>KITSAP COUNTY</t>
  </si>
  <si>
    <t>PIERCE COUNTY</t>
  </si>
  <si>
    <t>SNOHOMISH COUNTY</t>
  </si>
  <si>
    <t>SPOKANE COUNTY</t>
  </si>
  <si>
    <t>WISCONSIN</t>
  </si>
  <si>
    <t>WI</t>
  </si>
  <si>
    <t>55</t>
  </si>
  <si>
    <t>APPLETON</t>
  </si>
  <si>
    <t>02375</t>
  </si>
  <si>
    <t>11540</t>
  </si>
  <si>
    <t>BELOIT</t>
  </si>
  <si>
    <t>0568</t>
  </si>
  <si>
    <t>06500</t>
  </si>
  <si>
    <t>27500</t>
  </si>
  <si>
    <t>EAU CLAIRE</t>
  </si>
  <si>
    <t>1920</t>
  </si>
  <si>
    <t>22300</t>
  </si>
  <si>
    <t>20740</t>
  </si>
  <si>
    <t>FOND DU LAC</t>
  </si>
  <si>
    <t>2264</t>
  </si>
  <si>
    <t>26275</t>
  </si>
  <si>
    <t>22540</t>
  </si>
  <si>
    <t>GREEN BAY</t>
  </si>
  <si>
    <t>2664</t>
  </si>
  <si>
    <t>24580</t>
  </si>
  <si>
    <t>JANESVILLE</t>
  </si>
  <si>
    <t>3224</t>
  </si>
  <si>
    <t>37825</t>
  </si>
  <si>
    <t>KENOSHA</t>
  </si>
  <si>
    <t>3316</t>
  </si>
  <si>
    <t>39225</t>
  </si>
  <si>
    <t>LA CROSSE</t>
  </si>
  <si>
    <t>3428</t>
  </si>
  <si>
    <t>40775</t>
  </si>
  <si>
    <t>29100</t>
  </si>
  <si>
    <t>MADISON</t>
  </si>
  <si>
    <t>3944</t>
  </si>
  <si>
    <t>31540</t>
  </si>
  <si>
    <t>MILWAUKEE</t>
  </si>
  <si>
    <t>4340</t>
  </si>
  <si>
    <t>33340</t>
  </si>
  <si>
    <t>NEENAH</t>
  </si>
  <si>
    <t>4588</t>
  </si>
  <si>
    <t>55750</t>
  </si>
  <si>
    <t>36780</t>
  </si>
  <si>
    <t>OSHKOSH</t>
  </si>
  <si>
    <t>4960</t>
  </si>
  <si>
    <t>60500</t>
  </si>
  <si>
    <t>RACINE</t>
  </si>
  <si>
    <t>5424</t>
  </si>
  <si>
    <t>39540</t>
  </si>
  <si>
    <t>SHEBOYGAN</t>
  </si>
  <si>
    <t>72975</t>
  </si>
  <si>
    <t>43100</t>
  </si>
  <si>
    <t>SUPERIOR</t>
  </si>
  <si>
    <t>6492</t>
  </si>
  <si>
    <t>78650</t>
  </si>
  <si>
    <t>WAUKESHA</t>
  </si>
  <si>
    <t>6948</t>
  </si>
  <si>
    <t>84250</t>
  </si>
  <si>
    <t>WAUSAU</t>
  </si>
  <si>
    <t>6980</t>
  </si>
  <si>
    <t>84475</t>
  </si>
  <si>
    <t>48140</t>
  </si>
  <si>
    <t>WAUWATOSA</t>
  </si>
  <si>
    <t>7008</t>
  </si>
  <si>
    <t>84675</t>
  </si>
  <si>
    <t>WEST ALLIS</t>
  </si>
  <si>
    <t>7056</t>
  </si>
  <si>
    <t>85300</t>
  </si>
  <si>
    <t>DANE COUNTY</t>
  </si>
  <si>
    <t>MILWAUKEE COUNTY</t>
  </si>
  <si>
    <t>WAUKESHA COUNTY</t>
  </si>
  <si>
    <t>WEST VIRGINIA</t>
  </si>
  <si>
    <t>WV</t>
  </si>
  <si>
    <t>54</t>
  </si>
  <si>
    <t>14600</t>
  </si>
  <si>
    <t>16620</t>
  </si>
  <si>
    <t>HUNTINGTON</t>
  </si>
  <si>
    <t>0666</t>
  </si>
  <si>
    <t>MARTINSBURG</t>
  </si>
  <si>
    <t>52060</t>
  </si>
  <si>
    <t>MORGANTOWN</t>
  </si>
  <si>
    <t>55756</t>
  </si>
  <si>
    <t>34060</t>
  </si>
  <si>
    <t>PARKERSBURG</t>
  </si>
  <si>
    <t>62140</t>
  </si>
  <si>
    <t>VIENNA CITY</t>
  </si>
  <si>
    <t>83500</t>
  </si>
  <si>
    <t>WEIRTON</t>
  </si>
  <si>
    <t>85156</t>
  </si>
  <si>
    <t>WHEELING</t>
  </si>
  <si>
    <t>86452</t>
  </si>
  <si>
    <t>48540</t>
  </si>
  <si>
    <t>WY</t>
  </si>
  <si>
    <t>56</t>
  </si>
  <si>
    <t>CASPER</t>
  </si>
  <si>
    <t>16220</t>
  </si>
  <si>
    <t>CHEYENNE</t>
  </si>
  <si>
    <t>0060</t>
  </si>
  <si>
    <t>16940</t>
  </si>
  <si>
    <t>FORMA</t>
  </si>
  <si>
    <t>FORMB</t>
  </si>
  <si>
    <t>US TOTAL</t>
  </si>
  <si>
    <t>TOTAL SMSAS</t>
  </si>
  <si>
    <t>03</t>
  </si>
  <si>
    <t>TOTAL METRO PLACES</t>
  </si>
  <si>
    <t>TOTAL URBAN COUNTY CALC</t>
  </si>
  <si>
    <t>TOTAL METRO PLACES GRLAG</t>
  </si>
  <si>
    <t>TOTAL STATE BALANCES</t>
  </si>
  <si>
    <t>AGE</t>
  </si>
  <si>
    <t>Factor Weight: A Metro Places</t>
  </si>
  <si>
    <t>Factor Weight: A Urban Counties</t>
  </si>
  <si>
    <t>Factor Weight: A States</t>
  </si>
  <si>
    <t>Factor Weight: B Metro Places</t>
  </si>
  <si>
    <t>Factor Weight: B Urban Counties</t>
  </si>
  <si>
    <t>Factor Weight: B States</t>
  </si>
  <si>
    <t>Unit Value: A Metro Places</t>
  </si>
  <si>
    <t>Unit Value: A Urban Counties</t>
  </si>
  <si>
    <t>Unit Value: A States</t>
  </si>
  <si>
    <t>Unit Value: B Metro Places</t>
  </si>
  <si>
    <t>Unit Value: B Urban Counties</t>
  </si>
  <si>
    <t>Unit Value: B States</t>
  </si>
  <si>
    <t>Entitlements</t>
  </si>
  <si>
    <t>a) Population Unit Value</t>
  </si>
  <si>
    <t xml:space="preserve">a) Poverty Unit Value </t>
  </si>
  <si>
    <t xml:space="preserve">a) Ocrowd Unit Value   </t>
  </si>
  <si>
    <t>b) Pov Unit Value</t>
  </si>
  <si>
    <t>b) Growth lag Metro Cities</t>
  </si>
  <si>
    <t>b) Growth lag Urban Counties</t>
  </si>
  <si>
    <t>b) Pre40 Unit Value</t>
  </si>
  <si>
    <t>National Growth Rate</t>
  </si>
  <si>
    <t>Pro Rata Reduction: E</t>
  </si>
  <si>
    <t>States</t>
  </si>
  <si>
    <t>b) Population Unit Value</t>
  </si>
  <si>
    <t>Pro Rata Reduction: S</t>
  </si>
  <si>
    <t>total ty 21s</t>
  </si>
  <si>
    <t>total ty 31s</t>
  </si>
  <si>
    <t>total 51/52s</t>
  </si>
  <si>
    <t>total 66s</t>
  </si>
  <si>
    <t>all 51/52 where POP60&gt;0 and IS NOT NULL</t>
  </si>
  <si>
    <t>totals 21s minus "03" minus "04" minus TY81</t>
  </si>
  <si>
    <t>AB</t>
  </si>
  <si>
    <t>Note</t>
  </si>
  <si>
    <t>Cells G6 and G7 must be calculated</t>
  </si>
  <si>
    <t>Growth Rate (MC)</t>
  </si>
  <si>
    <t>Reminder:</t>
  </si>
  <si>
    <t>POP80A</t>
  </si>
  <si>
    <t>POP80T</t>
  </si>
  <si>
    <t>POPADJ</t>
  </si>
  <si>
    <t>LOUISVILLE-CDBG</t>
  </si>
  <si>
    <t>PONTIAC</t>
  </si>
  <si>
    <t>65440</t>
  </si>
  <si>
    <t>FORM_AB</t>
  </si>
  <si>
    <t>FY 2012 CDBG Hawaii County Allocations</t>
  </si>
  <si>
    <t>Hawaii Non Entitlement FY11</t>
  </si>
  <si>
    <t>Formula A/B:</t>
  </si>
  <si>
    <t>A</t>
  </si>
  <si>
    <t>Factor</t>
  </si>
  <si>
    <t>POP10</t>
  </si>
  <si>
    <t>Form A Pop $</t>
  </si>
  <si>
    <t>Form A Pov $</t>
  </si>
  <si>
    <t>Form A Ocr $</t>
  </si>
  <si>
    <t>Calculated Form A</t>
  </si>
  <si>
    <t>Total GA</t>
  </si>
  <si>
    <t>Factor Weight (A)</t>
  </si>
  <si>
    <t>Hawaii Co</t>
  </si>
  <si>
    <t>use numbers below</t>
  </si>
  <si>
    <t>Kauai</t>
  </si>
  <si>
    <t>Maui Co</t>
  </si>
  <si>
    <t>Kalawao Co</t>
  </si>
  <si>
    <t>Total</t>
  </si>
  <si>
    <t>FY2012 Hawaii Counties</t>
  </si>
  <si>
    <t>GA12</t>
  </si>
  <si>
    <t>FY07ADJ</t>
  </si>
  <si>
    <t>TOT</t>
  </si>
  <si>
    <t>HAWAII COUNTY</t>
  </si>
  <si>
    <t>99</t>
  </si>
  <si>
    <t>1</t>
  </si>
  <si>
    <t>77</t>
  </si>
  <si>
    <t>Final. Use this.</t>
  </si>
  <si>
    <t>KAUAI COUNTY</t>
  </si>
  <si>
    <t>2</t>
  </si>
  <si>
    <t>MAUI COUNTY</t>
  </si>
  <si>
    <t>3</t>
  </si>
  <si>
    <t xml:space="preserve"> Total</t>
  </si>
  <si>
    <t>FY 2012 CDBG Insular Area Allocations</t>
  </si>
  <si>
    <t>Total Appropriation</t>
  </si>
  <si>
    <t>Name</t>
  </si>
  <si>
    <t>Pop 2008</t>
  </si>
  <si>
    <t>Pop 2011</t>
  </si>
  <si>
    <t>GA FY09</t>
  </si>
  <si>
    <t>GA FY12</t>
  </si>
  <si>
    <t>GA Diff</t>
  </si>
  <si>
    <t>American Samoas</t>
  </si>
  <si>
    <t>AS</t>
  </si>
  <si>
    <t>0001</t>
  </si>
  <si>
    <t>Guam</t>
  </si>
  <si>
    <t>GU</t>
  </si>
  <si>
    <t>Northern Mariana Islands</t>
  </si>
  <si>
    <t>MP</t>
  </si>
  <si>
    <t>Virgin Islands</t>
  </si>
  <si>
    <t>VI</t>
  </si>
  <si>
    <t>CDBG FY12:  Census 2010, ACS 2005-2009 Unit Values</t>
  </si>
</sst>
</file>

<file path=xl/styles.xml><?xml version="1.0" encoding="utf-8"?>
<styleSheet xmlns="http://schemas.openxmlformats.org/spreadsheetml/2006/main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.0_);_(&quot;$&quot;* \(#,##0.0\);_(&quot;$&quot;* &quot;-&quot;??_);_(@_)"/>
    <numFmt numFmtId="167" formatCode="_(&quot;$&quot;* #,##0.0000_);_(&quot;$&quot;* \(#,##0.0000\);_(&quot;$&quot;* &quot;-&quot;??_);_(@_)"/>
    <numFmt numFmtId="168" formatCode="_(* #,##0.00000_);_(* \(#,##0.00000\);_(* &quot;-&quot;??_);_(@_)"/>
    <numFmt numFmtId="169" formatCode="&quot;$&quot;#,##0.000_);\(&quot;$&quot;#,##0.000\)"/>
    <numFmt numFmtId="170" formatCode="&quot;$&quot;#,##0"/>
    <numFmt numFmtId="171" formatCode="&quot;$&quot;#,##0.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61"/>
    </font>
    <font>
      <sz val="10"/>
      <color indexed="8"/>
      <name val="Arial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6"/>
      <color theme="2"/>
      <name val="Calibri"/>
      <family val="2"/>
    </font>
    <font>
      <b/>
      <sz val="11"/>
      <color theme="1" tint="4.9989318521683403E-2"/>
      <name val="Calibri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2"/>
      <name val="Helv"/>
    </font>
    <font>
      <sz val="12"/>
      <name val="Calibri"/>
      <family val="2"/>
      <scheme val="minor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FF0000"/>
        <bgColor indexed="0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22"/>
      </left>
      <right style="thin">
        <color indexed="22"/>
      </right>
      <top/>
      <bottom style="mediumDash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43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3" fillId="0" borderId="0"/>
    <xf numFmtId="44" fontId="25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161">
    <xf numFmtId="0" fontId="0" fillId="0" borderId="0" xfId="0"/>
    <xf numFmtId="0" fontId="4" fillId="0" borderId="2" xfId="5" applyFont="1" applyFill="1" applyBorder="1" applyAlignment="1">
      <alignment horizontal="right" wrapText="1"/>
    </xf>
    <xf numFmtId="0" fontId="5" fillId="0" borderId="0" xfId="5"/>
    <xf numFmtId="166" fontId="8" fillId="0" borderId="0" xfId="2" applyNumberFormat="1" applyFont="1" applyFill="1" applyBorder="1" applyAlignment="1">
      <alignment horizontal="right" wrapText="1"/>
    </xf>
    <xf numFmtId="0" fontId="0" fillId="0" borderId="0" xfId="0" applyFill="1"/>
    <xf numFmtId="5" fontId="8" fillId="0" borderId="0" xfId="2" applyNumberFormat="1" applyFont="1" applyFill="1" applyBorder="1" applyAlignment="1">
      <alignment horizontal="right" wrapText="1"/>
    </xf>
    <xf numFmtId="169" fontId="1" fillId="0" borderId="14" xfId="2" applyNumberFormat="1" applyFont="1" applyFill="1" applyBorder="1"/>
    <xf numFmtId="168" fontId="1" fillId="0" borderId="14" xfId="1" applyNumberFormat="1" applyFont="1" applyFill="1" applyBorder="1" applyAlignment="1">
      <alignment horizontal="right"/>
    </xf>
    <xf numFmtId="164" fontId="5" fillId="0" borderId="0" xfId="1" applyNumberFormat="1" applyFont="1"/>
    <xf numFmtId="10" fontId="3" fillId="0" borderId="14" xfId="3" applyNumberFormat="1" applyFont="1" applyFill="1" applyBorder="1"/>
    <xf numFmtId="168" fontId="3" fillId="4" borderId="8" xfId="1" applyNumberFormat="1" applyFont="1" applyFill="1" applyBorder="1"/>
    <xf numFmtId="9" fontId="7" fillId="5" borderId="12" xfId="3" applyFont="1" applyFill="1" applyBorder="1" applyAlignment="1">
      <alignment horizontal="right" wrapText="1"/>
    </xf>
    <xf numFmtId="9" fontId="7" fillId="5" borderId="13" xfId="3" applyFont="1" applyFill="1" applyBorder="1" applyAlignment="1">
      <alignment horizontal="right" wrapText="1"/>
    </xf>
    <xf numFmtId="9" fontId="7" fillId="5" borderId="11" xfId="3" applyFont="1" applyFill="1" applyBorder="1" applyAlignment="1">
      <alignment horizontal="right" wrapText="1"/>
    </xf>
    <xf numFmtId="9" fontId="7" fillId="5" borderId="15" xfId="3" applyFont="1" applyFill="1" applyBorder="1" applyAlignment="1">
      <alignment horizontal="right" wrapText="1"/>
    </xf>
    <xf numFmtId="9" fontId="7" fillId="5" borderId="16" xfId="3" applyFont="1" applyFill="1" applyBorder="1" applyAlignment="1">
      <alignment horizontal="right" wrapText="1"/>
    </xf>
    <xf numFmtId="9" fontId="7" fillId="5" borderId="17" xfId="3" applyFont="1" applyFill="1" applyBorder="1" applyAlignment="1">
      <alignment horizontal="right" wrapText="1"/>
    </xf>
    <xf numFmtId="0" fontId="11" fillId="7" borderId="6" xfId="6" applyFont="1" applyFill="1" applyBorder="1" applyAlignment="1">
      <alignment horizontal="left"/>
    </xf>
    <xf numFmtId="0" fontId="11" fillId="7" borderId="7" xfId="6" applyFont="1" applyFill="1" applyBorder="1" applyAlignment="1">
      <alignment horizontal="left"/>
    </xf>
    <xf numFmtId="0" fontId="11" fillId="7" borderId="8" xfId="6" applyFont="1" applyFill="1" applyBorder="1" applyAlignment="1">
      <alignment horizontal="left"/>
    </xf>
    <xf numFmtId="0" fontId="11" fillId="7" borderId="5" xfId="6" applyFont="1" applyFill="1" applyBorder="1" applyAlignment="1">
      <alignment horizontal="left"/>
    </xf>
    <xf numFmtId="164" fontId="12" fillId="6" borderId="28" xfId="1" applyNumberFormat="1" applyFont="1" applyFill="1" applyBorder="1"/>
    <xf numFmtId="164" fontId="12" fillId="6" borderId="29" xfId="1" applyNumberFormat="1" applyFont="1" applyFill="1" applyBorder="1"/>
    <xf numFmtId="167" fontId="13" fillId="5" borderId="12" xfId="2" applyNumberFormat="1" applyFont="1" applyFill="1" applyBorder="1" applyAlignment="1">
      <alignment horizontal="right" wrapText="1"/>
    </xf>
    <xf numFmtId="167" fontId="13" fillId="5" borderId="13" xfId="2" applyNumberFormat="1" applyFont="1" applyFill="1" applyBorder="1" applyAlignment="1">
      <alignment horizontal="right" wrapText="1"/>
    </xf>
    <xf numFmtId="167" fontId="13" fillId="5" borderId="11" xfId="2" applyNumberFormat="1" applyFont="1" applyFill="1" applyBorder="1" applyAlignment="1">
      <alignment horizontal="right" wrapText="1"/>
    </xf>
    <xf numFmtId="167" fontId="13" fillId="5" borderId="15" xfId="2" applyNumberFormat="1" applyFont="1" applyFill="1" applyBorder="1" applyAlignment="1">
      <alignment horizontal="right" wrapText="1"/>
    </xf>
    <xf numFmtId="167" fontId="13" fillId="5" borderId="16" xfId="2" applyNumberFormat="1" applyFont="1" applyFill="1" applyBorder="1" applyAlignment="1">
      <alignment horizontal="right" wrapText="1"/>
    </xf>
    <xf numFmtId="167" fontId="13" fillId="5" borderId="17" xfId="2" applyNumberFormat="1" applyFont="1" applyFill="1" applyBorder="1" applyAlignment="1">
      <alignment horizontal="right" wrapText="1"/>
    </xf>
    <xf numFmtId="9" fontId="9" fillId="9" borderId="12" xfId="3" applyFont="1" applyFill="1" applyBorder="1" applyAlignment="1">
      <alignment horizontal="right" wrapText="1"/>
    </xf>
    <xf numFmtId="9" fontId="9" fillId="9" borderId="13" xfId="3" applyFont="1" applyFill="1" applyBorder="1" applyAlignment="1">
      <alignment horizontal="right" wrapText="1"/>
    </xf>
    <xf numFmtId="9" fontId="9" fillId="9" borderId="11" xfId="3" applyFont="1" applyFill="1" applyBorder="1" applyAlignment="1">
      <alignment horizontal="right" wrapText="1"/>
    </xf>
    <xf numFmtId="9" fontId="9" fillId="9" borderId="15" xfId="3" applyFont="1" applyFill="1" applyBorder="1" applyAlignment="1">
      <alignment horizontal="right" wrapText="1"/>
    </xf>
    <xf numFmtId="9" fontId="9" fillId="9" borderId="16" xfId="3" applyFont="1" applyFill="1" applyBorder="1" applyAlignment="1">
      <alignment horizontal="right" wrapText="1"/>
    </xf>
    <xf numFmtId="9" fontId="9" fillId="9" borderId="17" xfId="3" applyFont="1" applyFill="1" applyBorder="1" applyAlignment="1">
      <alignment horizontal="right" wrapText="1"/>
    </xf>
    <xf numFmtId="164" fontId="9" fillId="9" borderId="16" xfId="1" applyNumberFormat="1" applyFont="1" applyFill="1" applyBorder="1" applyAlignment="1">
      <alignment horizontal="right" wrapText="1"/>
    </xf>
    <xf numFmtId="167" fontId="9" fillId="9" borderId="12" xfId="2" applyNumberFormat="1" applyFont="1" applyFill="1" applyBorder="1" applyAlignment="1">
      <alignment horizontal="right" wrapText="1"/>
    </xf>
    <xf numFmtId="167" fontId="9" fillId="9" borderId="13" xfId="2" applyNumberFormat="1" applyFont="1" applyFill="1" applyBorder="1" applyAlignment="1">
      <alignment horizontal="right" wrapText="1"/>
    </xf>
    <xf numFmtId="167" fontId="9" fillId="9" borderId="11" xfId="2" applyNumberFormat="1" applyFont="1" applyFill="1" applyBorder="1" applyAlignment="1">
      <alignment horizontal="right" wrapText="1"/>
    </xf>
    <xf numFmtId="167" fontId="9" fillId="9" borderId="15" xfId="2" applyNumberFormat="1" applyFont="1" applyFill="1" applyBorder="1" applyAlignment="1">
      <alignment horizontal="right" wrapText="1"/>
    </xf>
    <xf numFmtId="167" fontId="9" fillId="9" borderId="16" xfId="2" applyNumberFormat="1" applyFont="1" applyFill="1" applyBorder="1" applyAlignment="1">
      <alignment horizontal="right" wrapText="1"/>
    </xf>
    <xf numFmtId="167" fontId="9" fillId="9" borderId="17" xfId="2" applyNumberFormat="1" applyFont="1" applyFill="1" applyBorder="1" applyAlignment="1">
      <alignment horizontal="right" wrapText="1"/>
    </xf>
    <xf numFmtId="0" fontId="4" fillId="2" borderId="1" xfId="5" applyFont="1" applyFill="1" applyBorder="1" applyAlignment="1">
      <alignment horizontal="left"/>
    </xf>
    <xf numFmtId="0" fontId="14" fillId="0" borderId="0" xfId="0" applyFont="1" applyFill="1"/>
    <xf numFmtId="0" fontId="14" fillId="0" borderId="0" xfId="0" applyFont="1" applyFill="1" applyBorder="1"/>
    <xf numFmtId="164" fontId="14" fillId="0" borderId="0" xfId="0" applyNumberFormat="1" applyFont="1" applyFill="1"/>
    <xf numFmtId="165" fontId="12" fillId="6" borderId="27" xfId="2" applyNumberFormat="1" applyFont="1" applyFill="1" applyBorder="1"/>
    <xf numFmtId="164" fontId="0" fillId="0" borderId="0" xfId="1" applyNumberFormat="1" applyFont="1"/>
    <xf numFmtId="164" fontId="9" fillId="9" borderId="25" xfId="1" applyNumberFormat="1" applyFont="1" applyFill="1" applyBorder="1" applyAlignment="1">
      <alignment horizontal="right" wrapText="1"/>
    </xf>
    <xf numFmtId="167" fontId="9" fillId="9" borderId="25" xfId="2" applyNumberFormat="1" applyFont="1" applyFill="1" applyBorder="1" applyAlignment="1">
      <alignment horizontal="right" wrapText="1"/>
    </xf>
    <xf numFmtId="9" fontId="7" fillId="5" borderId="25" xfId="3" applyFont="1" applyFill="1" applyBorder="1" applyAlignment="1">
      <alignment horizontal="right" wrapText="1"/>
    </xf>
    <xf numFmtId="9" fontId="7" fillId="5" borderId="26" xfId="3" applyFont="1" applyFill="1" applyBorder="1" applyAlignment="1">
      <alignment horizontal="right" wrapText="1"/>
    </xf>
    <xf numFmtId="164" fontId="4" fillId="0" borderId="31" xfId="1" applyNumberFormat="1" applyFont="1" applyFill="1" applyBorder="1" applyAlignment="1">
      <alignment horizontal="right" wrapText="1"/>
    </xf>
    <xf numFmtId="164" fontId="5" fillId="0" borderId="30" xfId="1" applyNumberFormat="1" applyFont="1" applyBorder="1"/>
    <xf numFmtId="0" fontId="11" fillId="7" borderId="3" xfId="6" applyFont="1" applyFill="1" applyBorder="1" applyAlignment="1">
      <alignment horizontal="left"/>
    </xf>
    <xf numFmtId="0" fontId="4" fillId="2" borderId="38" xfId="5" applyFont="1" applyFill="1" applyBorder="1" applyAlignment="1">
      <alignment horizontal="left"/>
    </xf>
    <xf numFmtId="165" fontId="0" fillId="0" borderId="0" xfId="2" applyNumberFormat="1" applyFont="1"/>
    <xf numFmtId="164" fontId="4" fillId="4" borderId="40" xfId="1" applyNumberFormat="1" applyFont="1" applyFill="1" applyBorder="1" applyAlignment="1">
      <alignment wrapText="1"/>
    </xf>
    <xf numFmtId="170" fontId="0" fillId="4" borderId="0" xfId="0" applyNumberFormat="1" applyFill="1"/>
    <xf numFmtId="164" fontId="0" fillId="4" borderId="40" xfId="1" applyNumberFormat="1" applyFont="1" applyFill="1" applyBorder="1"/>
    <xf numFmtId="164" fontId="7" fillId="11" borderId="39" xfId="1" applyNumberFormat="1" applyFont="1" applyFill="1" applyBorder="1" applyAlignment="1">
      <alignment horizontal="center"/>
    </xf>
    <xf numFmtId="0" fontId="7" fillId="11" borderId="1" xfId="4" applyFont="1" applyFill="1" applyBorder="1" applyAlignment="1">
      <alignment horizontal="center"/>
    </xf>
    <xf numFmtId="0" fontId="7" fillId="11" borderId="41" xfId="4" applyFont="1" applyFill="1" applyBorder="1" applyAlignment="1">
      <alignment horizontal="center"/>
    </xf>
    <xf numFmtId="170" fontId="0" fillId="4" borderId="42" xfId="0" applyNumberFormat="1" applyFill="1" applyBorder="1"/>
    <xf numFmtId="0" fontId="4" fillId="0" borderId="2" xfId="8" applyFont="1" applyFill="1" applyBorder="1" applyAlignment="1">
      <alignment wrapText="1"/>
    </xf>
    <xf numFmtId="0" fontId="4" fillId="0" borderId="2" xfId="8" applyFont="1" applyFill="1" applyBorder="1" applyAlignment="1">
      <alignment horizontal="right" wrapText="1"/>
    </xf>
    <xf numFmtId="0" fontId="7" fillId="0" borderId="2" xfId="4" applyFont="1" applyFill="1" applyBorder="1" applyAlignment="1">
      <alignment wrapText="1"/>
    </xf>
    <xf numFmtId="0" fontId="7" fillId="0" borderId="2" xfId="4" applyFont="1" applyFill="1" applyBorder="1" applyAlignment="1">
      <alignment horizontal="right" wrapText="1"/>
    </xf>
    <xf numFmtId="0" fontId="16" fillId="0" borderId="0" xfId="4" applyFont="1"/>
    <xf numFmtId="165" fontId="8" fillId="0" borderId="2" xfId="2" applyNumberFormat="1" applyFont="1" applyFill="1" applyBorder="1" applyAlignment="1">
      <alignment horizontal="right" wrapText="1"/>
    </xf>
    <xf numFmtId="165" fontId="6" fillId="0" borderId="0" xfId="2" applyNumberFormat="1" applyFont="1"/>
    <xf numFmtId="0" fontId="7" fillId="2" borderId="1" xfId="8" applyFont="1" applyFill="1" applyBorder="1" applyAlignment="1">
      <alignment horizontal="center"/>
    </xf>
    <xf numFmtId="0" fontId="4" fillId="0" borderId="2" xfId="8" quotePrefix="1" applyFont="1" applyFill="1" applyBorder="1" applyAlignment="1">
      <alignment wrapText="1"/>
    </xf>
    <xf numFmtId="0" fontId="0" fillId="0" borderId="0" xfId="0" applyBorder="1"/>
    <xf numFmtId="0" fontId="0" fillId="0" borderId="43" xfId="0" applyBorder="1"/>
    <xf numFmtId="0" fontId="3" fillId="0" borderId="0" xfId="0" applyFont="1"/>
    <xf numFmtId="171" fontId="0" fillId="0" borderId="0" xfId="0" applyNumberFormat="1"/>
    <xf numFmtId="0" fontId="3" fillId="0" borderId="43" xfId="0" applyFont="1" applyBorder="1"/>
    <xf numFmtId="0" fontId="0" fillId="0" borderId="43" xfId="0" applyBorder="1" applyAlignment="1">
      <alignment horizontal="right"/>
    </xf>
    <xf numFmtId="0" fontId="3" fillId="0" borderId="44" xfId="0" applyFont="1" applyFill="1" applyBorder="1"/>
    <xf numFmtId="0" fontId="3" fillId="0" borderId="44" xfId="0" applyFont="1" applyBorder="1" applyAlignment="1">
      <alignment horizontal="right"/>
    </xf>
    <xf numFmtId="0" fontId="3" fillId="0" borderId="0" xfId="0" applyFont="1" applyFill="1" applyBorder="1"/>
    <xf numFmtId="164" fontId="1" fillId="0" borderId="0" xfId="1" applyNumberFormat="1" applyFont="1"/>
    <xf numFmtId="165" fontId="1" fillId="0" borderId="0" xfId="2" applyNumberFormat="1" applyFont="1"/>
    <xf numFmtId="165" fontId="3" fillId="0" borderId="0" xfId="0" applyNumberFormat="1" applyFont="1"/>
    <xf numFmtId="0" fontId="3" fillId="0" borderId="44" xfId="0" applyFont="1" applyBorder="1"/>
    <xf numFmtId="164" fontId="1" fillId="0" borderId="44" xfId="1" applyNumberFormat="1" applyFont="1" applyBorder="1"/>
    <xf numFmtId="165" fontId="1" fillId="0" borderId="44" xfId="2" applyNumberFormat="1" applyFont="1" applyBorder="1"/>
    <xf numFmtId="165" fontId="3" fillId="0" borderId="44" xfId="0" applyNumberFormat="1" applyFont="1" applyBorder="1"/>
    <xf numFmtId="0" fontId="18" fillId="0" borderId="0" xfId="0" applyFont="1"/>
    <xf numFmtId="164" fontId="19" fillId="0" borderId="0" xfId="1" applyNumberFormat="1" applyFont="1"/>
    <xf numFmtId="165" fontId="20" fillId="0" borderId="0" xfId="2" applyNumberFormat="1" applyFont="1"/>
    <xf numFmtId="0" fontId="20" fillId="0" borderId="0" xfId="0" applyFont="1"/>
    <xf numFmtId="164" fontId="3" fillId="0" borderId="43" xfId="1" applyNumberFormat="1" applyFont="1" applyBorder="1"/>
    <xf numFmtId="3" fontId="3" fillId="0" borderId="43" xfId="0" applyNumberFormat="1" applyFont="1" applyBorder="1"/>
    <xf numFmtId="165" fontId="3" fillId="0" borderId="43" xfId="2" applyNumberFormat="1" applyFont="1" applyBorder="1"/>
    <xf numFmtId="0" fontId="3" fillId="0" borderId="9" xfId="0" applyFont="1" applyBorder="1" applyAlignment="1"/>
    <xf numFmtId="0" fontId="0" fillId="0" borderId="9" xfId="0" applyBorder="1"/>
    <xf numFmtId="0" fontId="6" fillId="2" borderId="9" xfId="0" applyFont="1" applyFill="1" applyBorder="1" applyAlignment="1">
      <alignment horizontal="center"/>
    </xf>
    <xf numFmtId="0" fontId="16" fillId="12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wrapText="1"/>
    </xf>
    <xf numFmtId="165" fontId="1" fillId="0" borderId="9" xfId="2" applyNumberFormat="1" applyFont="1" applyBorder="1"/>
    <xf numFmtId="5" fontId="21" fillId="0" borderId="9" xfId="2" applyNumberFormat="1" applyFont="1" applyBorder="1"/>
    <xf numFmtId="5" fontId="3" fillId="10" borderId="9" xfId="0" applyNumberFormat="1" applyFont="1" applyFill="1" applyBorder="1"/>
    <xf numFmtId="49" fontId="3" fillId="0" borderId="9" xfId="0" applyNumberFormat="1" applyFont="1" applyBorder="1"/>
    <xf numFmtId="165" fontId="3" fillId="0" borderId="9" xfId="2" applyNumberFormat="1" applyFont="1" applyBorder="1"/>
    <xf numFmtId="0" fontId="24" fillId="0" borderId="0" xfId="12" applyFont="1"/>
    <xf numFmtId="165" fontId="24" fillId="0" borderId="0" xfId="13" applyNumberFormat="1" applyFont="1"/>
    <xf numFmtId="0" fontId="17" fillId="0" borderId="44" xfId="12" applyFont="1" applyBorder="1"/>
    <xf numFmtId="0" fontId="17" fillId="0" borderId="44" xfId="12" applyFont="1" applyBorder="1" applyAlignment="1">
      <alignment horizontal="right"/>
    </xf>
    <xf numFmtId="0" fontId="24" fillId="0" borderId="0" xfId="12" applyFont="1" applyAlignment="1" applyProtection="1">
      <alignment horizontal="left"/>
    </xf>
    <xf numFmtId="164" fontId="24" fillId="0" borderId="0" xfId="14" applyNumberFormat="1" applyFont="1" applyAlignment="1">
      <alignment horizontal="left"/>
    </xf>
    <xf numFmtId="164" fontId="24" fillId="0" borderId="0" xfId="14" applyNumberFormat="1" applyFont="1" applyAlignment="1" applyProtection="1">
      <alignment horizontal="left"/>
    </xf>
    <xf numFmtId="165" fontId="24" fillId="0" borderId="0" xfId="13" applyNumberFormat="1" applyFont="1" applyAlignment="1" applyProtection="1">
      <alignment horizontal="left"/>
    </xf>
    <xf numFmtId="0" fontId="24" fillId="0" borderId="44" xfId="12" applyFont="1" applyBorder="1" applyAlignment="1" applyProtection="1">
      <alignment horizontal="left"/>
    </xf>
    <xf numFmtId="0" fontId="24" fillId="0" borderId="44" xfId="12" applyFont="1" applyBorder="1"/>
    <xf numFmtId="164" fontId="24" fillId="0" borderId="44" xfId="14" applyNumberFormat="1" applyFont="1" applyBorder="1" applyAlignment="1">
      <alignment horizontal="left"/>
    </xf>
    <xf numFmtId="164" fontId="24" fillId="0" borderId="44" xfId="14" applyNumberFormat="1" applyFont="1" applyBorder="1" applyAlignment="1" applyProtection="1">
      <alignment horizontal="left"/>
    </xf>
    <xf numFmtId="165" fontId="24" fillId="0" borderId="44" xfId="13" applyNumberFormat="1" applyFont="1" applyBorder="1" applyAlignment="1" applyProtection="1">
      <alignment horizontal="left"/>
    </xf>
    <xf numFmtId="164" fontId="24" fillId="0" borderId="0" xfId="12" applyNumberFormat="1" applyFont="1"/>
    <xf numFmtId="0" fontId="15" fillId="10" borderId="35" xfId="0" applyFont="1" applyFill="1" applyBorder="1" applyAlignment="1">
      <alignment horizontal="center"/>
    </xf>
    <xf numFmtId="0" fontId="15" fillId="10" borderId="36" xfId="0" applyFont="1" applyFill="1" applyBorder="1" applyAlignment="1">
      <alignment horizontal="center"/>
    </xf>
    <xf numFmtId="0" fontId="15" fillId="10" borderId="37" xfId="0" applyFont="1" applyFill="1" applyBorder="1" applyAlignment="1">
      <alignment horizontal="center"/>
    </xf>
    <xf numFmtId="0" fontId="15" fillId="10" borderId="32" xfId="0" applyFont="1" applyFill="1" applyBorder="1" applyAlignment="1">
      <alignment horizontal="center"/>
    </xf>
    <xf numFmtId="0" fontId="15" fillId="10" borderId="33" xfId="0" applyFont="1" applyFill="1" applyBorder="1" applyAlignment="1">
      <alignment horizontal="center"/>
    </xf>
    <xf numFmtId="0" fontId="15" fillId="10" borderId="34" xfId="0" applyFont="1" applyFill="1" applyBorder="1" applyAlignment="1">
      <alignment horizontal="center"/>
    </xf>
    <xf numFmtId="0" fontId="11" fillId="7" borderId="25" xfId="6" applyFont="1" applyFill="1" applyBorder="1" applyAlignment="1">
      <alignment horizontal="center" vertical="center"/>
    </xf>
    <xf numFmtId="0" fontId="11" fillId="7" borderId="26" xfId="6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13" fillId="5" borderId="21" xfId="7" applyFont="1" applyFill="1" applyBorder="1" applyAlignment="1">
      <alignment horizontal="left" wrapText="1"/>
    </xf>
    <xf numFmtId="0" fontId="13" fillId="5" borderId="15" xfId="7" applyFont="1" applyFill="1" applyBorder="1" applyAlignment="1">
      <alignment horizontal="left" wrapText="1"/>
    </xf>
    <xf numFmtId="0" fontId="13" fillId="5" borderId="22" xfId="7" applyFont="1" applyFill="1" applyBorder="1" applyAlignment="1">
      <alignment horizontal="left" wrapText="1"/>
    </xf>
    <xf numFmtId="0" fontId="13" fillId="5" borderId="23" xfId="7" applyFont="1" applyFill="1" applyBorder="1" applyAlignment="1">
      <alignment horizontal="left" wrapText="1"/>
    </xf>
    <xf numFmtId="0" fontId="7" fillId="4" borderId="3" xfId="7" applyFont="1" applyFill="1" applyBorder="1" applyAlignment="1">
      <alignment horizontal="left" wrapText="1"/>
    </xf>
    <xf numFmtId="0" fontId="7" fillId="4" borderId="18" xfId="7" applyFont="1" applyFill="1" applyBorder="1" applyAlignment="1">
      <alignment horizontal="left" wrapText="1"/>
    </xf>
    <xf numFmtId="0" fontId="9" fillId="9" borderId="20" xfId="7" applyFont="1" applyFill="1" applyBorder="1" applyAlignment="1">
      <alignment horizontal="left"/>
    </xf>
    <xf numFmtId="0" fontId="9" fillId="9" borderId="13" xfId="7" applyFont="1" applyFill="1" applyBorder="1" applyAlignment="1">
      <alignment horizontal="left"/>
    </xf>
    <xf numFmtId="0" fontId="13" fillId="5" borderId="20" xfId="7" applyFont="1" applyFill="1" applyBorder="1" applyAlignment="1">
      <alignment horizontal="left" wrapText="1"/>
    </xf>
    <xf numFmtId="0" fontId="13" fillId="5" borderId="13" xfId="7" applyFont="1" applyFill="1" applyBorder="1" applyAlignment="1">
      <alignment horizontal="left" wrapText="1"/>
    </xf>
    <xf numFmtId="43" fontId="0" fillId="4" borderId="3" xfId="0" applyNumberFormat="1" applyFill="1" applyBorder="1" applyAlignment="1">
      <alignment horizontal="center"/>
    </xf>
    <xf numFmtId="43" fontId="0" fillId="4" borderId="4" xfId="0" applyNumberFormat="1" applyFill="1" applyBorder="1" applyAlignment="1">
      <alignment horizontal="center"/>
    </xf>
    <xf numFmtId="43" fontId="0" fillId="4" borderId="18" xfId="0" applyNumberForma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 textRotation="90"/>
    </xf>
    <xf numFmtId="0" fontId="2" fillId="8" borderId="9" xfId="0" applyFont="1" applyFill="1" applyBorder="1" applyAlignment="1">
      <alignment horizontal="center" vertical="center" textRotation="90"/>
    </xf>
    <xf numFmtId="0" fontId="10" fillId="3" borderId="24" xfId="6" applyFont="1" applyFill="1" applyBorder="1" applyAlignment="1">
      <alignment horizontal="center"/>
    </xf>
    <xf numFmtId="0" fontId="10" fillId="3" borderId="0" xfId="6" applyFont="1" applyFill="1" applyBorder="1" applyAlignment="1">
      <alignment horizontal="center"/>
    </xf>
    <xf numFmtId="0" fontId="7" fillId="5" borderId="22" xfId="7" applyFont="1" applyFill="1" applyBorder="1" applyAlignment="1">
      <alignment horizontal="left" wrapText="1"/>
    </xf>
    <xf numFmtId="0" fontId="7" fillId="5" borderId="23" xfId="7" applyFont="1" applyFill="1" applyBorder="1" applyAlignment="1">
      <alignment horizontal="left" wrapText="1"/>
    </xf>
    <xf numFmtId="0" fontId="9" fillId="9" borderId="20" xfId="7" applyFont="1" applyFill="1" applyBorder="1" applyAlignment="1">
      <alignment horizontal="left" wrapText="1"/>
    </xf>
    <xf numFmtId="0" fontId="9" fillId="9" borderId="13" xfId="7" applyFont="1" applyFill="1" applyBorder="1" applyAlignment="1">
      <alignment horizontal="left" wrapText="1"/>
    </xf>
    <xf numFmtId="0" fontId="9" fillId="9" borderId="21" xfId="7" applyFont="1" applyFill="1" applyBorder="1" applyAlignment="1">
      <alignment horizontal="left" wrapText="1"/>
    </xf>
    <xf numFmtId="0" fontId="9" fillId="9" borderId="15" xfId="7" applyFont="1" applyFill="1" applyBorder="1" applyAlignment="1">
      <alignment horizontal="left" wrapText="1"/>
    </xf>
    <xf numFmtId="0" fontId="9" fillId="9" borderId="22" xfId="7" applyFont="1" applyFill="1" applyBorder="1" applyAlignment="1">
      <alignment horizontal="left" wrapText="1"/>
    </xf>
    <xf numFmtId="0" fontId="9" fillId="9" borderId="23" xfId="7" applyFont="1" applyFill="1" applyBorder="1" applyAlignment="1">
      <alignment horizontal="left" wrapText="1"/>
    </xf>
    <xf numFmtId="0" fontId="7" fillId="5" borderId="20" xfId="7" applyFont="1" applyFill="1" applyBorder="1" applyAlignment="1">
      <alignment horizontal="left" wrapText="1"/>
    </xf>
    <xf numFmtId="0" fontId="7" fillId="5" borderId="13" xfId="7" applyFont="1" applyFill="1" applyBorder="1" applyAlignment="1">
      <alignment horizontal="left" wrapText="1"/>
    </xf>
    <xf numFmtId="0" fontId="7" fillId="5" borderId="21" xfId="7" applyFont="1" applyFill="1" applyBorder="1" applyAlignment="1">
      <alignment horizontal="left" wrapText="1"/>
    </xf>
    <xf numFmtId="0" fontId="7" fillId="5" borderId="15" xfId="7" applyFont="1" applyFill="1" applyBorder="1" applyAlignment="1">
      <alignment horizontal="left" wrapText="1"/>
    </xf>
    <xf numFmtId="0" fontId="17" fillId="0" borderId="0" xfId="0" applyFont="1" applyAlignment="1">
      <alignment horizontal="left"/>
    </xf>
    <xf numFmtId="0" fontId="17" fillId="0" borderId="0" xfId="12" applyFont="1" applyAlignment="1">
      <alignment horizontal="left"/>
    </xf>
  </cellXfs>
  <cellStyles count="15">
    <cellStyle name="Comma" xfId="1" builtinId="3"/>
    <cellStyle name="Comma 2" xfId="9"/>
    <cellStyle name="Comma 3" xfId="14"/>
    <cellStyle name="Currency" xfId="2" builtinId="4"/>
    <cellStyle name="Currency 2" xfId="10"/>
    <cellStyle name="Currency 3" xfId="13"/>
    <cellStyle name="Normal" xfId="0" builtinId="0"/>
    <cellStyle name="Normal 2" xfId="11"/>
    <cellStyle name="Normal 3" xfId="12"/>
    <cellStyle name="Normal_CALCS.... USE ALLOCATION NOT ME" xfId="8"/>
    <cellStyle name="Normal_Sheet1" xfId="4"/>
    <cellStyle name="Normal_Sheet1 2" xfId="7"/>
    <cellStyle name="Normal_Sheet3" xfId="5"/>
    <cellStyle name="Normal_Unit Value Calc" xfId="6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showGridLines="0" tabSelected="1" zoomScale="85" zoomScaleNormal="85" workbookViewId="0">
      <selection activeCell="A2" sqref="A2"/>
    </sheetView>
  </sheetViews>
  <sheetFormatPr defaultRowHeight="15"/>
  <cols>
    <col min="1" max="1" width="4.28515625" bestFit="1" customWidth="1"/>
    <col min="2" max="2" width="31" customWidth="1"/>
    <col min="3" max="3" width="12.28515625" bestFit="1" customWidth="1"/>
    <col min="4" max="4" width="17.5703125" bestFit="1" customWidth="1"/>
    <col min="5" max="5" width="14.85546875" customWidth="1"/>
    <col min="6" max="6" width="11.28515625" bestFit="1" customWidth="1"/>
    <col min="7" max="7" width="11.5703125" bestFit="1" customWidth="1"/>
    <col min="8" max="8" width="19" bestFit="1" customWidth="1"/>
    <col min="9" max="9" width="18" bestFit="1" customWidth="1"/>
    <col min="10" max="10" width="44.140625" customWidth="1"/>
  </cols>
  <sheetData>
    <row r="1" spans="1:10" ht="21.75" thickBot="1">
      <c r="A1" s="145" t="s">
        <v>3437</v>
      </c>
      <c r="B1" s="146"/>
      <c r="C1" s="146"/>
      <c r="D1" s="146"/>
      <c r="E1" s="146"/>
      <c r="F1" s="146"/>
      <c r="G1" s="146"/>
      <c r="H1" s="146"/>
      <c r="I1" s="146"/>
      <c r="J1" s="146"/>
    </row>
    <row r="2" spans="1:10" ht="15.75" thickBot="1">
      <c r="A2" s="17" t="s">
        <v>2</v>
      </c>
      <c r="B2" s="18" t="s">
        <v>0</v>
      </c>
      <c r="C2" s="19" t="s">
        <v>12</v>
      </c>
      <c r="D2" s="19" t="s">
        <v>13</v>
      </c>
      <c r="E2" s="19" t="s">
        <v>15</v>
      </c>
      <c r="F2" s="19" t="s">
        <v>3344</v>
      </c>
      <c r="G2" s="19" t="s">
        <v>16</v>
      </c>
      <c r="H2" s="20" t="s">
        <v>1167</v>
      </c>
      <c r="I2" s="54" t="s">
        <v>11</v>
      </c>
      <c r="J2" s="126" t="s">
        <v>3377</v>
      </c>
    </row>
    <row r="3" spans="1:10" ht="15.75" thickBot="1">
      <c r="A3" s="42" t="s">
        <v>2</v>
      </c>
      <c r="B3" s="42" t="s">
        <v>0</v>
      </c>
      <c r="C3" s="42" t="s">
        <v>12</v>
      </c>
      <c r="D3" s="42" t="s">
        <v>13</v>
      </c>
      <c r="E3" s="42" t="s">
        <v>15</v>
      </c>
      <c r="F3" s="42" t="s">
        <v>14</v>
      </c>
      <c r="G3" s="42" t="s">
        <v>16</v>
      </c>
      <c r="H3" s="42" t="s">
        <v>1167</v>
      </c>
      <c r="I3" s="55" t="s">
        <v>11</v>
      </c>
      <c r="J3" s="127"/>
    </row>
    <row r="4" spans="1:10" ht="15.75" thickBot="1">
      <c r="A4" s="66" t="s">
        <v>36</v>
      </c>
      <c r="B4" s="66" t="s">
        <v>3337</v>
      </c>
      <c r="C4" s="67">
        <v>312471327</v>
      </c>
      <c r="D4" s="67">
        <v>41289869</v>
      </c>
      <c r="E4" s="67">
        <v>3458867</v>
      </c>
      <c r="F4" s="67">
        <v>18477712</v>
      </c>
      <c r="G4" s="52">
        <v>0</v>
      </c>
      <c r="H4" s="46">
        <f>2948090000-7000000</f>
        <v>2941090000</v>
      </c>
      <c r="I4" s="1">
        <v>0</v>
      </c>
      <c r="J4" s="43" t="s">
        <v>3370</v>
      </c>
    </row>
    <row r="5" spans="1:10" ht="15.75" thickBot="1">
      <c r="A5" s="66" t="s">
        <v>21</v>
      </c>
      <c r="B5" s="66" t="s">
        <v>3338</v>
      </c>
      <c r="C5" s="67">
        <v>261852138</v>
      </c>
      <c r="D5" s="67">
        <v>33396504</v>
      </c>
      <c r="E5" s="67">
        <v>3039698</v>
      </c>
      <c r="F5" s="67">
        <v>14404488</v>
      </c>
      <c r="G5" s="53"/>
      <c r="H5" s="69">
        <f>H4*0.7</f>
        <v>2058762999.9999998</v>
      </c>
      <c r="I5" s="2"/>
      <c r="J5" s="43" t="s">
        <v>3371</v>
      </c>
    </row>
    <row r="6" spans="1:10">
      <c r="A6" s="66" t="s">
        <v>3339</v>
      </c>
      <c r="B6" s="66" t="s">
        <v>3340</v>
      </c>
      <c r="C6" s="67">
        <v>126082206</v>
      </c>
      <c r="D6" s="67">
        <v>20675765</v>
      </c>
      <c r="E6" s="67">
        <v>2005786</v>
      </c>
      <c r="F6" s="67">
        <v>9315494</v>
      </c>
      <c r="G6" s="21">
        <f>SUMIF(CALCS!C3:C1233, "51",CALCS!T3:T1233)+SUMIF(CALCS!C3:C1233, "52",CALCS!T3:T1233)</f>
        <v>32768306</v>
      </c>
      <c r="H6" s="70"/>
      <c r="I6" s="67">
        <v>81042172</v>
      </c>
      <c r="J6" s="44" t="s">
        <v>3372</v>
      </c>
    </row>
    <row r="7" spans="1:10" ht="15.75" thickBot="1">
      <c r="A7" s="66" t="s">
        <v>171</v>
      </c>
      <c r="B7" s="66" t="s">
        <v>3341</v>
      </c>
      <c r="C7" s="67">
        <v>75224628</v>
      </c>
      <c r="D7" s="67">
        <v>6348584</v>
      </c>
      <c r="E7" s="67">
        <v>625240</v>
      </c>
      <c r="F7" s="67">
        <v>2254233</v>
      </c>
      <c r="G7" s="22">
        <f>SUMIF(CALCS!C3:C1233, "66",CALCS!T3:T1233)</f>
        <v>2957229</v>
      </c>
      <c r="H7" s="70"/>
      <c r="I7" s="67">
        <v>32326708</v>
      </c>
      <c r="J7" s="44" t="s">
        <v>3373</v>
      </c>
    </row>
    <row r="8" spans="1:10">
      <c r="A8" s="66" t="s">
        <v>109</v>
      </c>
      <c r="B8" s="66" t="s">
        <v>3342</v>
      </c>
      <c r="C8" s="67">
        <v>120997811</v>
      </c>
      <c r="D8" s="68"/>
      <c r="E8" s="68"/>
      <c r="F8" s="68"/>
      <c r="G8" s="8"/>
      <c r="H8" s="70"/>
      <c r="I8" s="67">
        <v>81042116</v>
      </c>
      <c r="J8" s="44" t="s">
        <v>3374</v>
      </c>
    </row>
    <row r="9" spans="1:10" ht="15.75" thickBot="1">
      <c r="A9" s="66" t="s">
        <v>934</v>
      </c>
      <c r="B9" s="66" t="s">
        <v>3343</v>
      </c>
      <c r="C9" s="67">
        <v>110303917</v>
      </c>
      <c r="D9" s="67">
        <v>13997778</v>
      </c>
      <c r="E9" s="67">
        <v>778188</v>
      </c>
      <c r="F9" s="67">
        <v>6890812</v>
      </c>
      <c r="G9" s="8"/>
      <c r="H9" s="69">
        <f>H4-H5</f>
        <v>882327000.00000024</v>
      </c>
      <c r="I9" s="2"/>
      <c r="J9" s="45" t="s">
        <v>3375</v>
      </c>
    </row>
    <row r="10" spans="1:10">
      <c r="A10" s="136" t="s">
        <v>3345</v>
      </c>
      <c r="B10" s="137"/>
      <c r="C10" s="29">
        <v>0.25</v>
      </c>
      <c r="D10" s="30">
        <v>0.5</v>
      </c>
      <c r="E10" s="29">
        <v>0.25</v>
      </c>
      <c r="F10" s="48"/>
      <c r="G10" s="48"/>
      <c r="H10" s="3"/>
    </row>
    <row r="11" spans="1:10" ht="15" customHeight="1">
      <c r="A11" s="151" t="s">
        <v>3346</v>
      </c>
      <c r="B11" s="152"/>
      <c r="C11" s="31">
        <v>0.25</v>
      </c>
      <c r="D11" s="32">
        <v>0.5</v>
      </c>
      <c r="E11" s="31">
        <v>0.25</v>
      </c>
      <c r="F11" s="35"/>
      <c r="G11" s="35"/>
      <c r="H11" s="3"/>
    </row>
    <row r="12" spans="1:10" ht="15.75" customHeight="1" thickBot="1">
      <c r="A12" s="153" t="s">
        <v>3347</v>
      </c>
      <c r="B12" s="154"/>
      <c r="C12" s="33">
        <v>0.25</v>
      </c>
      <c r="D12" s="34">
        <v>0.5</v>
      </c>
      <c r="E12" s="33">
        <v>0.25</v>
      </c>
      <c r="F12" s="35"/>
      <c r="G12" s="35"/>
      <c r="H12" s="3"/>
      <c r="I12" s="47"/>
    </row>
    <row r="13" spans="1:10" ht="15" customHeight="1">
      <c r="A13" s="155" t="s">
        <v>3348</v>
      </c>
      <c r="B13" s="156"/>
      <c r="C13" s="50"/>
      <c r="D13" s="12">
        <v>0.3</v>
      </c>
      <c r="E13" s="14"/>
      <c r="F13" s="11">
        <v>0.5</v>
      </c>
      <c r="G13" s="11">
        <v>0.2</v>
      </c>
      <c r="H13" s="3"/>
    </row>
    <row r="14" spans="1:10" ht="15" customHeight="1">
      <c r="A14" s="157" t="s">
        <v>3349</v>
      </c>
      <c r="B14" s="158"/>
      <c r="C14" s="14"/>
      <c r="D14" s="14">
        <v>0.3</v>
      </c>
      <c r="E14" s="14"/>
      <c r="F14" s="13">
        <v>0.5</v>
      </c>
      <c r="G14" s="13">
        <v>0.2</v>
      </c>
      <c r="H14" s="3"/>
    </row>
    <row r="15" spans="1:10" ht="15.75" customHeight="1" thickBot="1">
      <c r="A15" s="147" t="s">
        <v>3350</v>
      </c>
      <c r="B15" s="148"/>
      <c r="C15" s="15">
        <v>0.2</v>
      </c>
      <c r="D15" s="16">
        <v>0.3</v>
      </c>
      <c r="E15" s="51"/>
      <c r="F15" s="15">
        <v>0.5</v>
      </c>
      <c r="G15" s="15"/>
      <c r="H15" s="3"/>
    </row>
    <row r="16" spans="1:10" ht="15" customHeight="1">
      <c r="A16" s="149" t="s">
        <v>3351</v>
      </c>
      <c r="B16" s="150"/>
      <c r="C16" s="36">
        <f t="shared" ref="C16:E17" si="0">+($H$5/C$5)*C10</f>
        <v>1.9655778025383162</v>
      </c>
      <c r="D16" s="37">
        <f t="shared" si="0"/>
        <v>30.823031656247608</v>
      </c>
      <c r="E16" s="36">
        <f t="shared" si="0"/>
        <v>169.32298866532133</v>
      </c>
      <c r="F16" s="49"/>
      <c r="G16" s="49"/>
      <c r="H16" s="4"/>
      <c r="I16" s="56"/>
    </row>
    <row r="17" spans="1:9" ht="15" customHeight="1">
      <c r="A17" s="151" t="s">
        <v>3352</v>
      </c>
      <c r="B17" s="152"/>
      <c r="C17" s="38">
        <f t="shared" si="0"/>
        <v>1.9655778025383162</v>
      </c>
      <c r="D17" s="39">
        <f t="shared" si="0"/>
        <v>30.823031656247608</v>
      </c>
      <c r="E17" s="38">
        <f t="shared" si="0"/>
        <v>169.32298866532133</v>
      </c>
      <c r="F17" s="40"/>
      <c r="G17" s="40"/>
      <c r="H17" s="5"/>
    </row>
    <row r="18" spans="1:9" ht="15.75" customHeight="1" thickBot="1">
      <c r="A18" s="153" t="s">
        <v>3353</v>
      </c>
      <c r="B18" s="154"/>
      <c r="C18" s="40">
        <f>(H9/C9)*C12</f>
        <v>1.9997635260767763</v>
      </c>
      <c r="D18" s="41">
        <f>(H9/D9)*D12</f>
        <v>31.516680718896964</v>
      </c>
      <c r="E18" s="40">
        <f>(H9/E9)*E12</f>
        <v>283.45560455828161</v>
      </c>
      <c r="F18" s="40"/>
      <c r="G18" s="40"/>
      <c r="H18" s="5"/>
    </row>
    <row r="19" spans="1:9" ht="15" customHeight="1">
      <c r="A19" s="138" t="s">
        <v>3354</v>
      </c>
      <c r="B19" s="139"/>
      <c r="C19" s="24"/>
      <c r="D19" s="24">
        <f>+($H$5/D$5)*D13</f>
        <v>18.493818993748565</v>
      </c>
      <c r="E19" s="24"/>
      <c r="F19" s="23">
        <f>+($H$5/F$5)*F13</f>
        <v>71.462553892925584</v>
      </c>
      <c r="G19" s="23">
        <f>+($H$5/G$6)*G13</f>
        <v>12.56557479657325</v>
      </c>
      <c r="H19" s="4"/>
    </row>
    <row r="20" spans="1:9" ht="15" customHeight="1">
      <c r="A20" s="130" t="s">
        <v>3355</v>
      </c>
      <c r="B20" s="131"/>
      <c r="C20" s="26"/>
      <c r="D20" s="26">
        <f>+($H$5/D$5)*D14</f>
        <v>18.493818993748565</v>
      </c>
      <c r="E20" s="26"/>
      <c r="F20" s="25">
        <f>+($H$5/F$5)*F14</f>
        <v>71.462553892925584</v>
      </c>
      <c r="G20" s="25">
        <f>+($H$5/(G$6+G7))*G14</f>
        <v>11.525442516116273</v>
      </c>
      <c r="H20" s="4"/>
    </row>
    <row r="21" spans="1:9" ht="15.75" customHeight="1" thickBot="1">
      <c r="A21" s="132" t="s">
        <v>3356</v>
      </c>
      <c r="B21" s="133"/>
      <c r="C21" s="28">
        <f>(H9/C9)*C15</f>
        <v>1.5998108208614212</v>
      </c>
      <c r="D21" s="28">
        <f>(H9/D9)*D15</f>
        <v>18.910008431338177</v>
      </c>
      <c r="E21" s="28"/>
      <c r="F21" s="27">
        <f>(H9/F9)*F15</f>
        <v>64.021990441765084</v>
      </c>
      <c r="G21" s="27"/>
      <c r="H21" s="4"/>
    </row>
    <row r="22" spans="1:9" ht="15.75" customHeight="1" thickBot="1">
      <c r="A22" s="134" t="s">
        <v>3379</v>
      </c>
      <c r="B22" s="135"/>
      <c r="C22" s="10">
        <f>+C8/I8</f>
        <v>1.4930238371367301</v>
      </c>
      <c r="D22" s="140"/>
      <c r="E22" s="141"/>
      <c r="F22" s="141"/>
      <c r="G22" s="142"/>
      <c r="H22" s="4"/>
    </row>
    <row r="23" spans="1:9">
      <c r="A23" s="4"/>
      <c r="B23" s="4"/>
      <c r="C23" s="4"/>
      <c r="D23" s="4"/>
      <c r="E23" s="4"/>
      <c r="F23" s="4"/>
      <c r="G23" s="4"/>
      <c r="H23" s="4"/>
      <c r="I23" s="4"/>
    </row>
    <row r="24" spans="1:9">
      <c r="A24" s="144" t="s">
        <v>3357</v>
      </c>
      <c r="B24" s="128" t="s">
        <v>3358</v>
      </c>
      <c r="C24" s="129"/>
      <c r="D24" s="6">
        <f>+C16</f>
        <v>1.9655778025383162</v>
      </c>
      <c r="E24" s="4"/>
      <c r="F24" s="4"/>
      <c r="G24" s="4"/>
      <c r="H24" s="4"/>
      <c r="I24" s="4"/>
    </row>
    <row r="25" spans="1:9">
      <c r="A25" s="144"/>
      <c r="B25" s="128" t="s">
        <v>3359</v>
      </c>
      <c r="C25" s="129"/>
      <c r="D25" s="6">
        <f>+D16</f>
        <v>30.823031656247608</v>
      </c>
      <c r="E25" s="4"/>
      <c r="F25" s="4"/>
      <c r="G25" s="4"/>
      <c r="H25" s="4"/>
      <c r="I25" s="4"/>
    </row>
    <row r="26" spans="1:9">
      <c r="A26" s="144"/>
      <c r="B26" s="128" t="s">
        <v>3360</v>
      </c>
      <c r="C26" s="129"/>
      <c r="D26" s="6">
        <f>+E16</f>
        <v>169.32298866532133</v>
      </c>
      <c r="E26" s="4"/>
      <c r="F26" s="4"/>
      <c r="G26" s="4"/>
    </row>
    <row r="27" spans="1:9">
      <c r="A27" s="144"/>
      <c r="B27" s="128" t="s">
        <v>3361</v>
      </c>
      <c r="C27" s="129"/>
      <c r="D27" s="6">
        <f>+D19</f>
        <v>18.493818993748565</v>
      </c>
      <c r="E27" s="4"/>
      <c r="F27" s="4"/>
      <c r="G27" s="4"/>
    </row>
    <row r="28" spans="1:9">
      <c r="A28" s="144"/>
      <c r="B28" s="128" t="s">
        <v>3362</v>
      </c>
      <c r="C28" s="129"/>
      <c r="D28" s="6">
        <f>+G19</f>
        <v>12.56557479657325</v>
      </c>
      <c r="E28" s="4"/>
      <c r="F28" s="4"/>
      <c r="G28" s="4"/>
    </row>
    <row r="29" spans="1:9">
      <c r="A29" s="144"/>
      <c r="B29" s="128" t="s">
        <v>3363</v>
      </c>
      <c r="C29" s="129"/>
      <c r="D29" s="6">
        <f>+G20</f>
        <v>11.525442516116273</v>
      </c>
      <c r="E29" s="4"/>
      <c r="F29" s="4"/>
      <c r="G29" s="4"/>
      <c r="H29" s="4"/>
      <c r="I29" s="4"/>
    </row>
    <row r="30" spans="1:9">
      <c r="A30" s="144"/>
      <c r="B30" s="128" t="s">
        <v>3364</v>
      </c>
      <c r="C30" s="129"/>
      <c r="D30" s="6">
        <f>+F19</f>
        <v>71.462553892925584</v>
      </c>
      <c r="E30" s="4"/>
      <c r="F30" s="4"/>
      <c r="G30" s="4"/>
      <c r="H30" s="4"/>
      <c r="I30" s="4"/>
    </row>
    <row r="31" spans="1:9">
      <c r="A31" s="144"/>
      <c r="B31" s="128" t="s">
        <v>3365</v>
      </c>
      <c r="C31" s="129"/>
      <c r="D31" s="7">
        <f>+C8/I8</f>
        <v>1.4930238371367301</v>
      </c>
      <c r="E31" s="4"/>
      <c r="F31" s="4"/>
      <c r="G31" s="4"/>
      <c r="H31" s="4"/>
      <c r="I31" s="4"/>
    </row>
    <row r="32" spans="1:9">
      <c r="A32" s="144"/>
      <c r="B32" s="128" t="s">
        <v>3366</v>
      </c>
      <c r="C32" s="129"/>
      <c r="D32" s="9">
        <f>H5/(SUM(CALCS!W2:W1233)-SUMIF(CALCS!C2:C1233,"22",CALCS!W2:W1233))</f>
        <v>0.87246746405342734</v>
      </c>
      <c r="E32" s="4"/>
      <c r="F32" s="4"/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143" t="s">
        <v>3367</v>
      </c>
      <c r="B34" s="128" t="s">
        <v>3358</v>
      </c>
      <c r="C34" s="129"/>
      <c r="D34" s="6">
        <f>C18</f>
        <v>1.9997635260767763</v>
      </c>
      <c r="E34" s="4"/>
      <c r="F34" s="4"/>
      <c r="G34" s="4"/>
      <c r="H34" s="4"/>
      <c r="I34" s="4"/>
    </row>
    <row r="35" spans="1:9">
      <c r="A35" s="143"/>
      <c r="B35" s="128" t="s">
        <v>3359</v>
      </c>
      <c r="C35" s="129"/>
      <c r="D35" s="6">
        <f>D18</f>
        <v>31.516680718896964</v>
      </c>
      <c r="E35" s="4"/>
      <c r="F35" s="4"/>
      <c r="G35" s="4"/>
      <c r="H35" s="4"/>
      <c r="I35" s="4"/>
    </row>
    <row r="36" spans="1:9">
      <c r="A36" s="143"/>
      <c r="B36" s="128" t="s">
        <v>3360</v>
      </c>
      <c r="C36" s="129"/>
      <c r="D36" s="6">
        <f>E18</f>
        <v>283.45560455828161</v>
      </c>
      <c r="E36" s="4"/>
      <c r="F36" s="4"/>
      <c r="G36" s="4"/>
      <c r="H36" s="4"/>
      <c r="I36" s="4"/>
    </row>
    <row r="37" spans="1:9">
      <c r="A37" s="143"/>
      <c r="B37" s="128" t="s">
        <v>3368</v>
      </c>
      <c r="C37" s="129"/>
      <c r="D37" s="6">
        <f>C21</f>
        <v>1.5998108208614212</v>
      </c>
      <c r="E37" s="4"/>
      <c r="F37" s="4"/>
      <c r="G37" s="4"/>
      <c r="H37" s="4"/>
      <c r="I37" s="4"/>
    </row>
    <row r="38" spans="1:9">
      <c r="A38" s="143"/>
      <c r="B38" s="128" t="s">
        <v>3361</v>
      </c>
      <c r="C38" s="129"/>
      <c r="D38" s="6">
        <f>D21</f>
        <v>18.910008431338177</v>
      </c>
      <c r="E38" s="4"/>
      <c r="F38" s="4"/>
      <c r="G38" s="4"/>
      <c r="H38" s="4"/>
      <c r="I38" s="4"/>
    </row>
    <row r="39" spans="1:9">
      <c r="A39" s="143"/>
      <c r="B39" s="128" t="s">
        <v>3364</v>
      </c>
      <c r="C39" s="129"/>
      <c r="D39" s="6">
        <f>F21</f>
        <v>64.021990441765084</v>
      </c>
      <c r="E39" s="4"/>
      <c r="F39" s="4"/>
      <c r="G39" s="4"/>
      <c r="H39" s="4"/>
      <c r="I39" s="4"/>
    </row>
    <row r="40" spans="1:9">
      <c r="A40" s="143"/>
      <c r="B40" s="128" t="s">
        <v>3369</v>
      </c>
      <c r="C40" s="129"/>
      <c r="D40" s="9">
        <f>H9/SUMIF(CALCS!C2:C1233, "22", CALCS!W2:W1233)</f>
        <v>0.83383131643698938</v>
      </c>
      <c r="E40" s="4"/>
      <c r="F40" s="4"/>
      <c r="G40" s="4"/>
      <c r="H40" s="4"/>
      <c r="I40" s="4"/>
    </row>
    <row r="42" spans="1:9" ht="15.75" thickBot="1"/>
    <row r="43" spans="1:9" ht="18.75">
      <c r="B43" s="123" t="s">
        <v>3380</v>
      </c>
      <c r="C43" s="124"/>
      <c r="D43" s="124"/>
      <c r="E43" s="125"/>
    </row>
    <row r="44" spans="1:9" ht="19.5" thickBot="1">
      <c r="B44" s="120" t="s">
        <v>3378</v>
      </c>
      <c r="C44" s="121"/>
      <c r="D44" s="121"/>
      <c r="E44" s="122"/>
    </row>
  </sheetData>
  <mergeCells count="36">
    <mergeCell ref="A1:J1"/>
    <mergeCell ref="A15:B15"/>
    <mergeCell ref="A16:B16"/>
    <mergeCell ref="A17:B17"/>
    <mergeCell ref="A18:B18"/>
    <mergeCell ref="A11:B11"/>
    <mergeCell ref="A12:B12"/>
    <mergeCell ref="A13:B13"/>
    <mergeCell ref="A14:B14"/>
    <mergeCell ref="B36:C36"/>
    <mergeCell ref="B37:C37"/>
    <mergeCell ref="B38:C38"/>
    <mergeCell ref="B39:C39"/>
    <mergeCell ref="A24:A32"/>
    <mergeCell ref="B24:C24"/>
    <mergeCell ref="B25:C25"/>
    <mergeCell ref="B26:C26"/>
    <mergeCell ref="B27:C27"/>
    <mergeCell ref="B28:C28"/>
    <mergeCell ref="B29:C29"/>
    <mergeCell ref="B44:E44"/>
    <mergeCell ref="B43:E43"/>
    <mergeCell ref="J2:J3"/>
    <mergeCell ref="B40:C40"/>
    <mergeCell ref="B30:C30"/>
    <mergeCell ref="B31:C31"/>
    <mergeCell ref="B32:C32"/>
    <mergeCell ref="A20:B20"/>
    <mergeCell ref="A21:B21"/>
    <mergeCell ref="A22:B22"/>
    <mergeCell ref="A10:B10"/>
    <mergeCell ref="A19:B19"/>
    <mergeCell ref="D22:G22"/>
    <mergeCell ref="A34:A40"/>
    <mergeCell ref="B34:C34"/>
    <mergeCell ref="B35:C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233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32" sqref="I32"/>
    </sheetView>
  </sheetViews>
  <sheetFormatPr defaultRowHeight="15"/>
  <cols>
    <col min="1" max="1" width="29.85546875" bestFit="1" customWidth="1"/>
    <col min="2" max="2" width="4.28515625" bestFit="1" customWidth="1"/>
    <col min="3" max="3" width="3" bestFit="1" customWidth="1"/>
    <col min="4" max="4" width="20.7109375" customWidth="1"/>
    <col min="5" max="5" width="3" bestFit="1" customWidth="1"/>
    <col min="6" max="6" width="5" bestFit="1" customWidth="1"/>
    <col min="7" max="7" width="4" bestFit="1" customWidth="1"/>
    <col min="8" max="8" width="6" bestFit="1" customWidth="1"/>
    <col min="9" max="9" width="6.42578125" bestFit="1" customWidth="1"/>
    <col min="10" max="11" width="6" bestFit="1" customWidth="1"/>
    <col min="12" max="12" width="12.7109375" style="47" bestFit="1" customWidth="1"/>
    <col min="13" max="14" width="12.7109375" style="47" customWidth="1"/>
    <col min="15" max="15" width="12.7109375" style="47" bestFit="1" customWidth="1"/>
    <col min="16" max="16" width="12.7109375" style="47" customWidth="1"/>
    <col min="17" max="18" width="12.7109375" style="47" bestFit="1" customWidth="1"/>
    <col min="19" max="19" width="11.28515625" style="47" bestFit="1" customWidth="1"/>
    <col min="20" max="20" width="13.85546875" style="59" bestFit="1" customWidth="1"/>
    <col min="21" max="22" width="13" style="58" bestFit="1" customWidth="1"/>
    <col min="23" max="23" width="11.28515625" style="58" bestFit="1" customWidth="1"/>
    <col min="24" max="24" width="12.28515625" style="63" bestFit="1" customWidth="1"/>
    <col min="25" max="259" width="30" customWidth="1"/>
  </cols>
  <sheetData>
    <row r="1" spans="1:24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10</v>
      </c>
      <c r="L1" s="71" t="s">
        <v>11</v>
      </c>
      <c r="M1" s="71" t="s">
        <v>3381</v>
      </c>
      <c r="N1" s="71" t="s">
        <v>3382</v>
      </c>
      <c r="O1" s="71" t="s">
        <v>12</v>
      </c>
      <c r="P1" s="71" t="s">
        <v>3383</v>
      </c>
      <c r="Q1" s="71" t="s">
        <v>13</v>
      </c>
      <c r="R1" s="71" t="s">
        <v>14</v>
      </c>
      <c r="S1" s="71" t="s">
        <v>15</v>
      </c>
      <c r="T1" s="60" t="s">
        <v>16</v>
      </c>
      <c r="U1" s="61" t="s">
        <v>3335</v>
      </c>
      <c r="V1" s="61" t="s">
        <v>3336</v>
      </c>
      <c r="W1" s="61" t="s">
        <v>3376</v>
      </c>
      <c r="X1" s="62" t="s">
        <v>1167</v>
      </c>
    </row>
    <row r="2" spans="1:24">
      <c r="A2" s="64" t="s">
        <v>34</v>
      </c>
      <c r="B2" s="64" t="s">
        <v>35</v>
      </c>
      <c r="C2" s="64" t="s">
        <v>19</v>
      </c>
      <c r="D2" s="64" t="s">
        <v>20</v>
      </c>
      <c r="E2" s="64" t="s">
        <v>36</v>
      </c>
      <c r="F2" s="64" t="s">
        <v>22</v>
      </c>
      <c r="G2" s="64" t="s">
        <v>23</v>
      </c>
      <c r="H2" s="64" t="s">
        <v>24</v>
      </c>
      <c r="I2" s="64" t="s">
        <v>24</v>
      </c>
      <c r="J2" s="64" t="s">
        <v>25</v>
      </c>
      <c r="K2" s="64" t="s">
        <v>37</v>
      </c>
      <c r="L2" s="65">
        <v>0</v>
      </c>
      <c r="M2" s="65">
        <v>3894135</v>
      </c>
      <c r="N2" s="65">
        <v>3893888</v>
      </c>
      <c r="O2" s="65">
        <v>2907955</v>
      </c>
      <c r="P2" s="65">
        <v>0</v>
      </c>
      <c r="Q2" s="65">
        <v>436029</v>
      </c>
      <c r="R2" s="65">
        <v>77948</v>
      </c>
      <c r="S2" s="65">
        <v>18924</v>
      </c>
      <c r="T2" s="57">
        <f>IF(P2&gt;0, ROUND(IF(IF(OR(C2="51", C2="52", C2="66"), (L2*'UNIT VALUES'!$C$22)-CALCS!P2,0)&gt;0, IF(OR(C2="51", C2="52", C2="66"), (L2*'UNIT VALUES'!$C$22)-CALCS!P2,0), 0), 0), ROUND(IF(IF(OR(C2="51", C2="52", C2="66"), (L2*'UNIT VALUES'!$C$22)-CALCS!O2,0)&gt;0, IF(OR(C2="51", C2="52", C2="66"), (L2*'UNIT VALUES'!$C$22)-CALCS!O2,0), 0), 0))</f>
        <v>0</v>
      </c>
      <c r="U2" s="58">
        <f>IF(C2="22", (O2*'UNIT VALUES'!$D$34)+(Q2*'UNIT VALUES'!$D$35)+(S2*'UNIT VALUES'!$D$36), (O2*'UNIT VALUES'!$D$24)+(Q2*'UNIT VALUES'!$D$25)+(S2*'UNIT VALUES'!$D$26))</f>
        <v>24921522.982313439</v>
      </c>
      <c r="V2" s="58">
        <f>IF(C2="22",(O2*'UNIT VALUES'!$D$37)+(Q2*'UNIT VALUES'!$D$38)+(R2*'UNIT VALUES'!$D$39),IF(C2="66",(Q2*'UNIT VALUES'!$D$27)+(T2*'UNIT VALUES'!$D$29)+(R2*'UNIT VALUES'!$D$30),(Q2*'UNIT VALUES'!$D$27)+(T2*'UNIT VALUES'!$D$28)+(R2*'UNIT VALUES'!$D$30)))</f>
        <v>17887876.052840732</v>
      </c>
      <c r="W2" s="58">
        <f>ROUND(IF(U2&gt;V2,U2,V2), 0)</f>
        <v>24921523</v>
      </c>
      <c r="X2" s="63">
        <f>ROUND(IF(C2="22", W2*'UNIT VALUES'!$D$40, W2*'UNIT VALUES'!$D$32), 0)</f>
        <v>20780346</v>
      </c>
    </row>
    <row r="3" spans="1:24">
      <c r="A3" s="64" t="s">
        <v>38</v>
      </c>
      <c r="B3" s="64" t="s">
        <v>35</v>
      </c>
      <c r="C3" s="64" t="s">
        <v>28</v>
      </c>
      <c r="D3" s="64" t="s">
        <v>29</v>
      </c>
      <c r="E3" s="64" t="s">
        <v>36</v>
      </c>
      <c r="F3" s="64" t="s">
        <v>39</v>
      </c>
      <c r="G3" s="64" t="s">
        <v>40</v>
      </c>
      <c r="H3" s="64" t="s">
        <v>24</v>
      </c>
      <c r="I3" s="64" t="s">
        <v>41</v>
      </c>
      <c r="J3" s="64" t="s">
        <v>42</v>
      </c>
      <c r="K3" s="64" t="s">
        <v>37</v>
      </c>
      <c r="L3" s="65">
        <v>33657</v>
      </c>
      <c r="M3" s="65">
        <v>29118</v>
      </c>
      <c r="N3" s="65">
        <v>29523</v>
      </c>
      <c r="O3" s="65">
        <v>23106</v>
      </c>
      <c r="P3" s="65">
        <v>0</v>
      </c>
      <c r="Q3" s="65">
        <v>5533</v>
      </c>
      <c r="R3" s="65">
        <v>2056</v>
      </c>
      <c r="S3" s="65">
        <v>111</v>
      </c>
      <c r="T3" s="57">
        <f>IF(P3&gt;0, ROUND(IF(IF(OR(C3="51", C3="52", C3="66"), (L3*'UNIT VALUES'!$C$22)-CALCS!P3,0)&gt;0, IF(OR(C3="51", C3="52", C3="66"), (L3*'UNIT VALUES'!$C$22)-CALCS!P3,0), 0), 0), ROUND(IF(IF(OR(C3="51", C3="52", C3="66"), (L3*'UNIT VALUES'!$C$22)-CALCS!O3,0)&gt;0, IF(OR(C3="51", C3="52", C3="66"), (L3*'UNIT VALUES'!$C$22)-CALCS!O3,0), 0), 0))</f>
        <v>27145</v>
      </c>
      <c r="U3" s="58">
        <f>IF(C3="22", (O3*'UNIT VALUES'!$D$34)+(Q3*'UNIT VALUES'!$D$35)+(S3*'UNIT VALUES'!$D$36), (O3*'UNIT VALUES'!$D$24)+(Q3*'UNIT VALUES'!$D$25)+(S3*'UNIT VALUES'!$D$26))</f>
        <v>234755.32660131902</v>
      </c>
      <c r="V3" s="58">
        <f>IF(C3="22",(O3*'UNIT VALUES'!$D$37)+(Q3*'UNIT VALUES'!$D$38)+(R3*'UNIT VALUES'!$D$39),IF(C3="66",(Q3*'UNIT VALUES'!$D$27)+(T3*'UNIT VALUES'!$D$29)+(R3*'UNIT VALUES'!$D$30),(Q3*'UNIT VALUES'!$D$27)+(T3*'UNIT VALUES'!$D$28)+(R3*'UNIT VALUES'!$D$30)))</f>
        <v>590345.83914924669</v>
      </c>
      <c r="W3" s="58">
        <f t="shared" ref="W3:W66" si="0">ROUND(IF(U3&gt;V3,U3,V3), 0)</f>
        <v>590346</v>
      </c>
      <c r="X3" s="63">
        <f>ROUND(IF(C3="22", W3*'UNIT VALUES'!$D$40, W3*'UNIT VALUES'!$D$32), 0)</f>
        <v>515058</v>
      </c>
    </row>
    <row r="4" spans="1:24">
      <c r="A4" s="64" t="s">
        <v>43</v>
      </c>
      <c r="B4" s="64" t="s">
        <v>35</v>
      </c>
      <c r="C4" s="64" t="s">
        <v>28</v>
      </c>
      <c r="D4" s="64" t="s">
        <v>29</v>
      </c>
      <c r="E4" s="64" t="s">
        <v>36</v>
      </c>
      <c r="F4" s="64" t="s">
        <v>44</v>
      </c>
      <c r="G4" s="64" t="s">
        <v>45</v>
      </c>
      <c r="H4" s="64" t="s">
        <v>24</v>
      </c>
      <c r="I4" s="64" t="s">
        <v>46</v>
      </c>
      <c r="J4" s="64" t="s">
        <v>47</v>
      </c>
      <c r="K4" s="64" t="s">
        <v>37</v>
      </c>
      <c r="L4" s="65">
        <v>16261</v>
      </c>
      <c r="M4" s="65">
        <v>0</v>
      </c>
      <c r="N4" s="65">
        <v>0</v>
      </c>
      <c r="O4" s="65">
        <v>53380</v>
      </c>
      <c r="P4" s="65">
        <v>0</v>
      </c>
      <c r="Q4" s="65">
        <v>13901</v>
      </c>
      <c r="R4" s="65">
        <v>493</v>
      </c>
      <c r="S4" s="65">
        <v>193</v>
      </c>
      <c r="T4" s="57">
        <f>IF(P4&gt;0, ROUND(IF(IF(OR(C4="51", C4="52", C4="66"), (L4*'UNIT VALUES'!$C$22)-CALCS!P4,0)&gt;0, IF(OR(C4="51", C4="52", C4="66"), (L4*'UNIT VALUES'!$C$22)-CALCS!P4,0), 0), 0), ROUND(IF(IF(OR(C4="51", C4="52", C4="66"), (L4*'UNIT VALUES'!$C$22)-CALCS!O4,0)&gt;0, IF(OR(C4="51", C4="52", C4="66"), (L4*'UNIT VALUES'!$C$22)-CALCS!O4,0), 0), 0))</f>
        <v>0</v>
      </c>
      <c r="U4" s="58">
        <f>IF(C4="22", (O4*'UNIT VALUES'!$D$34)+(Q4*'UNIT VALUES'!$D$35)+(S4*'UNIT VALUES'!$D$36), (O4*'UNIT VALUES'!$D$24)+(Q4*'UNIT VALUES'!$D$25)+(S4*'UNIT VALUES'!$D$26))</f>
        <v>566072.84296540031</v>
      </c>
      <c r="V4" s="58">
        <f>IF(C4="22",(O4*'UNIT VALUES'!$D$37)+(Q4*'UNIT VALUES'!$D$38)+(R4*'UNIT VALUES'!$D$39),IF(C4="66",(Q4*'UNIT VALUES'!$D$27)+(T4*'UNIT VALUES'!$D$29)+(R4*'UNIT VALUES'!$D$30),(Q4*'UNIT VALUES'!$D$27)+(T4*'UNIT VALUES'!$D$28)+(R4*'UNIT VALUES'!$D$30)))</f>
        <v>292313.61690131115</v>
      </c>
      <c r="W4" s="58">
        <f t="shared" si="0"/>
        <v>566073</v>
      </c>
      <c r="X4" s="63">
        <f>ROUND(IF(C4="22", W4*'UNIT VALUES'!$D$40, W4*'UNIT VALUES'!$D$32), 0)</f>
        <v>493880</v>
      </c>
    </row>
    <row r="5" spans="1:24">
      <c r="A5" s="64" t="s">
        <v>48</v>
      </c>
      <c r="B5" s="64" t="s">
        <v>35</v>
      </c>
      <c r="C5" s="64" t="s">
        <v>49</v>
      </c>
      <c r="D5" s="64" t="s">
        <v>50</v>
      </c>
      <c r="E5" s="64" t="s">
        <v>36</v>
      </c>
      <c r="F5" s="64" t="s">
        <v>51</v>
      </c>
      <c r="G5" s="64" t="s">
        <v>52</v>
      </c>
      <c r="H5" s="64" t="s">
        <v>24</v>
      </c>
      <c r="I5" s="64" t="s">
        <v>53</v>
      </c>
      <c r="J5" s="64" t="s">
        <v>54</v>
      </c>
      <c r="K5" s="64" t="s">
        <v>37</v>
      </c>
      <c r="L5" s="65">
        <v>33054</v>
      </c>
      <c r="M5" s="65">
        <v>37656</v>
      </c>
      <c r="N5" s="65">
        <v>31729</v>
      </c>
      <c r="O5" s="65">
        <v>27456</v>
      </c>
      <c r="P5" s="65">
        <v>23134</v>
      </c>
      <c r="Q5" s="65">
        <v>6960</v>
      </c>
      <c r="R5" s="65">
        <v>1535</v>
      </c>
      <c r="S5" s="65">
        <v>237</v>
      </c>
      <c r="T5" s="57">
        <f>IF(P5&gt;0, ROUND(IF(IF(OR(C5="51", C5="52", C5="66"), (L5*'UNIT VALUES'!$C$22)-CALCS!P5,0)&gt;0, IF(OR(C5="51", C5="52", C5="66"), (L5*'UNIT VALUES'!$C$22)-CALCS!P5,0), 0), 0), ROUND(IF(IF(OR(C5="51", C5="52", C5="66"), (L5*'UNIT VALUES'!$C$22)-CALCS!O5,0)&gt;0, IF(OR(C5="51", C5="52", C5="66"), (L5*'UNIT VALUES'!$C$22)-CALCS!O5,0), 0), 0))</f>
        <v>26216</v>
      </c>
      <c r="U5" s="58">
        <f>IF(C5="22", (O5*'UNIT VALUES'!$D$34)+(Q5*'UNIT VALUES'!$D$35)+(S5*'UNIT VALUES'!$D$36), (O5*'UNIT VALUES'!$D$24)+(Q5*'UNIT VALUES'!$D$25)+(S5*'UNIT VALUES'!$D$26))</f>
        <v>308624.7527876565</v>
      </c>
      <c r="V5" s="58">
        <f>IF(C5="22",(O5*'UNIT VALUES'!$D$37)+(Q5*'UNIT VALUES'!$D$38)+(R5*'UNIT VALUES'!$D$39),IF(C5="66",(Q5*'UNIT VALUES'!$D$27)+(T5*'UNIT VALUES'!$D$29)+(R5*'UNIT VALUES'!$D$30),(Q5*'UNIT VALUES'!$D$27)+(T5*'UNIT VALUES'!$D$28)+(R5*'UNIT VALUES'!$D$30)))</f>
        <v>567831.10928909504</v>
      </c>
      <c r="W5" s="58">
        <f t="shared" si="0"/>
        <v>567831</v>
      </c>
      <c r="X5" s="63">
        <f>ROUND(IF(C5="22", W5*'UNIT VALUES'!$D$40, W5*'UNIT VALUES'!$D$32), 0)</f>
        <v>495414</v>
      </c>
    </row>
    <row r="6" spans="1:24">
      <c r="A6" s="64" t="s">
        <v>55</v>
      </c>
      <c r="B6" s="64" t="s">
        <v>35</v>
      </c>
      <c r="C6" s="64" t="s">
        <v>28</v>
      </c>
      <c r="D6" s="64" t="s">
        <v>29</v>
      </c>
      <c r="E6" s="64" t="s">
        <v>36</v>
      </c>
      <c r="F6" s="64" t="s">
        <v>56</v>
      </c>
      <c r="G6" s="64" t="s">
        <v>23</v>
      </c>
      <c r="H6" s="64" t="s">
        <v>24</v>
      </c>
      <c r="I6" s="64" t="s">
        <v>57</v>
      </c>
      <c r="J6" s="64" t="s">
        <v>54</v>
      </c>
      <c r="K6" s="64" t="s">
        <v>37</v>
      </c>
      <c r="L6" s="65">
        <v>341421</v>
      </c>
      <c r="M6" s="65">
        <v>288297</v>
      </c>
      <c r="N6" s="65">
        <v>286799</v>
      </c>
      <c r="O6" s="65">
        <v>212237</v>
      </c>
      <c r="P6" s="65">
        <v>211134</v>
      </c>
      <c r="Q6" s="65">
        <v>58656</v>
      </c>
      <c r="R6" s="65">
        <v>21193</v>
      </c>
      <c r="S6" s="65">
        <v>2252</v>
      </c>
      <c r="T6" s="57">
        <f>IF(P6&gt;0, ROUND(IF(IF(OR(C6="51", C6="52", C6="66"), (L6*'UNIT VALUES'!$C$22)-CALCS!P6,0)&gt;0, IF(OR(C6="51", C6="52", C6="66"), (L6*'UNIT VALUES'!$C$22)-CALCS!P6,0), 0), 0), ROUND(IF(IF(OR(C6="51", C6="52", C6="66"), (L6*'UNIT VALUES'!$C$22)-CALCS!O6,0)&gt;0, IF(OR(C6="51", C6="52", C6="66"), (L6*'UNIT VALUES'!$C$22)-CALCS!O6,0), 0), 0))</f>
        <v>298616</v>
      </c>
      <c r="U6" s="58">
        <f>IF(C6="22", (O6*'UNIT VALUES'!$D$34)+(Q6*'UNIT VALUES'!$D$35)+(S6*'UNIT VALUES'!$D$36), (O6*'UNIT VALUES'!$D$24)+(Q6*'UNIT VALUES'!$D$25)+(S6*'UNIT VALUES'!$D$26))</f>
        <v>2606439.451380488</v>
      </c>
      <c r="V6" s="58">
        <f>IF(C6="22",(O6*'UNIT VALUES'!$D$37)+(Q6*'UNIT VALUES'!$D$38)+(R6*'UNIT VALUES'!$D$39),IF(C6="66",(Q6*'UNIT VALUES'!$D$27)+(T6*'UNIT VALUES'!$D$29)+(R6*'UNIT VALUES'!$D$30),(Q6*'UNIT VALUES'!$D$27)+(T6*'UNIT VALUES'!$D$28)+(R6*'UNIT VALUES'!$D$30)))</f>
        <v>6351561.0350036062</v>
      </c>
      <c r="W6" s="58">
        <f t="shared" si="0"/>
        <v>6351561</v>
      </c>
      <c r="X6" s="63">
        <f>ROUND(IF(C6="22", W6*'UNIT VALUES'!$D$40, W6*'UNIT VALUES'!$D$32), 0)</f>
        <v>5541530</v>
      </c>
    </row>
    <row r="7" spans="1:24">
      <c r="A7" s="64" t="s">
        <v>58</v>
      </c>
      <c r="B7" s="64" t="s">
        <v>35</v>
      </c>
      <c r="C7" s="64" t="s">
        <v>28</v>
      </c>
      <c r="D7" s="64" t="s">
        <v>29</v>
      </c>
      <c r="E7" s="64" t="s">
        <v>36</v>
      </c>
      <c r="F7" s="64" t="s">
        <v>59</v>
      </c>
      <c r="G7" s="64" t="s">
        <v>23</v>
      </c>
      <c r="H7" s="64" t="s">
        <v>24</v>
      </c>
      <c r="I7" s="64" t="s">
        <v>60</v>
      </c>
      <c r="J7" s="64" t="s">
        <v>61</v>
      </c>
      <c r="K7" s="64" t="s">
        <v>37</v>
      </c>
      <c r="L7" s="65">
        <v>29649</v>
      </c>
      <c r="M7" s="65">
        <v>42675</v>
      </c>
      <c r="N7" s="65">
        <v>42002</v>
      </c>
      <c r="O7" s="65">
        <v>55683</v>
      </c>
      <c r="P7" s="65">
        <v>0</v>
      </c>
      <c r="Q7" s="65">
        <v>10020</v>
      </c>
      <c r="R7" s="65">
        <v>1500</v>
      </c>
      <c r="S7" s="65">
        <v>337</v>
      </c>
      <c r="T7" s="57">
        <f>IF(P7&gt;0, ROUND(IF(IF(OR(C7="51", C7="52", C7="66"), (L7*'UNIT VALUES'!$C$22)-CALCS!P7,0)&gt;0, IF(OR(C7="51", C7="52", C7="66"), (L7*'UNIT VALUES'!$C$22)-CALCS!P7,0), 0), 0), ROUND(IF(IF(OR(C7="51", C7="52", C7="66"), (L7*'UNIT VALUES'!$C$22)-CALCS!O7,0)&gt;0, IF(OR(C7="51", C7="52", C7="66"), (L7*'UNIT VALUES'!$C$22)-CALCS!O7,0), 0), 0))</f>
        <v>0</v>
      </c>
      <c r="U7" s="58">
        <f>IF(C7="22", (O7*'UNIT VALUES'!$D$34)+(Q7*'UNIT VALUES'!$D$35)+(S7*'UNIT VALUES'!$D$36), (O7*'UNIT VALUES'!$D$24)+(Q7*'UNIT VALUES'!$D$25)+(S7*'UNIT VALUES'!$D$26))</f>
        <v>475357.89315455541</v>
      </c>
      <c r="V7" s="58">
        <f>IF(C7="22",(O7*'UNIT VALUES'!$D$37)+(Q7*'UNIT VALUES'!$D$38)+(R7*'UNIT VALUES'!$D$39),IF(C7="66",(Q7*'UNIT VALUES'!$D$27)+(T7*'UNIT VALUES'!$D$29)+(R7*'UNIT VALUES'!$D$30),(Q7*'UNIT VALUES'!$D$27)+(T7*'UNIT VALUES'!$D$28)+(R7*'UNIT VALUES'!$D$30)))</f>
        <v>292501.89715674898</v>
      </c>
      <c r="W7" s="58">
        <f t="shared" si="0"/>
        <v>475358</v>
      </c>
      <c r="X7" s="63">
        <f>ROUND(IF(C7="22", W7*'UNIT VALUES'!$D$40, W7*'UNIT VALUES'!$D$32), 0)</f>
        <v>414734</v>
      </c>
    </row>
    <row r="8" spans="1:24">
      <c r="A8" s="64" t="s">
        <v>62</v>
      </c>
      <c r="B8" s="64" t="s">
        <v>35</v>
      </c>
      <c r="C8" s="64" t="s">
        <v>28</v>
      </c>
      <c r="D8" s="64" t="s">
        <v>29</v>
      </c>
      <c r="E8" s="64" t="s">
        <v>36</v>
      </c>
      <c r="F8" s="64" t="s">
        <v>63</v>
      </c>
      <c r="G8" s="64" t="s">
        <v>23</v>
      </c>
      <c r="H8" s="64" t="s">
        <v>24</v>
      </c>
      <c r="I8" s="64" t="s">
        <v>64</v>
      </c>
      <c r="J8" s="64" t="s">
        <v>65</v>
      </c>
      <c r="K8" s="64" t="s">
        <v>37</v>
      </c>
      <c r="L8" s="65">
        <v>31440</v>
      </c>
      <c r="M8" s="65">
        <v>49083</v>
      </c>
      <c r="N8" s="65">
        <v>48750</v>
      </c>
      <c r="O8" s="65">
        <v>65496</v>
      </c>
      <c r="P8" s="65">
        <v>0</v>
      </c>
      <c r="Q8" s="65">
        <v>10566</v>
      </c>
      <c r="R8" s="65">
        <v>966</v>
      </c>
      <c r="S8" s="65">
        <v>297</v>
      </c>
      <c r="T8" s="57">
        <f>IF(P8&gt;0, ROUND(IF(IF(OR(C8="51", C8="52", C8="66"), (L8*'UNIT VALUES'!$C$22)-CALCS!P8,0)&gt;0, IF(OR(C8="51", C8="52", C8="66"), (L8*'UNIT VALUES'!$C$22)-CALCS!P8,0), 0), 0), ROUND(IF(IF(OR(C8="51", C8="52", C8="66"), (L8*'UNIT VALUES'!$C$22)-CALCS!O8,0)&gt;0, IF(OR(C8="51", C8="52", C8="66"), (L8*'UNIT VALUES'!$C$22)-CALCS!O8,0), 0), 0))</f>
        <v>0</v>
      </c>
      <c r="U8" s="58">
        <f>IF(C8="22", (O8*'UNIT VALUES'!$D$34)+(Q8*'UNIT VALUES'!$D$35)+(S8*'UNIT VALUES'!$D$36), (O8*'UNIT VALUES'!$D$24)+(Q8*'UNIT VALUES'!$D$25)+(S8*'UNIT VALUES'!$D$26))</f>
        <v>504702.56386856223</v>
      </c>
      <c r="V8" s="58">
        <f>IF(C8="22",(O8*'UNIT VALUES'!$D$37)+(Q8*'UNIT VALUES'!$D$38)+(R8*'UNIT VALUES'!$D$39),IF(C8="66",(Q8*'UNIT VALUES'!$D$27)+(T8*'UNIT VALUES'!$D$29)+(R8*'UNIT VALUES'!$D$30),(Q8*'UNIT VALUES'!$D$27)+(T8*'UNIT VALUES'!$D$28)+(R8*'UNIT VALUES'!$D$30)))</f>
        <v>264438.51854851341</v>
      </c>
      <c r="W8" s="58">
        <f t="shared" si="0"/>
        <v>504703</v>
      </c>
      <c r="X8" s="63">
        <f>ROUND(IF(C8="22", W8*'UNIT VALUES'!$D$40, W8*'UNIT VALUES'!$D$32), 0)</f>
        <v>440337</v>
      </c>
    </row>
    <row r="9" spans="1:24">
      <c r="A9" s="64" t="s">
        <v>66</v>
      </c>
      <c r="B9" s="64" t="s">
        <v>35</v>
      </c>
      <c r="C9" s="64" t="s">
        <v>28</v>
      </c>
      <c r="D9" s="64" t="s">
        <v>29</v>
      </c>
      <c r="E9" s="64" t="s">
        <v>36</v>
      </c>
      <c r="F9" s="64" t="s">
        <v>67</v>
      </c>
      <c r="G9" s="64" t="s">
        <v>68</v>
      </c>
      <c r="H9" s="64" t="s">
        <v>24</v>
      </c>
      <c r="I9" s="64" t="s">
        <v>69</v>
      </c>
      <c r="J9" s="64" t="s">
        <v>70</v>
      </c>
      <c r="K9" s="64" t="s">
        <v>37</v>
      </c>
      <c r="L9" s="65">
        <v>31649</v>
      </c>
      <c r="M9" s="65">
        <v>37029</v>
      </c>
      <c r="N9" s="65">
        <v>37029</v>
      </c>
      <c r="O9" s="65">
        <v>39319</v>
      </c>
      <c r="P9" s="65">
        <v>0</v>
      </c>
      <c r="Q9" s="65">
        <v>8686</v>
      </c>
      <c r="R9" s="65">
        <v>1463</v>
      </c>
      <c r="S9" s="65">
        <v>136</v>
      </c>
      <c r="T9" s="57">
        <f>IF(P9&gt;0, ROUND(IF(IF(OR(C9="51", C9="52", C9="66"), (L9*'UNIT VALUES'!$C$22)-CALCS!P9,0)&gt;0, IF(OR(C9="51", C9="52", C9="66"), (L9*'UNIT VALUES'!$C$22)-CALCS!P9,0), 0), 0), ROUND(IF(IF(OR(C9="51", C9="52", C9="66"), (L9*'UNIT VALUES'!$C$22)-CALCS!O9,0)&gt;0, IF(OR(C9="51", C9="52", C9="66"), (L9*'UNIT VALUES'!$C$22)-CALCS!O9,0), 0), 0))</f>
        <v>7934</v>
      </c>
      <c r="U9" s="58">
        <f>IF(C9="22", (O9*'UNIT VALUES'!$D$34)+(Q9*'UNIT VALUES'!$D$35)+(S9*'UNIT VALUES'!$D$36), (O9*'UNIT VALUES'!$D$24)+(Q9*'UNIT VALUES'!$D$25)+(S9*'UNIT VALUES'!$D$26))</f>
        <v>368041.33304265444</v>
      </c>
      <c r="V9" s="58">
        <f>IF(C9="22",(O9*'UNIT VALUES'!$D$37)+(Q9*'UNIT VALUES'!$D$38)+(R9*'UNIT VALUES'!$D$39),IF(C9="66",(Q9*'UNIT VALUES'!$D$27)+(T9*'UNIT VALUES'!$D$29)+(R9*'UNIT VALUES'!$D$30),(Q9*'UNIT VALUES'!$D$27)+(T9*'UNIT VALUES'!$D$28)+(R9*'UNIT VALUES'!$D$30)))</f>
        <v>364882.29856106231</v>
      </c>
      <c r="W9" s="58">
        <f t="shared" si="0"/>
        <v>368041</v>
      </c>
      <c r="X9" s="63">
        <f>ROUND(IF(C9="22", W9*'UNIT VALUES'!$D$40, W9*'UNIT VALUES'!$D$32), 0)</f>
        <v>321104</v>
      </c>
    </row>
    <row r="10" spans="1:24">
      <c r="A10" s="64" t="s">
        <v>71</v>
      </c>
      <c r="B10" s="64" t="s">
        <v>35</v>
      </c>
      <c r="C10" s="64" t="s">
        <v>28</v>
      </c>
      <c r="D10" s="64" t="s">
        <v>29</v>
      </c>
      <c r="E10" s="64" t="s">
        <v>36</v>
      </c>
      <c r="F10" s="64" t="s">
        <v>72</v>
      </c>
      <c r="G10" s="64" t="s">
        <v>73</v>
      </c>
      <c r="H10" s="64" t="s">
        <v>24</v>
      </c>
      <c r="I10" s="64" t="s">
        <v>74</v>
      </c>
      <c r="J10" s="64" t="s">
        <v>75</v>
      </c>
      <c r="K10" s="64" t="s">
        <v>37</v>
      </c>
      <c r="L10" s="65">
        <v>58088</v>
      </c>
      <c r="M10" s="65">
        <v>47565</v>
      </c>
      <c r="N10" s="65">
        <v>47565</v>
      </c>
      <c r="O10" s="65">
        <v>36856</v>
      </c>
      <c r="P10" s="65">
        <v>0</v>
      </c>
      <c r="Q10" s="65">
        <v>8449</v>
      </c>
      <c r="R10" s="65">
        <v>2658</v>
      </c>
      <c r="S10" s="65">
        <v>319</v>
      </c>
      <c r="T10" s="57">
        <f>IF(P10&gt;0, ROUND(IF(IF(OR(C10="51", C10="52", C10="66"), (L10*'UNIT VALUES'!$C$22)-CALCS!P10,0)&gt;0, IF(OR(C10="51", C10="52", C10="66"), (L10*'UNIT VALUES'!$C$22)-CALCS!P10,0), 0), 0), ROUND(IF(IF(OR(C10="51", C10="52", C10="66"), (L10*'UNIT VALUES'!$C$22)-CALCS!O10,0)&gt;0, IF(OR(C10="51", C10="52", C10="66"), (L10*'UNIT VALUES'!$C$22)-CALCS!O10,0), 0), 0))</f>
        <v>49871</v>
      </c>
      <c r="U10" s="58">
        <f>IF(C10="22", (O10*'UNIT VALUES'!$D$34)+(Q10*'UNIT VALUES'!$D$35)+(S10*'UNIT VALUES'!$D$36), (O10*'UNIT VALUES'!$D$24)+(Q10*'UNIT VALUES'!$D$25)+(S10*'UNIT VALUES'!$D$26))</f>
        <v>386881.16333822574</v>
      </c>
      <c r="V10" s="58">
        <f>IF(C10="22",(O10*'UNIT VALUES'!$D$37)+(Q10*'UNIT VALUES'!$D$38)+(R10*'UNIT VALUES'!$D$39),IF(C10="66",(Q10*'UNIT VALUES'!$D$27)+(T10*'UNIT VALUES'!$D$29)+(R10*'UNIT VALUES'!$D$30),(Q10*'UNIT VALUES'!$D$27)+(T10*'UNIT VALUES'!$D$28)+(R10*'UNIT VALUES'!$D$30)))</f>
        <v>972859.52560548228</v>
      </c>
      <c r="W10" s="58">
        <f t="shared" si="0"/>
        <v>972860</v>
      </c>
      <c r="X10" s="63">
        <f>ROUND(IF(C10="22", W10*'UNIT VALUES'!$D$40, W10*'UNIT VALUES'!$D$32), 0)</f>
        <v>848789</v>
      </c>
    </row>
    <row r="11" spans="1:24">
      <c r="A11" s="64" t="s">
        <v>76</v>
      </c>
      <c r="B11" s="64" t="s">
        <v>35</v>
      </c>
      <c r="C11" s="64" t="s">
        <v>28</v>
      </c>
      <c r="D11" s="64" t="s">
        <v>29</v>
      </c>
      <c r="E11" s="64" t="s">
        <v>36</v>
      </c>
      <c r="F11" s="64" t="s">
        <v>77</v>
      </c>
      <c r="G11" s="64" t="s">
        <v>23</v>
      </c>
      <c r="H11" s="64" t="s">
        <v>24</v>
      </c>
      <c r="I11" s="64" t="s">
        <v>78</v>
      </c>
      <c r="J11" s="64" t="s">
        <v>54</v>
      </c>
      <c r="K11" s="64" t="s">
        <v>37</v>
      </c>
      <c r="L11" s="65">
        <v>1</v>
      </c>
      <c r="M11" s="65">
        <v>0</v>
      </c>
      <c r="N11" s="65">
        <v>0</v>
      </c>
      <c r="O11" s="65">
        <v>81619</v>
      </c>
      <c r="P11" s="65">
        <v>0</v>
      </c>
      <c r="Q11" s="65">
        <v>3534</v>
      </c>
      <c r="R11" s="65">
        <v>143</v>
      </c>
      <c r="S11" s="65">
        <v>238</v>
      </c>
      <c r="T11" s="57">
        <f>IF(P11&gt;0, ROUND(IF(IF(OR(C11="51", C11="52", C11="66"), (L11*'UNIT VALUES'!$C$22)-CALCS!P11,0)&gt;0, IF(OR(C11="51", C11="52", C11="66"), (L11*'UNIT VALUES'!$C$22)-CALCS!P11,0), 0), 0), ROUND(IF(IF(OR(C11="51", C11="52", C11="66"), (L11*'UNIT VALUES'!$C$22)-CALCS!O11,0)&gt;0, IF(OR(C11="51", C11="52", C11="66"), (L11*'UNIT VALUES'!$C$22)-CALCS!O11,0), 0), 0))</f>
        <v>0</v>
      </c>
      <c r="U11" s="58">
        <f>IF(C11="22", (O11*'UNIT VALUES'!$D$34)+(Q11*'UNIT VALUES'!$D$35)+(S11*'UNIT VALUES'!$D$36), (O11*'UNIT VALUES'!$D$24)+(Q11*'UNIT VALUES'!$D$25)+(S11*'UNIT VALUES'!$D$26))</f>
        <v>309655.95984090038</v>
      </c>
      <c r="V11" s="58">
        <f>IF(C11="22",(O11*'UNIT VALUES'!$D$37)+(Q11*'UNIT VALUES'!$D$38)+(R11*'UNIT VALUES'!$D$39),IF(C11="66",(Q11*'UNIT VALUES'!$D$27)+(T11*'UNIT VALUES'!$D$29)+(R11*'UNIT VALUES'!$D$30),(Q11*'UNIT VALUES'!$D$27)+(T11*'UNIT VALUES'!$D$28)+(R11*'UNIT VALUES'!$D$30)))</f>
        <v>75576.301530595796</v>
      </c>
      <c r="W11" s="58">
        <f t="shared" si="0"/>
        <v>309656</v>
      </c>
      <c r="X11" s="63">
        <f>ROUND(IF(C11="22", W11*'UNIT VALUES'!$D$40, W11*'UNIT VALUES'!$D$32), 0)</f>
        <v>270165</v>
      </c>
    </row>
    <row r="12" spans="1:24">
      <c r="A12" s="64" t="s">
        <v>79</v>
      </c>
      <c r="B12" s="64" t="s">
        <v>35</v>
      </c>
      <c r="C12" s="64" t="s">
        <v>28</v>
      </c>
      <c r="D12" s="64" t="s">
        <v>29</v>
      </c>
      <c r="E12" s="64" t="s">
        <v>36</v>
      </c>
      <c r="F12" s="64" t="s">
        <v>80</v>
      </c>
      <c r="G12" s="64" t="s">
        <v>23</v>
      </c>
      <c r="H12" s="64" t="s">
        <v>24</v>
      </c>
      <c r="I12" s="64" t="s">
        <v>81</v>
      </c>
      <c r="J12" s="64" t="s">
        <v>82</v>
      </c>
      <c r="K12" s="64" t="s">
        <v>37</v>
      </c>
      <c r="L12" s="65">
        <v>72365</v>
      </c>
      <c r="M12" s="65">
        <v>142879</v>
      </c>
      <c r="N12" s="65">
        <v>142513</v>
      </c>
      <c r="O12" s="65">
        <v>180105</v>
      </c>
      <c r="P12" s="65">
        <v>0</v>
      </c>
      <c r="Q12" s="65">
        <v>23977</v>
      </c>
      <c r="R12" s="65">
        <v>3042</v>
      </c>
      <c r="S12" s="65">
        <v>843</v>
      </c>
      <c r="T12" s="57">
        <f>IF(P12&gt;0, ROUND(IF(IF(OR(C12="51", C12="52", C12="66"), (L12*'UNIT VALUES'!$C$22)-CALCS!P12,0)&gt;0, IF(OR(C12="51", C12="52", C12="66"), (L12*'UNIT VALUES'!$C$22)-CALCS!P12,0), 0), 0), ROUND(IF(IF(OR(C12="51", C12="52", C12="66"), (L12*'UNIT VALUES'!$C$22)-CALCS!O12,0)&gt;0, IF(OR(C12="51", C12="52", C12="66"), (L12*'UNIT VALUES'!$C$22)-CALCS!O12,0), 0), 0))</f>
        <v>0</v>
      </c>
      <c r="U12" s="58">
        <f>IF(C12="22", (O12*'UNIT VALUES'!$D$34)+(Q12*'UNIT VALUES'!$D$35)+(S12*'UNIT VALUES'!$D$36), (O12*'UNIT VALUES'!$D$24)+(Q12*'UNIT VALUES'!$D$25)+(S12*'UNIT VALUES'!$D$26))</f>
        <v>1235793.4995928782</v>
      </c>
      <c r="V12" s="58">
        <f>IF(C12="22",(O12*'UNIT VALUES'!$D$37)+(Q12*'UNIT VALUES'!$D$38)+(R12*'UNIT VALUES'!$D$39),IF(C12="66",(Q12*'UNIT VALUES'!$D$27)+(T12*'UNIT VALUES'!$D$29)+(R12*'UNIT VALUES'!$D$30),(Q12*'UNIT VALUES'!$D$27)+(T12*'UNIT VALUES'!$D$28)+(R12*'UNIT VALUES'!$D$30)))</f>
        <v>660815.38695538905</v>
      </c>
      <c r="W12" s="58">
        <f t="shared" si="0"/>
        <v>1235793</v>
      </c>
      <c r="X12" s="63">
        <f>ROUND(IF(C12="22", W12*'UNIT VALUES'!$D$40, W12*'UNIT VALUES'!$D$32), 0)</f>
        <v>1078189</v>
      </c>
    </row>
    <row r="13" spans="1:24">
      <c r="A13" s="64" t="s">
        <v>83</v>
      </c>
      <c r="B13" s="64" t="s">
        <v>35</v>
      </c>
      <c r="C13" s="64" t="s">
        <v>28</v>
      </c>
      <c r="D13" s="64" t="s">
        <v>29</v>
      </c>
      <c r="E13" s="64" t="s">
        <v>36</v>
      </c>
      <c r="F13" s="64" t="s">
        <v>84</v>
      </c>
      <c r="G13" s="64" t="s">
        <v>85</v>
      </c>
      <c r="H13" s="64" t="s">
        <v>24</v>
      </c>
      <c r="I13" s="64" t="s">
        <v>86</v>
      </c>
      <c r="J13" s="64" t="s">
        <v>87</v>
      </c>
      <c r="K13" s="64" t="s">
        <v>37</v>
      </c>
      <c r="L13" s="65">
        <v>194856</v>
      </c>
      <c r="M13" s="65">
        <v>200452</v>
      </c>
      <c r="N13" s="65">
        <v>200452</v>
      </c>
      <c r="O13" s="65">
        <v>195111</v>
      </c>
      <c r="P13" s="65">
        <v>0</v>
      </c>
      <c r="Q13" s="65">
        <v>40466</v>
      </c>
      <c r="R13" s="65">
        <v>7168</v>
      </c>
      <c r="S13" s="65">
        <v>1334</v>
      </c>
      <c r="T13" s="57">
        <f>IF(P13&gt;0, ROUND(IF(IF(OR(C13="51", C13="52", C13="66"), (L13*'UNIT VALUES'!$C$22)-CALCS!P13,0)&gt;0, IF(OR(C13="51", C13="52", C13="66"), (L13*'UNIT VALUES'!$C$22)-CALCS!P13,0), 0), 0), ROUND(IF(IF(OR(C13="51", C13="52", C13="66"), (L13*'UNIT VALUES'!$C$22)-CALCS!O13,0)&gt;0, IF(OR(C13="51", C13="52", C13="66"), (L13*'UNIT VALUES'!$C$22)-CALCS!O13,0), 0), 0))</f>
        <v>95814</v>
      </c>
      <c r="U13" s="58">
        <f>IF(C13="22", (O13*'UNIT VALUES'!$D$34)+(Q13*'UNIT VALUES'!$D$35)+(S13*'UNIT VALUES'!$D$36), (O13*'UNIT VALUES'!$D$24)+(Q13*'UNIT VALUES'!$D$25)+(S13*'UNIT VALUES'!$D$26))</f>
        <v>1856667.5165123076</v>
      </c>
      <c r="V13" s="58">
        <f>IF(C13="22",(O13*'UNIT VALUES'!$D$37)+(Q13*'UNIT VALUES'!$D$38)+(R13*'UNIT VALUES'!$D$39),IF(C13="66",(Q13*'UNIT VALUES'!$D$27)+(T13*'UNIT VALUES'!$D$29)+(R13*'UNIT VALUES'!$D$30),(Q13*'UNIT VALUES'!$D$27)+(T13*'UNIT VALUES'!$D$28)+(R13*'UNIT VALUES'!$D$30)))</f>
        <v>2464572.4492643895</v>
      </c>
      <c r="W13" s="58">
        <f t="shared" si="0"/>
        <v>2464572</v>
      </c>
      <c r="X13" s="63">
        <f>ROUND(IF(C13="22", W13*'UNIT VALUES'!$D$40, W13*'UNIT VALUES'!$D$32), 0)</f>
        <v>2150259</v>
      </c>
    </row>
    <row r="14" spans="1:24">
      <c r="A14" s="64" t="s">
        <v>88</v>
      </c>
      <c r="B14" s="64" t="s">
        <v>35</v>
      </c>
      <c r="C14" s="64" t="s">
        <v>28</v>
      </c>
      <c r="D14" s="64" t="s">
        <v>29</v>
      </c>
      <c r="E14" s="64" t="s">
        <v>36</v>
      </c>
      <c r="F14" s="64" t="s">
        <v>89</v>
      </c>
      <c r="G14" s="64" t="s">
        <v>90</v>
      </c>
      <c r="H14" s="64" t="s">
        <v>24</v>
      </c>
      <c r="I14" s="64" t="s">
        <v>91</v>
      </c>
      <c r="J14" s="64" t="s">
        <v>92</v>
      </c>
      <c r="K14" s="64" t="s">
        <v>37</v>
      </c>
      <c r="L14" s="65">
        <v>134393</v>
      </c>
      <c r="M14" s="65">
        <v>177857</v>
      </c>
      <c r="N14" s="65">
        <v>177857</v>
      </c>
      <c r="O14" s="65">
        <v>205764</v>
      </c>
      <c r="P14" s="65">
        <v>0</v>
      </c>
      <c r="Q14" s="65">
        <v>36222</v>
      </c>
      <c r="R14" s="65">
        <v>5910</v>
      </c>
      <c r="S14" s="65">
        <v>1516</v>
      </c>
      <c r="T14" s="57">
        <f>IF(P14&gt;0, ROUND(IF(IF(OR(C14="51", C14="52", C14="66"), (L14*'UNIT VALUES'!$C$22)-CALCS!P14,0)&gt;0, IF(OR(C14="51", C14="52", C14="66"), (L14*'UNIT VALUES'!$C$22)-CALCS!P14,0), 0), 0), ROUND(IF(IF(OR(C14="51", C14="52", C14="66"), (L14*'UNIT VALUES'!$C$22)-CALCS!O14,0)&gt;0, IF(OR(C14="51", C14="52", C14="66"), (L14*'UNIT VALUES'!$C$22)-CALCS!O14,0), 0), 0))</f>
        <v>0</v>
      </c>
      <c r="U14" s="58">
        <f>IF(C14="22", (O14*'UNIT VALUES'!$D$34)+(Q14*'UNIT VALUES'!$D$35)+(S14*'UNIT VALUES'!$D$36), (O14*'UNIT VALUES'!$D$24)+(Q14*'UNIT VALUES'!$D$25)+(S14*'UNIT VALUES'!$D$26))</f>
        <v>1777610.6544307219</v>
      </c>
      <c r="V14" s="58">
        <f>IF(C14="22",(O14*'UNIT VALUES'!$D$37)+(Q14*'UNIT VALUES'!$D$38)+(R14*'UNIT VALUES'!$D$39),IF(C14="66",(Q14*'UNIT VALUES'!$D$27)+(T14*'UNIT VALUES'!$D$29)+(R14*'UNIT VALUES'!$D$30),(Q14*'UNIT VALUES'!$D$27)+(T14*'UNIT VALUES'!$D$28)+(R14*'UNIT VALUES'!$D$30)))</f>
        <v>1092226.8050987506</v>
      </c>
      <c r="W14" s="58">
        <f t="shared" si="0"/>
        <v>1777611</v>
      </c>
      <c r="X14" s="63">
        <f>ROUND(IF(C14="22", W14*'UNIT VALUES'!$D$40, W14*'UNIT VALUES'!$D$32), 0)</f>
        <v>1550908</v>
      </c>
    </row>
    <row r="15" spans="1:24">
      <c r="A15" s="64" t="s">
        <v>93</v>
      </c>
      <c r="B15" s="64" t="s">
        <v>35</v>
      </c>
      <c r="C15" s="64" t="s">
        <v>28</v>
      </c>
      <c r="D15" s="64" t="s">
        <v>29</v>
      </c>
      <c r="E15" s="64" t="s">
        <v>36</v>
      </c>
      <c r="F15" s="64" t="s">
        <v>94</v>
      </c>
      <c r="G15" s="64" t="s">
        <v>45</v>
      </c>
      <c r="H15" s="64" t="s">
        <v>24</v>
      </c>
      <c r="I15" s="64" t="s">
        <v>95</v>
      </c>
      <c r="J15" s="64" t="s">
        <v>47</v>
      </c>
      <c r="K15" s="64" t="s">
        <v>37</v>
      </c>
      <c r="L15" s="65">
        <v>15678</v>
      </c>
      <c r="M15" s="65">
        <v>0</v>
      </c>
      <c r="N15" s="65">
        <v>0</v>
      </c>
      <c r="O15" s="65">
        <v>26477</v>
      </c>
      <c r="P15" s="65">
        <v>0</v>
      </c>
      <c r="Q15" s="65">
        <v>5845</v>
      </c>
      <c r="R15" s="65">
        <v>797</v>
      </c>
      <c r="S15" s="65">
        <v>162</v>
      </c>
      <c r="T15" s="57">
        <f>IF(P15&gt;0, ROUND(IF(IF(OR(C15="51", C15="52", C15="66"), (L15*'UNIT VALUES'!$C$22)-CALCS!P15,0)&gt;0, IF(OR(C15="51", C15="52", C15="66"), (L15*'UNIT VALUES'!$C$22)-CALCS!P15,0), 0), 0), ROUND(IF(IF(OR(C15="51", C15="52", C15="66"), (L15*'UNIT VALUES'!$C$22)-CALCS!O15,0)&gt;0, IF(OR(C15="51", C15="52", C15="66"), (L15*'UNIT VALUES'!$C$22)-CALCS!O15,0), 0), 0))</f>
        <v>0</v>
      </c>
      <c r="U15" s="58">
        <f>IF(C15="22", (O15*'UNIT VALUES'!$D$34)+(Q15*'UNIT VALUES'!$D$35)+(S15*'UNIT VALUES'!$D$36), (O15*'UNIT VALUES'!$D$24)+(Q15*'UNIT VALUES'!$D$25)+(S15*'UNIT VALUES'!$D$26))</f>
        <v>259633.5476723563</v>
      </c>
      <c r="V15" s="58">
        <f>IF(C15="22",(O15*'UNIT VALUES'!$D$37)+(Q15*'UNIT VALUES'!$D$38)+(R15*'UNIT VALUES'!$D$39),IF(C15="66",(Q15*'UNIT VALUES'!$D$27)+(T15*'UNIT VALUES'!$D$29)+(R15*'UNIT VALUES'!$D$30),(Q15*'UNIT VALUES'!$D$27)+(T15*'UNIT VALUES'!$D$28)+(R15*'UNIT VALUES'!$D$30)))</f>
        <v>165052.02747112204</v>
      </c>
      <c r="W15" s="58">
        <f t="shared" si="0"/>
        <v>259634</v>
      </c>
      <c r="X15" s="63">
        <f>ROUND(IF(C15="22", W15*'UNIT VALUES'!$D$40, W15*'UNIT VALUES'!$D$32), 0)</f>
        <v>226522</v>
      </c>
    </row>
    <row r="16" spans="1:24">
      <c r="A16" s="64" t="s">
        <v>96</v>
      </c>
      <c r="B16" s="64" t="s">
        <v>35</v>
      </c>
      <c r="C16" s="64" t="s">
        <v>28</v>
      </c>
      <c r="D16" s="64" t="s">
        <v>29</v>
      </c>
      <c r="E16" s="64" t="s">
        <v>36</v>
      </c>
      <c r="F16" s="64" t="s">
        <v>97</v>
      </c>
      <c r="G16" s="64" t="s">
        <v>98</v>
      </c>
      <c r="H16" s="64" t="s">
        <v>24</v>
      </c>
      <c r="I16" s="64" t="s">
        <v>99</v>
      </c>
      <c r="J16" s="64" t="s">
        <v>100</v>
      </c>
      <c r="K16" s="64" t="s">
        <v>37</v>
      </c>
      <c r="L16" s="65">
        <v>63370</v>
      </c>
      <c r="M16" s="65">
        <v>75211</v>
      </c>
      <c r="N16" s="65">
        <v>75211</v>
      </c>
      <c r="O16" s="65">
        <v>90468</v>
      </c>
      <c r="P16" s="65">
        <v>0</v>
      </c>
      <c r="Q16" s="65">
        <v>23918</v>
      </c>
      <c r="R16" s="65">
        <v>1729</v>
      </c>
      <c r="S16" s="65">
        <v>385</v>
      </c>
      <c r="T16" s="57">
        <f>IF(P16&gt;0, ROUND(IF(IF(OR(C16="51", C16="52", C16="66"), (L16*'UNIT VALUES'!$C$22)-CALCS!P16,0)&gt;0, IF(OR(C16="51", C16="52", C16="66"), (L16*'UNIT VALUES'!$C$22)-CALCS!P16,0), 0), 0), ROUND(IF(IF(OR(C16="51", C16="52", C16="66"), (L16*'UNIT VALUES'!$C$22)-CALCS!O16,0)&gt;0, IF(OR(C16="51", C16="52", C16="66"), (L16*'UNIT VALUES'!$C$22)-CALCS!O16,0), 0), 0))</f>
        <v>4145</v>
      </c>
      <c r="U16" s="58">
        <f>IF(C16="22", (O16*'UNIT VALUES'!$D$34)+(Q16*'UNIT VALUES'!$D$35)+(S16*'UNIT VALUES'!$D$36), (O16*'UNIT VALUES'!$D$24)+(Q16*'UNIT VALUES'!$D$25)+(S16*'UNIT VALUES'!$D$26))</f>
        <v>980236.51443031535</v>
      </c>
      <c r="V16" s="58">
        <f>IF(C16="22",(O16*'UNIT VALUES'!$D$37)+(Q16*'UNIT VALUES'!$D$38)+(R16*'UNIT VALUES'!$D$39),IF(C16="66",(Q16*'UNIT VALUES'!$D$27)+(T16*'UNIT VALUES'!$D$29)+(R16*'UNIT VALUES'!$D$30),(Q16*'UNIT VALUES'!$D$27)+(T16*'UNIT VALUES'!$D$28)+(R16*'UNIT VALUES'!$D$30)))</f>
        <v>617978.22590514261</v>
      </c>
      <c r="W16" s="58">
        <f t="shared" si="0"/>
        <v>980237</v>
      </c>
      <c r="X16" s="63">
        <f>ROUND(IF(C16="22", W16*'UNIT VALUES'!$D$40, W16*'UNIT VALUES'!$D$32), 0)</f>
        <v>855225</v>
      </c>
    </row>
    <row r="17" spans="1:24">
      <c r="A17" s="64" t="s">
        <v>101</v>
      </c>
      <c r="B17" s="64" t="s">
        <v>35</v>
      </c>
      <c r="C17" s="64" t="s">
        <v>102</v>
      </c>
      <c r="D17" s="64" t="s">
        <v>103</v>
      </c>
      <c r="E17" s="64" t="s">
        <v>36</v>
      </c>
      <c r="F17" s="64" t="s">
        <v>104</v>
      </c>
      <c r="G17" s="64" t="s">
        <v>52</v>
      </c>
      <c r="H17" s="64" t="s">
        <v>24</v>
      </c>
      <c r="I17" s="64" t="s">
        <v>24</v>
      </c>
      <c r="J17" s="64" t="s">
        <v>54</v>
      </c>
      <c r="K17" s="64" t="s">
        <v>37</v>
      </c>
      <c r="L17" s="65">
        <v>261052</v>
      </c>
      <c r="M17" s="65">
        <v>295381</v>
      </c>
      <c r="N17" s="65">
        <v>316819</v>
      </c>
      <c r="O17" s="65">
        <v>361917</v>
      </c>
      <c r="P17" s="65">
        <v>388184</v>
      </c>
      <c r="Q17" s="65">
        <v>29833</v>
      </c>
      <c r="R17" s="65">
        <v>9750</v>
      </c>
      <c r="S17" s="65">
        <v>1481</v>
      </c>
      <c r="T17" s="57">
        <f>IF(P17&gt;0, ROUND(IF(IF(OR(C17="51", C17="52", C17="66"), (L17*'UNIT VALUES'!$C$22)-CALCS!P17,0)&gt;0, IF(OR(C17="51", C17="52", C17="66"), (L17*'UNIT VALUES'!$C$22)-CALCS!P17,0), 0), 0), ROUND(IF(IF(OR(C17="51", C17="52", C17="66"), (L17*'UNIT VALUES'!$C$22)-CALCS!O17,0)&gt;0, IF(OR(C17="51", C17="52", C17="66"), (L17*'UNIT VALUES'!$C$22)-CALCS!O17,0), 0), 0))</f>
        <v>1573</v>
      </c>
      <c r="U17" s="58">
        <f>IF(C17="22", (O17*'UNIT VALUES'!$D$34)+(Q17*'UNIT VALUES'!$D$35)+(S17*'UNIT VALUES'!$D$36), (O17*'UNIT VALUES'!$D$24)+(Q17*'UNIT VALUES'!$D$25)+(S17*'UNIT VALUES'!$D$26))</f>
        <v>1881686.8711754356</v>
      </c>
      <c r="V17" s="58">
        <f>IF(C17="22",(O17*'UNIT VALUES'!$D$37)+(Q17*'UNIT VALUES'!$D$38)+(R17*'UNIT VALUES'!$D$39),IF(C17="66",(Q17*'UNIT VALUES'!$D$27)+(T17*'UNIT VALUES'!$D$29)+(R17*'UNIT VALUES'!$D$30),(Q17*'UNIT VALUES'!$D$27)+(T17*'UNIT VALUES'!$D$28)+(R17*'UNIT VALUES'!$D$30)))</f>
        <v>1266615.5235743765</v>
      </c>
      <c r="W17" s="58">
        <f t="shared" si="0"/>
        <v>1881687</v>
      </c>
      <c r="X17" s="63">
        <f>ROUND(IF(C17="22", W17*'UNIT VALUES'!$D$40, W17*'UNIT VALUES'!$D$32), 0)</f>
        <v>1641711</v>
      </c>
    </row>
    <row r="18" spans="1:24">
      <c r="A18" s="64" t="s">
        <v>105</v>
      </c>
      <c r="B18" s="64" t="s">
        <v>35</v>
      </c>
      <c r="C18" s="64" t="s">
        <v>102</v>
      </c>
      <c r="D18" s="64" t="s">
        <v>103</v>
      </c>
      <c r="E18" s="64" t="s">
        <v>36</v>
      </c>
      <c r="F18" s="64" t="s">
        <v>106</v>
      </c>
      <c r="G18" s="64" t="s">
        <v>85</v>
      </c>
      <c r="H18" s="64" t="s">
        <v>24</v>
      </c>
      <c r="I18" s="64" t="s">
        <v>24</v>
      </c>
      <c r="J18" s="64" t="s">
        <v>87</v>
      </c>
      <c r="K18" s="64" t="s">
        <v>37</v>
      </c>
      <c r="L18" s="65">
        <v>119444</v>
      </c>
      <c r="M18" s="65">
        <v>0</v>
      </c>
      <c r="N18" s="65">
        <v>0</v>
      </c>
      <c r="O18" s="65">
        <v>216643</v>
      </c>
      <c r="P18" s="65">
        <v>0</v>
      </c>
      <c r="Q18" s="65">
        <v>35167</v>
      </c>
      <c r="R18" s="65">
        <v>2738</v>
      </c>
      <c r="S18" s="65">
        <v>2057</v>
      </c>
      <c r="T18" s="57">
        <f>IF(P18&gt;0, ROUND(IF(IF(OR(C18="51", C18="52", C18="66"), (L18*'UNIT VALUES'!$C$22)-CALCS!P18,0)&gt;0, IF(OR(C18="51", C18="52", C18="66"), (L18*'UNIT VALUES'!$C$22)-CALCS!P18,0), 0), 0), ROUND(IF(IF(OR(C18="51", C18="52", C18="66"), (L18*'UNIT VALUES'!$C$22)-CALCS!O18,0)&gt;0, IF(OR(C18="51", C18="52", C18="66"), (L18*'UNIT VALUES'!$C$22)-CALCS!O18,0), 0), 0))</f>
        <v>0</v>
      </c>
      <c r="U18" s="58">
        <f>IF(C18="22", (O18*'UNIT VALUES'!$D$34)+(Q18*'UNIT VALUES'!$D$35)+(S18*'UNIT VALUES'!$D$36), (O18*'UNIT VALUES'!$D$24)+(Q18*'UNIT VALUES'!$D$25)+(S18*'UNIT VALUES'!$D$26))</f>
        <v>1858079.6138151342</v>
      </c>
      <c r="V18" s="58">
        <f>IF(C18="22",(O18*'UNIT VALUES'!$D$37)+(Q18*'UNIT VALUES'!$D$38)+(R18*'UNIT VALUES'!$D$39),IF(C18="66",(Q18*'UNIT VALUES'!$D$27)+(T18*'UNIT VALUES'!$D$29)+(R18*'UNIT VALUES'!$D$30),(Q18*'UNIT VALUES'!$D$27)+(T18*'UNIT VALUES'!$D$28)+(R18*'UNIT VALUES'!$D$30)))</f>
        <v>846036.60511198605</v>
      </c>
      <c r="W18" s="58">
        <f t="shared" si="0"/>
        <v>1858080</v>
      </c>
      <c r="X18" s="63">
        <f>ROUND(IF(C18="22", W18*'UNIT VALUES'!$D$40, W18*'UNIT VALUES'!$D$32), 0)</f>
        <v>1621114</v>
      </c>
    </row>
    <row r="19" spans="1:24">
      <c r="A19" s="64" t="s">
        <v>17</v>
      </c>
      <c r="B19" s="64" t="s">
        <v>18</v>
      </c>
      <c r="C19" s="64" t="s">
        <v>19</v>
      </c>
      <c r="D19" s="64" t="s">
        <v>20</v>
      </c>
      <c r="E19" s="64" t="s">
        <v>21</v>
      </c>
      <c r="F19" s="64" t="s">
        <v>22</v>
      </c>
      <c r="G19" s="64" t="s">
        <v>23</v>
      </c>
      <c r="H19" s="64" t="s">
        <v>24</v>
      </c>
      <c r="I19" s="64" t="s">
        <v>24</v>
      </c>
      <c r="J19" s="64" t="s">
        <v>25</v>
      </c>
      <c r="K19" s="64" t="s">
        <v>26</v>
      </c>
      <c r="L19" s="65">
        <v>0</v>
      </c>
      <c r="M19" s="65">
        <v>401851</v>
      </c>
      <c r="N19" s="65">
        <v>401851</v>
      </c>
      <c r="O19" s="65">
        <v>353356</v>
      </c>
      <c r="P19" s="65">
        <v>0</v>
      </c>
      <c r="Q19" s="65">
        <v>28643</v>
      </c>
      <c r="R19" s="65">
        <v>5105</v>
      </c>
      <c r="S19" s="65">
        <v>3339</v>
      </c>
      <c r="T19" s="57">
        <f>IF(P19&gt;0, ROUND(IF(IF(OR(C19="51", C19="52", C19="66"), (L19*'UNIT VALUES'!$C$22)-CALCS!P19,0)&gt;0, IF(OR(C19="51", C19="52", C19="66"), (L19*'UNIT VALUES'!$C$22)-CALCS!P19,0), 0), 0), ROUND(IF(IF(OR(C19="51", C19="52", C19="66"), (L19*'UNIT VALUES'!$C$22)-CALCS!O19,0)&gt;0, IF(OR(C19="51", C19="52", C19="66"), (L19*'UNIT VALUES'!$C$22)-CALCS!O19,0), 0), 0))</f>
        <v>0</v>
      </c>
      <c r="U19" s="58">
        <f>IF(C19="22", (O19*'UNIT VALUES'!$D$34)+(Q19*'UNIT VALUES'!$D$35)+(S19*'UNIT VALUES'!$D$36), (O19*'UNIT VALUES'!$D$24)+(Q19*'UNIT VALUES'!$D$25)+(S19*'UNIT VALUES'!$D$26))</f>
        <v>2555818.9899718533</v>
      </c>
      <c r="V19" s="58">
        <f>IF(C19="22",(O19*'UNIT VALUES'!$D$37)+(Q19*'UNIT VALUES'!$D$38)+(R19*'UNIT VALUES'!$D$39),IF(C19="66",(Q19*'UNIT VALUES'!$D$27)+(T19*'UNIT VALUES'!$D$29)+(R19*'UNIT VALUES'!$D$30),(Q19*'UNIT VALUES'!$D$27)+(T19*'UNIT VALUES'!$D$28)+(R19*'UNIT VALUES'!$D$30)))</f>
        <v>1433774.3851203388</v>
      </c>
      <c r="W19" s="58">
        <f t="shared" si="0"/>
        <v>2555819</v>
      </c>
      <c r="X19" s="63">
        <f>ROUND(IF(C19="22", W19*'UNIT VALUES'!$D$40, W19*'UNIT VALUES'!$D$32), 0)</f>
        <v>2131122</v>
      </c>
    </row>
    <row r="20" spans="1:24">
      <c r="A20" s="64" t="s">
        <v>27</v>
      </c>
      <c r="B20" s="64" t="s">
        <v>18</v>
      </c>
      <c r="C20" s="64" t="s">
        <v>28</v>
      </c>
      <c r="D20" s="64" t="s">
        <v>29</v>
      </c>
      <c r="E20" s="64" t="s">
        <v>21</v>
      </c>
      <c r="F20" s="64" t="s">
        <v>30</v>
      </c>
      <c r="G20" s="64" t="s">
        <v>31</v>
      </c>
      <c r="H20" s="64" t="s">
        <v>24</v>
      </c>
      <c r="I20" s="64" t="s">
        <v>32</v>
      </c>
      <c r="J20" s="64" t="s">
        <v>33</v>
      </c>
      <c r="K20" s="64" t="s">
        <v>26</v>
      </c>
      <c r="L20" s="65">
        <v>44237</v>
      </c>
      <c r="M20" s="65">
        <v>174431</v>
      </c>
      <c r="N20" s="65">
        <v>174431</v>
      </c>
      <c r="O20" s="65">
        <v>291826</v>
      </c>
      <c r="P20" s="65">
        <v>0</v>
      </c>
      <c r="Q20" s="65">
        <v>21466</v>
      </c>
      <c r="R20" s="65">
        <v>429</v>
      </c>
      <c r="S20" s="65">
        <v>4295</v>
      </c>
      <c r="T20" s="57">
        <f>IF(P20&gt;0, ROUND(IF(IF(OR(C20="51", C20="52", C20="66"), (L20*'UNIT VALUES'!$C$22)-CALCS!P20,0)&gt;0, IF(OR(C20="51", C20="52", C20="66"), (L20*'UNIT VALUES'!$C$22)-CALCS!P20,0), 0), 0), ROUND(IF(IF(OR(C20="51", C20="52", C20="66"), (L20*'UNIT VALUES'!$C$22)-CALCS!O20,0)&gt;0, IF(OR(C20="51", C20="52", C20="66"), (L20*'UNIT VALUES'!$C$22)-CALCS!O20,0), 0), 0))</f>
        <v>0</v>
      </c>
      <c r="U20" s="58">
        <f>IF(C20="22", (O20*'UNIT VALUES'!$D$34)+(Q20*'UNIT VALUES'!$D$35)+(S20*'UNIT VALUES'!$D$36), (O20*'UNIT VALUES'!$D$24)+(Q20*'UNIT VALUES'!$D$25)+(S20*'UNIT VALUES'!$D$26))</f>
        <v>1962496.1416541128</v>
      </c>
      <c r="V20" s="58">
        <f>IF(C20="22",(O20*'UNIT VALUES'!$D$37)+(Q20*'UNIT VALUES'!$D$38)+(R20*'UNIT VALUES'!$D$39),IF(C20="66",(Q20*'UNIT VALUES'!$D$27)+(T20*'UNIT VALUES'!$D$29)+(R20*'UNIT VALUES'!$D$30),(Q20*'UNIT VALUES'!$D$27)+(T20*'UNIT VALUES'!$D$28)+(R20*'UNIT VALUES'!$D$30)))</f>
        <v>427645.7541398718</v>
      </c>
      <c r="W20" s="58">
        <f t="shared" si="0"/>
        <v>1962496</v>
      </c>
      <c r="X20" s="63">
        <f>ROUND(IF(C20="22", W20*'UNIT VALUES'!$D$40, W20*'UNIT VALUES'!$D$32), 0)</f>
        <v>1712214</v>
      </c>
    </row>
    <row r="21" spans="1:24">
      <c r="A21" s="64" t="s">
        <v>169</v>
      </c>
      <c r="B21" s="64" t="s">
        <v>170</v>
      </c>
      <c r="C21" s="64" t="s">
        <v>19</v>
      </c>
      <c r="D21" s="64" t="s">
        <v>20</v>
      </c>
      <c r="E21" s="64" t="s">
        <v>171</v>
      </c>
      <c r="F21" s="64" t="s">
        <v>22</v>
      </c>
      <c r="G21" s="64" t="s">
        <v>23</v>
      </c>
      <c r="H21" s="64" t="s">
        <v>24</v>
      </c>
      <c r="I21" s="64" t="s">
        <v>24</v>
      </c>
      <c r="J21" s="64" t="s">
        <v>25</v>
      </c>
      <c r="K21" s="64" t="s">
        <v>172</v>
      </c>
      <c r="L21" s="65">
        <v>0</v>
      </c>
      <c r="M21" s="65">
        <v>2716696</v>
      </c>
      <c r="N21" s="65">
        <v>2718215</v>
      </c>
      <c r="O21" s="65">
        <v>1295058</v>
      </c>
      <c r="P21" s="65">
        <v>0</v>
      </c>
      <c r="Q21" s="65">
        <v>162005</v>
      </c>
      <c r="R21" s="65">
        <v>17036</v>
      </c>
      <c r="S21" s="65">
        <v>10540</v>
      </c>
      <c r="T21" s="57">
        <f>IF(P21&gt;0, ROUND(IF(IF(OR(C21="51", C21="52", C21="66"), (L21*'UNIT VALUES'!$C$22)-CALCS!P21,0)&gt;0, IF(OR(C21="51", C21="52", C21="66"), (L21*'UNIT VALUES'!$C$22)-CALCS!P21,0), 0), 0), ROUND(IF(IF(OR(C21="51", C21="52", C21="66"), (L21*'UNIT VALUES'!$C$22)-CALCS!O21,0)&gt;0, IF(OR(C21="51", C21="52", C21="66"), (L21*'UNIT VALUES'!$C$22)-CALCS!O21,0), 0), 0))</f>
        <v>0</v>
      </c>
      <c r="U21" s="58">
        <f>IF(C21="22", (O21*'UNIT VALUES'!$D$34)+(Q21*'UNIT VALUES'!$D$35)+(S21*'UNIT VALUES'!$D$36), (O21*'UNIT VALUES'!$D$24)+(Q21*'UNIT VALUES'!$D$25)+(S21*'UNIT VALUES'!$D$26))</f>
        <v>10683291.684463128</v>
      </c>
      <c r="V21" s="58">
        <f>IF(C21="22",(O21*'UNIT VALUES'!$D$37)+(Q21*'UNIT VALUES'!$D$38)+(R21*'UNIT VALUES'!$D$39),IF(C21="66",(Q21*'UNIT VALUES'!$D$27)+(T21*'UNIT VALUES'!$D$29)+(R21*'UNIT VALUES'!$D$30),(Q21*'UNIT VALUES'!$D$27)+(T21*'UNIT VALUES'!$D$28)+(R21*'UNIT VALUES'!$D$30)))</f>
        <v>6226042.347128002</v>
      </c>
      <c r="W21" s="58">
        <f t="shared" si="0"/>
        <v>10683292</v>
      </c>
      <c r="X21" s="63">
        <f>ROUND(IF(C21="22", W21*'UNIT VALUES'!$D$40, W21*'UNIT VALUES'!$D$32), 0)</f>
        <v>8908063</v>
      </c>
    </row>
    <row r="22" spans="1:24">
      <c r="A22" s="64" t="s">
        <v>173</v>
      </c>
      <c r="B22" s="64" t="s">
        <v>170</v>
      </c>
      <c r="C22" s="64" t="s">
        <v>49</v>
      </c>
      <c r="D22" s="64" t="s">
        <v>50</v>
      </c>
      <c r="E22" s="64" t="s">
        <v>171</v>
      </c>
      <c r="F22" s="64" t="s">
        <v>174</v>
      </c>
      <c r="G22" s="64" t="s">
        <v>175</v>
      </c>
      <c r="H22" s="64" t="s">
        <v>24</v>
      </c>
      <c r="I22" s="64" t="s">
        <v>176</v>
      </c>
      <c r="J22" s="64" t="s">
        <v>177</v>
      </c>
      <c r="K22" s="64" t="s">
        <v>172</v>
      </c>
      <c r="L22" s="65">
        <v>6151</v>
      </c>
      <c r="M22" s="65">
        <v>8168</v>
      </c>
      <c r="N22" s="65">
        <v>8168</v>
      </c>
      <c r="O22" s="65">
        <v>76238</v>
      </c>
      <c r="P22" s="65">
        <v>0</v>
      </c>
      <c r="Q22" s="65">
        <v>10918</v>
      </c>
      <c r="R22" s="65">
        <v>62</v>
      </c>
      <c r="S22" s="65">
        <v>1213</v>
      </c>
      <c r="T22" s="57">
        <f>IF(P22&gt;0, ROUND(IF(IF(OR(C22="51", C22="52", C22="66"), (L22*'UNIT VALUES'!$C$22)-CALCS!P22,0)&gt;0, IF(OR(C22="51", C22="52", C22="66"), (L22*'UNIT VALUES'!$C$22)-CALCS!P22,0), 0), 0), ROUND(IF(IF(OR(C22="51", C22="52", C22="66"), (L22*'UNIT VALUES'!$C$22)-CALCS!O22,0)&gt;0, IF(OR(C22="51", C22="52", C22="66"), (L22*'UNIT VALUES'!$C$22)-CALCS!O22,0), 0), 0))</f>
        <v>0</v>
      </c>
      <c r="U22" s="58">
        <f>IF(C22="22", (O22*'UNIT VALUES'!$D$34)+(Q22*'UNIT VALUES'!$D$35)+(S22*'UNIT VALUES'!$D$36), (O22*'UNIT VALUES'!$D$24)+(Q22*'UNIT VALUES'!$D$25)+(S22*'UNIT VALUES'!$D$26))</f>
        <v>691766.36538386228</v>
      </c>
      <c r="V22" s="58">
        <f>IF(C22="22",(O22*'UNIT VALUES'!$D$37)+(Q22*'UNIT VALUES'!$D$38)+(R22*'UNIT VALUES'!$D$39),IF(C22="66",(Q22*'UNIT VALUES'!$D$27)+(T22*'UNIT VALUES'!$D$29)+(R22*'UNIT VALUES'!$D$30),(Q22*'UNIT VALUES'!$D$27)+(T22*'UNIT VALUES'!$D$28)+(R22*'UNIT VALUES'!$D$30)))</f>
        <v>206346.1941151082</v>
      </c>
      <c r="W22" s="58">
        <f t="shared" si="0"/>
        <v>691766</v>
      </c>
      <c r="X22" s="63">
        <f>ROUND(IF(C22="22", W22*'UNIT VALUES'!$D$40, W22*'UNIT VALUES'!$D$32), 0)</f>
        <v>603543</v>
      </c>
    </row>
    <row r="23" spans="1:24">
      <c r="A23" s="64" t="s">
        <v>178</v>
      </c>
      <c r="B23" s="64" t="s">
        <v>170</v>
      </c>
      <c r="C23" s="64" t="s">
        <v>49</v>
      </c>
      <c r="D23" s="64" t="s">
        <v>50</v>
      </c>
      <c r="E23" s="64" t="s">
        <v>171</v>
      </c>
      <c r="F23" s="64" t="s">
        <v>39</v>
      </c>
      <c r="G23" s="64" t="s">
        <v>175</v>
      </c>
      <c r="H23" s="64" t="s">
        <v>24</v>
      </c>
      <c r="I23" s="64" t="s">
        <v>179</v>
      </c>
      <c r="J23" s="64" t="s">
        <v>177</v>
      </c>
      <c r="K23" s="64" t="s">
        <v>172</v>
      </c>
      <c r="L23" s="65">
        <v>9531</v>
      </c>
      <c r="M23" s="65">
        <v>31423</v>
      </c>
      <c r="N23" s="65">
        <v>29673</v>
      </c>
      <c r="O23" s="65">
        <v>236123</v>
      </c>
      <c r="P23" s="65">
        <v>0</v>
      </c>
      <c r="Q23" s="65">
        <v>18006</v>
      </c>
      <c r="R23" s="65">
        <v>170</v>
      </c>
      <c r="S23" s="65">
        <v>2319</v>
      </c>
      <c r="T23" s="57">
        <f>IF(P23&gt;0, ROUND(IF(IF(OR(C23="51", C23="52", C23="66"), (L23*'UNIT VALUES'!$C$22)-CALCS!P23,0)&gt;0, IF(OR(C23="51", C23="52", C23="66"), (L23*'UNIT VALUES'!$C$22)-CALCS!P23,0), 0), 0), ROUND(IF(IF(OR(C23="51", C23="52", C23="66"), (L23*'UNIT VALUES'!$C$22)-CALCS!O23,0)&gt;0, IF(OR(C23="51", C23="52", C23="66"), (L23*'UNIT VALUES'!$C$22)-CALCS!O23,0), 0), 0))</f>
        <v>0</v>
      </c>
      <c r="U23" s="58">
        <f>IF(C23="22", (O23*'UNIT VALUES'!$D$34)+(Q23*'UNIT VALUES'!$D$35)+(S23*'UNIT VALUES'!$D$36), (O23*'UNIT VALUES'!$D$24)+(Q23*'UNIT VALUES'!$D$25)+(S23*'UNIT VALUES'!$D$26))</f>
        <v>1411777.6461860295</v>
      </c>
      <c r="V23" s="58">
        <f>IF(C23="22",(O23*'UNIT VALUES'!$D$37)+(Q23*'UNIT VALUES'!$D$38)+(R23*'UNIT VALUES'!$D$39),IF(C23="66",(Q23*'UNIT VALUES'!$D$27)+(T23*'UNIT VALUES'!$D$29)+(R23*'UNIT VALUES'!$D$30),(Q23*'UNIT VALUES'!$D$27)+(T23*'UNIT VALUES'!$D$28)+(R23*'UNIT VALUES'!$D$30)))</f>
        <v>345148.33896323404</v>
      </c>
      <c r="W23" s="58">
        <f t="shared" si="0"/>
        <v>1411778</v>
      </c>
      <c r="X23" s="63">
        <f>ROUND(IF(C23="22", W23*'UNIT VALUES'!$D$40, W23*'UNIT VALUES'!$D$32), 0)</f>
        <v>1231730</v>
      </c>
    </row>
    <row r="24" spans="1:24">
      <c r="A24" s="64" t="s">
        <v>180</v>
      </c>
      <c r="B24" s="64" t="s">
        <v>170</v>
      </c>
      <c r="C24" s="64" t="s">
        <v>28</v>
      </c>
      <c r="D24" s="64" t="s">
        <v>29</v>
      </c>
      <c r="E24" s="64" t="s">
        <v>171</v>
      </c>
      <c r="F24" s="64" t="s">
        <v>44</v>
      </c>
      <c r="G24" s="64" t="s">
        <v>181</v>
      </c>
      <c r="H24" s="64" t="s">
        <v>24</v>
      </c>
      <c r="I24" s="64" t="s">
        <v>182</v>
      </c>
      <c r="J24" s="64" t="s">
        <v>183</v>
      </c>
      <c r="K24" s="64" t="s">
        <v>172</v>
      </c>
      <c r="L24" s="65">
        <v>18214</v>
      </c>
      <c r="M24" s="65">
        <v>0</v>
      </c>
      <c r="N24" s="65">
        <v>0</v>
      </c>
      <c r="O24" s="65">
        <v>65870</v>
      </c>
      <c r="P24" s="65">
        <v>0</v>
      </c>
      <c r="Q24" s="65">
        <v>9968</v>
      </c>
      <c r="R24" s="65">
        <v>777</v>
      </c>
      <c r="S24" s="65">
        <v>1025</v>
      </c>
      <c r="T24" s="57">
        <f>IF(P24&gt;0, ROUND(IF(IF(OR(C24="51", C24="52", C24="66"), (L24*'UNIT VALUES'!$C$22)-CALCS!P24,0)&gt;0, IF(OR(C24="51", C24="52", C24="66"), (L24*'UNIT VALUES'!$C$22)-CALCS!P24,0), 0), 0), ROUND(IF(IF(OR(C24="51", C24="52", C24="66"), (L24*'UNIT VALUES'!$C$22)-CALCS!O24,0)&gt;0, IF(OR(C24="51", C24="52", C24="66"), (L24*'UNIT VALUES'!$C$22)-CALCS!O24,0), 0), 0))</f>
        <v>0</v>
      </c>
      <c r="U24" s="58">
        <f>IF(C24="22", (O24*'UNIT VALUES'!$D$34)+(Q24*'UNIT VALUES'!$D$35)+(S24*'UNIT VALUES'!$D$36), (O24*'UNIT VALUES'!$D$24)+(Q24*'UNIT VALUES'!$D$25)+(S24*'UNIT VALUES'!$D$26))</f>
        <v>610272.65278462938</v>
      </c>
      <c r="V24" s="58">
        <f>IF(C24="22",(O24*'UNIT VALUES'!$D$37)+(Q24*'UNIT VALUES'!$D$38)+(R24*'UNIT VALUES'!$D$39),IF(C24="66",(Q24*'UNIT VALUES'!$D$27)+(T24*'UNIT VALUES'!$D$29)+(R24*'UNIT VALUES'!$D$30),(Q24*'UNIT VALUES'!$D$27)+(T24*'UNIT VALUES'!$D$28)+(R24*'UNIT VALUES'!$D$30)))</f>
        <v>239872.79210448888</v>
      </c>
      <c r="W24" s="58">
        <f t="shared" si="0"/>
        <v>610273</v>
      </c>
      <c r="X24" s="63">
        <f>ROUND(IF(C24="22", W24*'UNIT VALUES'!$D$40, W24*'UNIT VALUES'!$D$32), 0)</f>
        <v>532443</v>
      </c>
    </row>
    <row r="25" spans="1:24">
      <c r="A25" s="64" t="s">
        <v>184</v>
      </c>
      <c r="B25" s="64" t="s">
        <v>170</v>
      </c>
      <c r="C25" s="64" t="s">
        <v>49</v>
      </c>
      <c r="D25" s="64" t="s">
        <v>50</v>
      </c>
      <c r="E25" s="64" t="s">
        <v>171</v>
      </c>
      <c r="F25" s="64" t="s">
        <v>185</v>
      </c>
      <c r="G25" s="64" t="s">
        <v>175</v>
      </c>
      <c r="H25" s="64" t="s">
        <v>24</v>
      </c>
      <c r="I25" s="64" t="s">
        <v>186</v>
      </c>
      <c r="J25" s="64" t="s">
        <v>177</v>
      </c>
      <c r="K25" s="64" t="s">
        <v>172</v>
      </c>
      <c r="L25" s="65">
        <v>1833</v>
      </c>
      <c r="M25" s="65">
        <v>0</v>
      </c>
      <c r="N25" s="65">
        <v>0</v>
      </c>
      <c r="O25" s="65">
        <v>208453</v>
      </c>
      <c r="P25" s="65">
        <v>0</v>
      </c>
      <c r="Q25" s="65">
        <v>10048</v>
      </c>
      <c r="R25" s="65">
        <v>73</v>
      </c>
      <c r="S25" s="65">
        <v>817</v>
      </c>
      <c r="T25" s="57">
        <f>IF(P25&gt;0, ROUND(IF(IF(OR(C25="51", C25="52", C25="66"), (L25*'UNIT VALUES'!$C$22)-CALCS!P25,0)&gt;0, IF(OR(C25="51", C25="52", C25="66"), (L25*'UNIT VALUES'!$C$22)-CALCS!P25,0), 0), 0), ROUND(IF(IF(OR(C25="51", C25="52", C25="66"), (L25*'UNIT VALUES'!$C$22)-CALCS!O25,0)&gt;0, IF(OR(C25="51", C25="52", C25="66"), (L25*'UNIT VALUES'!$C$22)-CALCS!O25,0), 0), 0))</f>
        <v>0</v>
      </c>
      <c r="U25" s="58">
        <f>IF(C25="22", (O25*'UNIT VALUES'!$D$34)+(Q25*'UNIT VALUES'!$D$35)+(S25*'UNIT VALUES'!$D$36), (O25*'UNIT VALUES'!$D$24)+(Q25*'UNIT VALUES'!$D$25)+(S25*'UNIT VALUES'!$D$26))</f>
        <v>857777.29349406308</v>
      </c>
      <c r="V25" s="58">
        <f>IF(C25="22",(O25*'UNIT VALUES'!$D$37)+(Q25*'UNIT VALUES'!$D$38)+(R25*'UNIT VALUES'!$D$39),IF(C25="66",(Q25*'UNIT VALUES'!$D$27)+(T25*'UNIT VALUES'!$D$29)+(R25*'UNIT VALUES'!$D$30),(Q25*'UNIT VALUES'!$D$27)+(T25*'UNIT VALUES'!$D$28)+(R25*'UNIT VALUES'!$D$30)))</f>
        <v>191042.65968336916</v>
      </c>
      <c r="W25" s="58">
        <f t="shared" si="0"/>
        <v>857777</v>
      </c>
      <c r="X25" s="63">
        <f>ROUND(IF(C25="22", W25*'UNIT VALUES'!$D$40, W25*'UNIT VALUES'!$D$32), 0)</f>
        <v>748383</v>
      </c>
    </row>
    <row r="26" spans="1:24">
      <c r="A26" s="64" t="s">
        <v>187</v>
      </c>
      <c r="B26" s="64" t="s">
        <v>170</v>
      </c>
      <c r="C26" s="64" t="s">
        <v>28</v>
      </c>
      <c r="D26" s="64" t="s">
        <v>29</v>
      </c>
      <c r="E26" s="64" t="s">
        <v>171</v>
      </c>
      <c r="F26" s="64" t="s">
        <v>188</v>
      </c>
      <c r="G26" s="64" t="s">
        <v>175</v>
      </c>
      <c r="H26" s="64" t="s">
        <v>24</v>
      </c>
      <c r="I26" s="64" t="s">
        <v>189</v>
      </c>
      <c r="J26" s="64" t="s">
        <v>177</v>
      </c>
      <c r="K26" s="64" t="s">
        <v>172</v>
      </c>
      <c r="L26" s="65">
        <v>15893</v>
      </c>
      <c r="M26" s="65">
        <v>98418</v>
      </c>
      <c r="N26" s="65">
        <v>97172</v>
      </c>
      <c r="O26" s="65">
        <v>226721</v>
      </c>
      <c r="P26" s="65">
        <v>0</v>
      </c>
      <c r="Q26" s="65">
        <v>37558</v>
      </c>
      <c r="R26" s="65">
        <v>708</v>
      </c>
      <c r="S26" s="65">
        <v>4634</v>
      </c>
      <c r="T26" s="57">
        <f>IF(P26&gt;0, ROUND(IF(IF(OR(C26="51", C26="52", C26="66"), (L26*'UNIT VALUES'!$C$22)-CALCS!P26,0)&gt;0, IF(OR(C26="51", C26="52", C26="66"), (L26*'UNIT VALUES'!$C$22)-CALCS!P26,0), 0), 0), ROUND(IF(IF(OR(C26="51", C26="52", C26="66"), (L26*'UNIT VALUES'!$C$22)-CALCS!O26,0)&gt;0, IF(OR(C26="51", C26="52", C26="66"), (L26*'UNIT VALUES'!$C$22)-CALCS!O26,0), 0), 0))</f>
        <v>0</v>
      </c>
      <c r="U26" s="58">
        <f>IF(C26="22", (O26*'UNIT VALUES'!$D$34)+(Q26*'UNIT VALUES'!$D$35)+(S26*'UNIT VALUES'!$D$36), (O26*'UNIT VALUES'!$D$24)+(Q26*'UNIT VALUES'!$D$25)+(S26*'UNIT VALUES'!$D$26))</f>
        <v>2387931.917389736</v>
      </c>
      <c r="V26" s="58">
        <f>IF(C26="22",(O26*'UNIT VALUES'!$D$37)+(Q26*'UNIT VALUES'!$D$38)+(R26*'UNIT VALUES'!$D$39),IF(C26="66",(Q26*'UNIT VALUES'!$D$27)+(T26*'UNIT VALUES'!$D$29)+(R26*'UNIT VALUES'!$D$30),(Q26*'UNIT VALUES'!$D$27)+(T26*'UNIT VALUES'!$D$28)+(R26*'UNIT VALUES'!$D$30)))</f>
        <v>745186.34192339994</v>
      </c>
      <c r="W26" s="58">
        <f t="shared" si="0"/>
        <v>2387932</v>
      </c>
      <c r="X26" s="63">
        <f>ROUND(IF(C26="22", W26*'UNIT VALUES'!$D$40, W26*'UNIT VALUES'!$D$32), 0)</f>
        <v>2083393</v>
      </c>
    </row>
    <row r="27" spans="1:24">
      <c r="A27" s="64" t="s">
        <v>190</v>
      </c>
      <c r="B27" s="64" t="s">
        <v>170</v>
      </c>
      <c r="C27" s="64" t="s">
        <v>28</v>
      </c>
      <c r="D27" s="64" t="s">
        <v>29</v>
      </c>
      <c r="E27" s="64" t="s">
        <v>171</v>
      </c>
      <c r="F27" s="64" t="s">
        <v>191</v>
      </c>
      <c r="G27" s="64" t="s">
        <v>175</v>
      </c>
      <c r="H27" s="64" t="s">
        <v>24</v>
      </c>
      <c r="I27" s="64" t="s">
        <v>192</v>
      </c>
      <c r="J27" s="64" t="s">
        <v>177</v>
      </c>
      <c r="K27" s="64" t="s">
        <v>172</v>
      </c>
      <c r="L27" s="65">
        <v>33772</v>
      </c>
      <c r="M27" s="65">
        <v>163594</v>
      </c>
      <c r="N27" s="65">
        <v>152453</v>
      </c>
      <c r="O27" s="65">
        <v>439041</v>
      </c>
      <c r="P27" s="65">
        <v>0</v>
      </c>
      <c r="Q27" s="65">
        <v>53174</v>
      </c>
      <c r="R27" s="65">
        <v>1284</v>
      </c>
      <c r="S27" s="65">
        <v>6724</v>
      </c>
      <c r="T27" s="57">
        <f>IF(P27&gt;0, ROUND(IF(IF(OR(C27="51", C27="52", C27="66"), (L27*'UNIT VALUES'!$C$22)-CALCS!P27,0)&gt;0, IF(OR(C27="51", C27="52", C27="66"), (L27*'UNIT VALUES'!$C$22)-CALCS!P27,0), 0), 0), ROUND(IF(IF(OR(C27="51", C27="52", C27="66"), (L27*'UNIT VALUES'!$C$22)-CALCS!O27,0)&gt;0, IF(OR(C27="51", C27="52", C27="66"), (L27*'UNIT VALUES'!$C$22)-CALCS!O27,0), 0), 0))</f>
        <v>0</v>
      </c>
      <c r="U27" s="58">
        <f>IF(C27="22", (O27*'UNIT VALUES'!$D$34)+(Q27*'UNIT VALUES'!$D$35)+(S27*'UNIT VALUES'!$D$36), (O27*'UNIT VALUES'!$D$24)+(Q27*'UNIT VALUES'!$D$25)+(S27*'UNIT VALUES'!$D$26))</f>
        <v>3640480.9050791552</v>
      </c>
      <c r="V27" s="58">
        <f>IF(C27="22",(O27*'UNIT VALUES'!$D$37)+(Q27*'UNIT VALUES'!$D$38)+(R27*'UNIT VALUES'!$D$39),IF(C27="66",(Q27*'UNIT VALUES'!$D$27)+(T27*'UNIT VALUES'!$D$29)+(R27*'UNIT VALUES'!$D$30),(Q27*'UNIT VALUES'!$D$27)+(T27*'UNIT VALUES'!$D$28)+(R27*'UNIT VALUES'!$D$30)))</f>
        <v>1075148.2503721027</v>
      </c>
      <c r="W27" s="58">
        <f t="shared" si="0"/>
        <v>3640481</v>
      </c>
      <c r="X27" s="63">
        <f>ROUND(IF(C27="22", W27*'UNIT VALUES'!$D$40, W27*'UNIT VALUES'!$D$32), 0)</f>
        <v>3176201</v>
      </c>
    </row>
    <row r="28" spans="1:24">
      <c r="A28" s="64" t="s">
        <v>193</v>
      </c>
      <c r="B28" s="64" t="s">
        <v>170</v>
      </c>
      <c r="C28" s="64" t="s">
        <v>49</v>
      </c>
      <c r="D28" s="64" t="s">
        <v>50</v>
      </c>
      <c r="E28" s="64" t="s">
        <v>171</v>
      </c>
      <c r="F28" s="64" t="s">
        <v>194</v>
      </c>
      <c r="G28" s="64" t="s">
        <v>23</v>
      </c>
      <c r="H28" s="64" t="s">
        <v>24</v>
      </c>
      <c r="I28" s="64" t="s">
        <v>195</v>
      </c>
      <c r="J28" s="64" t="s">
        <v>177</v>
      </c>
      <c r="K28" s="64" t="s">
        <v>172</v>
      </c>
      <c r="L28" s="65">
        <v>2593</v>
      </c>
      <c r="M28" s="65">
        <v>0</v>
      </c>
      <c r="N28" s="65">
        <v>0</v>
      </c>
      <c r="O28" s="65">
        <v>154065</v>
      </c>
      <c r="P28" s="65">
        <v>0</v>
      </c>
      <c r="Q28" s="65">
        <v>9590</v>
      </c>
      <c r="R28" s="65">
        <v>166</v>
      </c>
      <c r="S28" s="65">
        <v>982</v>
      </c>
      <c r="T28" s="57">
        <f>IF(P28&gt;0, ROUND(IF(IF(OR(C28="51", C28="52", C28="66"), (L28*'UNIT VALUES'!$C$22)-CALCS!P28,0)&gt;0, IF(OR(C28="51", C28="52", C28="66"), (L28*'UNIT VALUES'!$C$22)-CALCS!P28,0), 0), 0), ROUND(IF(IF(OR(C28="51", C28="52", C28="66"), (L28*'UNIT VALUES'!$C$22)-CALCS!O28,0)&gt;0, IF(OR(C28="51", C28="52", C28="66"), (L28*'UNIT VALUES'!$C$22)-CALCS!O28,0), 0), 0))</f>
        <v>0</v>
      </c>
      <c r="U28" s="58">
        <f>IF(C28="22", (O28*'UNIT VALUES'!$D$34)+(Q28*'UNIT VALUES'!$D$35)+(S28*'UNIT VALUES'!$D$36), (O28*'UNIT VALUES'!$D$24)+(Q28*'UNIT VALUES'!$D$25)+(S28*'UNIT VALUES'!$D$26))</f>
        <v>764694.79260082566</v>
      </c>
      <c r="V28" s="58">
        <f>IF(C28="22",(O28*'UNIT VALUES'!$D$37)+(Q28*'UNIT VALUES'!$D$38)+(R28*'UNIT VALUES'!$D$39),IF(C28="66",(Q28*'UNIT VALUES'!$D$27)+(T28*'UNIT VALUES'!$D$29)+(R28*'UNIT VALUES'!$D$30),(Q28*'UNIT VALUES'!$D$27)+(T28*'UNIT VALUES'!$D$28)+(R28*'UNIT VALUES'!$D$30)))</f>
        <v>189218.5080962744</v>
      </c>
      <c r="W28" s="58">
        <f t="shared" si="0"/>
        <v>764695</v>
      </c>
      <c r="X28" s="63">
        <f>ROUND(IF(C28="22", W28*'UNIT VALUES'!$D$40, W28*'UNIT VALUES'!$D$32), 0)</f>
        <v>667172</v>
      </c>
    </row>
    <row r="29" spans="1:24">
      <c r="A29" s="64" t="s">
        <v>196</v>
      </c>
      <c r="B29" s="64" t="s">
        <v>170</v>
      </c>
      <c r="C29" s="64" t="s">
        <v>28</v>
      </c>
      <c r="D29" s="64" t="s">
        <v>29</v>
      </c>
      <c r="E29" s="64" t="s">
        <v>171</v>
      </c>
      <c r="F29" s="64" t="s">
        <v>197</v>
      </c>
      <c r="G29" s="64" t="s">
        <v>175</v>
      </c>
      <c r="H29" s="64" t="s">
        <v>24</v>
      </c>
      <c r="I29" s="64" t="s">
        <v>198</v>
      </c>
      <c r="J29" s="64" t="s">
        <v>177</v>
      </c>
      <c r="K29" s="64" t="s">
        <v>172</v>
      </c>
      <c r="L29" s="65">
        <v>439170</v>
      </c>
      <c r="M29" s="65">
        <v>791441</v>
      </c>
      <c r="N29" s="65">
        <v>789704</v>
      </c>
      <c r="O29" s="65">
        <v>1445632</v>
      </c>
      <c r="P29" s="65">
        <v>0</v>
      </c>
      <c r="Q29" s="65">
        <v>276784</v>
      </c>
      <c r="R29" s="65">
        <v>10860</v>
      </c>
      <c r="S29" s="65">
        <v>33552</v>
      </c>
      <c r="T29" s="57">
        <f>IF(P29&gt;0, ROUND(IF(IF(OR(C29="51", C29="52", C29="66"), (L29*'UNIT VALUES'!$C$22)-CALCS!P29,0)&gt;0, IF(OR(C29="51", C29="52", C29="66"), (L29*'UNIT VALUES'!$C$22)-CALCS!P29,0), 0), 0), ROUND(IF(IF(OR(C29="51", C29="52", C29="66"), (L29*'UNIT VALUES'!$C$22)-CALCS!O29,0)&gt;0, IF(OR(C29="51", C29="52", C29="66"), (L29*'UNIT VALUES'!$C$22)-CALCS!O29,0), 0), 0))</f>
        <v>0</v>
      </c>
      <c r="U29" s="58">
        <f>IF(C29="22", (O29*'UNIT VALUES'!$D$34)+(Q29*'UNIT VALUES'!$D$35)+(S29*'UNIT VALUES'!$D$36), (O29*'UNIT VALUES'!$D$24)+(Q29*'UNIT VALUES'!$D$25)+(S29*'UNIT VALUES'!$D$26))</f>
        <v>17053949.079480771</v>
      </c>
      <c r="V29" s="58">
        <f>IF(C29="22",(O29*'UNIT VALUES'!$D$37)+(Q29*'UNIT VALUES'!$D$38)+(R29*'UNIT VALUES'!$D$39),IF(C29="66",(Q29*'UNIT VALUES'!$D$27)+(T29*'UNIT VALUES'!$D$29)+(R29*'UNIT VALUES'!$D$30),(Q29*'UNIT VALUES'!$D$27)+(T29*'UNIT VALUES'!$D$28)+(R29*'UNIT VALUES'!$D$30)))</f>
        <v>5894876.5316428747</v>
      </c>
      <c r="W29" s="58">
        <f t="shared" si="0"/>
        <v>17053949</v>
      </c>
      <c r="X29" s="63">
        <f>ROUND(IF(C29="22", W29*'UNIT VALUES'!$D$40, W29*'UNIT VALUES'!$D$32), 0)</f>
        <v>14879016</v>
      </c>
    </row>
    <row r="30" spans="1:24">
      <c r="A30" s="64" t="s">
        <v>199</v>
      </c>
      <c r="B30" s="64" t="s">
        <v>170</v>
      </c>
      <c r="C30" s="64" t="s">
        <v>28</v>
      </c>
      <c r="D30" s="64" t="s">
        <v>29</v>
      </c>
      <c r="E30" s="64" t="s">
        <v>171</v>
      </c>
      <c r="F30" s="64" t="s">
        <v>200</v>
      </c>
      <c r="G30" s="64" t="s">
        <v>201</v>
      </c>
      <c r="H30" s="64" t="s">
        <v>24</v>
      </c>
      <c r="I30" s="64" t="s">
        <v>202</v>
      </c>
      <c r="J30" s="64" t="s">
        <v>203</v>
      </c>
      <c r="K30" s="64" t="s">
        <v>172</v>
      </c>
      <c r="L30" s="65">
        <v>12861</v>
      </c>
      <c r="M30" s="65">
        <v>0</v>
      </c>
      <c r="N30" s="65">
        <v>0</v>
      </c>
      <c r="O30" s="65">
        <v>39843</v>
      </c>
      <c r="P30" s="65">
        <v>0</v>
      </c>
      <c r="Q30" s="65">
        <v>4863</v>
      </c>
      <c r="R30" s="65">
        <v>1488</v>
      </c>
      <c r="S30" s="65">
        <v>161</v>
      </c>
      <c r="T30" s="57">
        <f>IF(P30&gt;0, ROUND(IF(IF(OR(C30="51", C30="52", C30="66"), (L30*'UNIT VALUES'!$C$22)-CALCS!P30,0)&gt;0, IF(OR(C30="51", C30="52", C30="66"), (L30*'UNIT VALUES'!$C$22)-CALCS!P30,0), 0), 0), ROUND(IF(IF(OR(C30="51", C30="52", C30="66"), (L30*'UNIT VALUES'!$C$22)-CALCS!O30,0)&gt;0, IF(OR(C30="51", C30="52", C30="66"), (L30*'UNIT VALUES'!$C$22)-CALCS!O30,0), 0), 0))</f>
        <v>0</v>
      </c>
      <c r="U30" s="58">
        <f>IF(C30="22", (O30*'UNIT VALUES'!$D$34)+(Q30*'UNIT VALUES'!$D$35)+(S30*'UNIT VALUES'!$D$36), (O30*'UNIT VALUES'!$D$24)+(Q30*'UNIT VALUES'!$D$25)+(S30*'UNIT VALUES'!$D$26))</f>
        <v>255467.920505983</v>
      </c>
      <c r="V30" s="58">
        <f>IF(C30="22",(O30*'UNIT VALUES'!$D$37)+(Q30*'UNIT VALUES'!$D$38)+(R30*'UNIT VALUES'!$D$39),IF(C30="66",(Q30*'UNIT VALUES'!$D$27)+(T30*'UNIT VALUES'!$D$29)+(R30*'UNIT VALUES'!$D$30),(Q30*'UNIT VALUES'!$D$27)+(T30*'UNIT VALUES'!$D$28)+(R30*'UNIT VALUES'!$D$30)))</f>
        <v>196271.72195927252</v>
      </c>
      <c r="W30" s="58">
        <f t="shared" si="0"/>
        <v>255468</v>
      </c>
      <c r="X30" s="63">
        <f>ROUND(IF(C30="22", W30*'UNIT VALUES'!$D$40, W30*'UNIT VALUES'!$D$32), 0)</f>
        <v>222888</v>
      </c>
    </row>
    <row r="31" spans="1:24">
      <c r="A31" s="64" t="s">
        <v>204</v>
      </c>
      <c r="B31" s="64" t="s">
        <v>170</v>
      </c>
      <c r="C31" s="64" t="s">
        <v>28</v>
      </c>
      <c r="D31" s="64" t="s">
        <v>29</v>
      </c>
      <c r="E31" s="64" t="s">
        <v>171</v>
      </c>
      <c r="F31" s="64" t="s">
        <v>205</v>
      </c>
      <c r="G31" s="64" t="s">
        <v>175</v>
      </c>
      <c r="H31" s="64" t="s">
        <v>24</v>
      </c>
      <c r="I31" s="64" t="s">
        <v>206</v>
      </c>
      <c r="J31" s="64" t="s">
        <v>177</v>
      </c>
      <c r="K31" s="64" t="s">
        <v>172</v>
      </c>
      <c r="L31" s="65">
        <v>10026</v>
      </c>
      <c r="M31" s="65">
        <v>89577</v>
      </c>
      <c r="N31" s="65">
        <v>88412</v>
      </c>
      <c r="O31" s="65">
        <v>217385</v>
      </c>
      <c r="P31" s="65">
        <v>0</v>
      </c>
      <c r="Q31" s="65">
        <v>15563</v>
      </c>
      <c r="R31" s="65">
        <v>357</v>
      </c>
      <c r="S31" s="65">
        <v>1022</v>
      </c>
      <c r="T31" s="57">
        <f>IF(P31&gt;0, ROUND(IF(IF(OR(C31="51", C31="52", C31="66"), (L31*'UNIT VALUES'!$C$22)-CALCS!P31,0)&gt;0, IF(OR(C31="51", C31="52", C31="66"), (L31*'UNIT VALUES'!$C$22)-CALCS!P31,0), 0), 0), ROUND(IF(IF(OR(C31="51", C31="52", C31="66"), (L31*'UNIT VALUES'!$C$22)-CALCS!O31,0)&gt;0, IF(OR(C31="51", C31="52", C31="66"), (L31*'UNIT VALUES'!$C$22)-CALCS!O31,0), 0), 0))</f>
        <v>0</v>
      </c>
      <c r="U31" s="58">
        <f>IF(C31="22", (O31*'UNIT VALUES'!$D$34)+(Q31*'UNIT VALUES'!$D$35)+(S31*'UNIT VALUES'!$D$36), (O31*'UNIT VALUES'!$D$24)+(Q31*'UNIT VALUES'!$D$25)+(S31*'UNIT VALUES'!$D$26))</f>
        <v>1080034.0666869318</v>
      </c>
      <c r="V31" s="58">
        <f>IF(C31="22",(O31*'UNIT VALUES'!$D$37)+(Q31*'UNIT VALUES'!$D$38)+(R31*'UNIT VALUES'!$D$39),IF(C31="66",(Q31*'UNIT VALUES'!$D$27)+(T31*'UNIT VALUES'!$D$29)+(R31*'UNIT VALUES'!$D$30),(Q31*'UNIT VALUES'!$D$27)+(T31*'UNIT VALUES'!$D$28)+(R31*'UNIT VALUES'!$D$30)))</f>
        <v>313331.43673948332</v>
      </c>
      <c r="W31" s="58">
        <f t="shared" si="0"/>
        <v>1080034</v>
      </c>
      <c r="X31" s="63">
        <f>ROUND(IF(C31="22", W31*'UNIT VALUES'!$D$40, W31*'UNIT VALUES'!$D$32), 0)</f>
        <v>942295</v>
      </c>
    </row>
    <row r="32" spans="1:24">
      <c r="A32" s="64" t="s">
        <v>207</v>
      </c>
      <c r="B32" s="64" t="s">
        <v>170</v>
      </c>
      <c r="C32" s="64" t="s">
        <v>49</v>
      </c>
      <c r="D32" s="64" t="s">
        <v>50</v>
      </c>
      <c r="E32" s="64" t="s">
        <v>171</v>
      </c>
      <c r="F32" s="64" t="s">
        <v>208</v>
      </c>
      <c r="G32" s="64" t="s">
        <v>175</v>
      </c>
      <c r="H32" s="64" t="s">
        <v>24</v>
      </c>
      <c r="I32" s="64" t="s">
        <v>209</v>
      </c>
      <c r="J32" s="64" t="s">
        <v>177</v>
      </c>
      <c r="K32" s="64" t="s">
        <v>172</v>
      </c>
      <c r="L32" s="65">
        <v>1</v>
      </c>
      <c r="M32" s="65">
        <v>3723</v>
      </c>
      <c r="N32" s="65">
        <v>3723</v>
      </c>
      <c r="O32" s="65">
        <v>117517</v>
      </c>
      <c r="P32" s="65">
        <v>0</v>
      </c>
      <c r="Q32" s="65">
        <v>6222</v>
      </c>
      <c r="R32" s="65">
        <v>45</v>
      </c>
      <c r="S32" s="65">
        <v>543</v>
      </c>
      <c r="T32" s="57">
        <f>IF(P32&gt;0, ROUND(IF(IF(OR(C32="51", C32="52", C32="66"), (L32*'UNIT VALUES'!$C$22)-CALCS!P32,0)&gt;0, IF(OR(C32="51", C32="52", C32="66"), (L32*'UNIT VALUES'!$C$22)-CALCS!P32,0), 0), 0), ROUND(IF(IF(OR(C32="51", C32="52", C32="66"), (L32*'UNIT VALUES'!$C$22)-CALCS!O32,0)&gt;0, IF(OR(C32="51", C32="52", C32="66"), (L32*'UNIT VALUES'!$C$22)-CALCS!O32,0), 0), 0))</f>
        <v>0</v>
      </c>
      <c r="U32" s="58">
        <f>IF(C32="22", (O32*'UNIT VALUES'!$D$34)+(Q32*'UNIT VALUES'!$D$35)+(S32*'UNIT VALUES'!$D$36), (O32*'UNIT VALUES'!$D$24)+(Q32*'UNIT VALUES'!$D$25)+(S32*'UNIT VALUES'!$D$26))</f>
        <v>514712.09243133746</v>
      </c>
      <c r="V32" s="58">
        <f>IF(C32="22",(O32*'UNIT VALUES'!$D$37)+(Q32*'UNIT VALUES'!$D$38)+(R32*'UNIT VALUES'!$D$39),IF(C32="66",(Q32*'UNIT VALUES'!$D$27)+(T32*'UNIT VALUES'!$D$29)+(R32*'UNIT VALUES'!$D$30),(Q32*'UNIT VALUES'!$D$27)+(T32*'UNIT VALUES'!$D$28)+(R32*'UNIT VALUES'!$D$30)))</f>
        <v>118284.35670428522</v>
      </c>
      <c r="W32" s="58">
        <f t="shared" si="0"/>
        <v>514712</v>
      </c>
      <c r="X32" s="63">
        <f>ROUND(IF(C32="22", W32*'UNIT VALUES'!$D$40, W32*'UNIT VALUES'!$D$32), 0)</f>
        <v>449069</v>
      </c>
    </row>
    <row r="33" spans="1:24">
      <c r="A33" s="64" t="s">
        <v>210</v>
      </c>
      <c r="B33" s="64" t="s">
        <v>170</v>
      </c>
      <c r="C33" s="64" t="s">
        <v>28</v>
      </c>
      <c r="D33" s="64" t="s">
        <v>29</v>
      </c>
      <c r="E33" s="64" t="s">
        <v>171</v>
      </c>
      <c r="F33" s="64" t="s">
        <v>211</v>
      </c>
      <c r="G33" s="64" t="s">
        <v>175</v>
      </c>
      <c r="H33" s="64" t="s">
        <v>24</v>
      </c>
      <c r="I33" s="64" t="s">
        <v>212</v>
      </c>
      <c r="J33" s="64" t="s">
        <v>177</v>
      </c>
      <c r="K33" s="64" t="s">
        <v>172</v>
      </c>
      <c r="L33" s="65">
        <v>24897</v>
      </c>
      <c r="M33" s="65">
        <v>106861</v>
      </c>
      <c r="N33" s="65">
        <v>106743</v>
      </c>
      <c r="O33" s="65">
        <v>161719</v>
      </c>
      <c r="P33" s="65">
        <v>0</v>
      </c>
      <c r="Q33" s="65">
        <v>29188</v>
      </c>
      <c r="R33" s="65">
        <v>293</v>
      </c>
      <c r="S33" s="65">
        <v>1866</v>
      </c>
      <c r="T33" s="57">
        <f>IF(P33&gt;0, ROUND(IF(IF(OR(C33="51", C33="52", C33="66"), (L33*'UNIT VALUES'!$C$22)-CALCS!P33,0)&gt;0, IF(OR(C33="51", C33="52", C33="66"), (L33*'UNIT VALUES'!$C$22)-CALCS!P33,0), 0), 0), ROUND(IF(IF(OR(C33="51", C33="52", C33="66"), (L33*'UNIT VALUES'!$C$22)-CALCS!O33,0)&gt;0, IF(OR(C33="51", C33="52", C33="66"), (L33*'UNIT VALUES'!$C$22)-CALCS!O33,0), 0), 0))</f>
        <v>0</v>
      </c>
      <c r="U33" s="58">
        <f>IF(C33="22", (O33*'UNIT VALUES'!$D$34)+(Q33*'UNIT VALUES'!$D$35)+(S33*'UNIT VALUES'!$D$36), (O33*'UNIT VALUES'!$D$24)+(Q33*'UNIT VALUES'!$D$25)+(S33*'UNIT VALUES'!$D$26))</f>
        <v>1533490.6214807387</v>
      </c>
      <c r="V33" s="58">
        <f>IF(C33="22",(O33*'UNIT VALUES'!$D$37)+(Q33*'UNIT VALUES'!$D$38)+(R33*'UNIT VALUES'!$D$39),IF(C33="66",(Q33*'UNIT VALUES'!$D$27)+(T33*'UNIT VALUES'!$D$29)+(R33*'UNIT VALUES'!$D$30),(Q33*'UNIT VALUES'!$D$27)+(T33*'UNIT VALUES'!$D$28)+(R33*'UNIT VALUES'!$D$30)))</f>
        <v>560736.1170801603</v>
      </c>
      <c r="W33" s="58">
        <f t="shared" si="0"/>
        <v>1533491</v>
      </c>
      <c r="X33" s="63">
        <f>ROUND(IF(C33="22", W33*'UNIT VALUES'!$D$40, W33*'UNIT VALUES'!$D$32), 0)</f>
        <v>1337921</v>
      </c>
    </row>
    <row r="34" spans="1:24">
      <c r="A34" s="64" t="s">
        <v>213</v>
      </c>
      <c r="B34" s="64" t="s">
        <v>170</v>
      </c>
      <c r="C34" s="64" t="s">
        <v>28</v>
      </c>
      <c r="D34" s="64" t="s">
        <v>29</v>
      </c>
      <c r="E34" s="64" t="s">
        <v>171</v>
      </c>
      <c r="F34" s="64" t="s">
        <v>214</v>
      </c>
      <c r="G34" s="64" t="s">
        <v>215</v>
      </c>
      <c r="H34" s="64" t="s">
        <v>24</v>
      </c>
      <c r="I34" s="64" t="s">
        <v>216</v>
      </c>
      <c r="J34" s="64" t="s">
        <v>217</v>
      </c>
      <c r="K34" s="64" t="s">
        <v>172</v>
      </c>
      <c r="L34" s="65">
        <v>212892</v>
      </c>
      <c r="M34" s="65">
        <v>349748</v>
      </c>
      <c r="N34" s="65">
        <v>330537</v>
      </c>
      <c r="O34" s="65">
        <v>520116</v>
      </c>
      <c r="P34" s="65">
        <v>0</v>
      </c>
      <c r="Q34" s="65">
        <v>105610</v>
      </c>
      <c r="R34" s="65">
        <v>7953</v>
      </c>
      <c r="S34" s="65">
        <v>9289</v>
      </c>
      <c r="T34" s="57">
        <f>IF(P34&gt;0, ROUND(IF(IF(OR(C34="51", C34="52", C34="66"), (L34*'UNIT VALUES'!$C$22)-CALCS!P34,0)&gt;0, IF(OR(C34="51", C34="52", C34="66"), (L34*'UNIT VALUES'!$C$22)-CALCS!P34,0), 0), 0), ROUND(IF(IF(OR(C34="51", C34="52", C34="66"), (L34*'UNIT VALUES'!$C$22)-CALCS!O34,0)&gt;0, IF(OR(C34="51", C34="52", C34="66"), (L34*'UNIT VALUES'!$C$22)-CALCS!O34,0), 0), 0))</f>
        <v>0</v>
      </c>
      <c r="U34" s="58">
        <f>IF(C34="22", (O34*'UNIT VALUES'!$D$34)+(Q34*'UNIT VALUES'!$D$35)+(S34*'UNIT VALUES'!$D$36), (O34*'UNIT VALUES'!$D$24)+(Q34*'UNIT VALUES'!$D$25)+(S34*'UNIT VALUES'!$D$26))</f>
        <v>5850390.0792734986</v>
      </c>
      <c r="V34" s="58">
        <f>IF(C34="22",(O34*'UNIT VALUES'!$D$37)+(Q34*'UNIT VALUES'!$D$38)+(R34*'UNIT VALUES'!$D$39),IF(C34="66",(Q34*'UNIT VALUES'!$D$27)+(T34*'UNIT VALUES'!$D$29)+(R34*'UNIT VALUES'!$D$30),(Q34*'UNIT VALUES'!$D$27)+(T34*'UNIT VALUES'!$D$28)+(R34*'UNIT VALUES'!$D$30)))</f>
        <v>2521473.9150402229</v>
      </c>
      <c r="W34" s="58">
        <f t="shared" si="0"/>
        <v>5850390</v>
      </c>
      <c r="X34" s="63">
        <f>ROUND(IF(C34="22", W34*'UNIT VALUES'!$D$40, W34*'UNIT VALUES'!$D$32), 0)</f>
        <v>5104275</v>
      </c>
    </row>
    <row r="35" spans="1:24">
      <c r="A35" s="64" t="s">
        <v>218</v>
      </c>
      <c r="B35" s="64" t="s">
        <v>170</v>
      </c>
      <c r="C35" s="64" t="s">
        <v>28</v>
      </c>
      <c r="D35" s="64" t="s">
        <v>29</v>
      </c>
      <c r="E35" s="64" t="s">
        <v>171</v>
      </c>
      <c r="F35" s="64" t="s">
        <v>219</v>
      </c>
      <c r="G35" s="64" t="s">
        <v>220</v>
      </c>
      <c r="H35" s="64" t="s">
        <v>24</v>
      </c>
      <c r="I35" s="64" t="s">
        <v>221</v>
      </c>
      <c r="J35" s="64" t="s">
        <v>222</v>
      </c>
      <c r="K35" s="64" t="s">
        <v>172</v>
      </c>
      <c r="L35" s="65">
        <v>23974</v>
      </c>
      <c r="M35" s="65">
        <v>43826</v>
      </c>
      <c r="N35" s="65">
        <v>42433</v>
      </c>
      <c r="O35" s="65">
        <v>93064</v>
      </c>
      <c r="P35" s="65">
        <v>0</v>
      </c>
      <c r="Q35" s="65">
        <v>15413</v>
      </c>
      <c r="R35" s="65">
        <v>732</v>
      </c>
      <c r="S35" s="65">
        <v>1849</v>
      </c>
      <c r="T35" s="57">
        <f>IF(P35&gt;0, ROUND(IF(IF(OR(C35="51", C35="52", C35="66"), (L35*'UNIT VALUES'!$C$22)-CALCS!P35,0)&gt;0, IF(OR(C35="51", C35="52", C35="66"), (L35*'UNIT VALUES'!$C$22)-CALCS!P35,0), 0), 0), ROUND(IF(IF(OR(C35="51", C35="52", C35="66"), (L35*'UNIT VALUES'!$C$22)-CALCS!O35,0)&gt;0, IF(OR(C35="51", C35="52", C35="66"), (L35*'UNIT VALUES'!$C$22)-CALCS!O35,0), 0), 0))</f>
        <v>0</v>
      </c>
      <c r="U35" s="58">
        <f>IF(C35="22", (O35*'UNIT VALUES'!$D$34)+(Q35*'UNIT VALUES'!$D$35)+(S35*'UNIT VALUES'!$D$36), (O35*'UNIT VALUES'!$D$24)+(Q35*'UNIT VALUES'!$D$25)+(S35*'UNIT VALUES'!$D$26))</f>
        <v>971078.12557534932</v>
      </c>
      <c r="V35" s="58">
        <f>IF(C35="22",(O35*'UNIT VALUES'!$D$37)+(Q35*'UNIT VALUES'!$D$38)+(R35*'UNIT VALUES'!$D$39),IF(C35="66",(Q35*'UNIT VALUES'!$D$27)+(T35*'UNIT VALUES'!$D$29)+(R35*'UNIT VALUES'!$D$30),(Q35*'UNIT VALUES'!$D$27)+(T35*'UNIT VALUES'!$D$28)+(R35*'UNIT VALUES'!$D$30)))</f>
        <v>337355.82160026813</v>
      </c>
      <c r="W35" s="58">
        <f t="shared" si="0"/>
        <v>971078</v>
      </c>
      <c r="X35" s="63">
        <f>ROUND(IF(C35="22", W35*'UNIT VALUES'!$D$40, W35*'UNIT VALUES'!$D$32), 0)</f>
        <v>847234</v>
      </c>
    </row>
    <row r="36" spans="1:24">
      <c r="A36" s="64" t="s">
        <v>223</v>
      </c>
      <c r="B36" s="64" t="s">
        <v>170</v>
      </c>
      <c r="C36" s="64" t="s">
        <v>102</v>
      </c>
      <c r="D36" s="64" t="s">
        <v>103</v>
      </c>
      <c r="E36" s="64" t="s">
        <v>171</v>
      </c>
      <c r="F36" s="64" t="s">
        <v>224</v>
      </c>
      <c r="G36" s="64" t="s">
        <v>175</v>
      </c>
      <c r="H36" s="64" t="s">
        <v>24</v>
      </c>
      <c r="I36" s="64" t="s">
        <v>24</v>
      </c>
      <c r="J36" s="64" t="s">
        <v>177</v>
      </c>
      <c r="K36" s="64" t="s">
        <v>172</v>
      </c>
      <c r="L36" s="65">
        <v>119638</v>
      </c>
      <c r="M36" s="65">
        <v>177771</v>
      </c>
      <c r="N36" s="65">
        <v>203951</v>
      </c>
      <c r="O36" s="65">
        <v>482863</v>
      </c>
      <c r="P36" s="65">
        <v>0</v>
      </c>
      <c r="Q36" s="65">
        <v>35996</v>
      </c>
      <c r="R36" s="65">
        <v>870</v>
      </c>
      <c r="S36" s="65">
        <v>3063</v>
      </c>
      <c r="T36" s="57">
        <f>IF(P36&gt;0, ROUND(IF(IF(OR(C36="51", C36="52", C36="66"), (L36*'UNIT VALUES'!$C$22)-CALCS!P36,0)&gt;0, IF(OR(C36="51", C36="52", C36="66"), (L36*'UNIT VALUES'!$C$22)-CALCS!P36,0), 0), 0), ROUND(IF(IF(OR(C36="51", C36="52", C36="66"), (L36*'UNIT VALUES'!$C$22)-CALCS!O36,0)&gt;0, IF(OR(C36="51", C36="52", C36="66"), (L36*'UNIT VALUES'!$C$22)-CALCS!O36,0), 0), 0))</f>
        <v>0</v>
      </c>
      <c r="U36" s="58">
        <f>IF(C36="22", (O36*'UNIT VALUES'!$D$34)+(Q36*'UNIT VALUES'!$D$35)+(S36*'UNIT VALUES'!$D$36), (O36*'UNIT VALUES'!$D$24)+(Q36*'UNIT VALUES'!$D$25)+(S36*'UNIT VALUES'!$D$26))</f>
        <v>2577246.9562472273</v>
      </c>
      <c r="V36" s="58">
        <f>IF(C36="22",(O36*'UNIT VALUES'!$D$37)+(Q36*'UNIT VALUES'!$D$38)+(R36*'UNIT VALUES'!$D$39),IF(C36="66",(Q36*'UNIT VALUES'!$D$27)+(T36*'UNIT VALUES'!$D$29)+(R36*'UNIT VALUES'!$D$30),(Q36*'UNIT VALUES'!$D$27)+(T36*'UNIT VALUES'!$D$28)+(R36*'UNIT VALUES'!$D$30)))</f>
        <v>727875.93038581859</v>
      </c>
      <c r="W36" s="58">
        <f t="shared" si="0"/>
        <v>2577247</v>
      </c>
      <c r="X36" s="63">
        <f>ROUND(IF(C36="22", W36*'UNIT VALUES'!$D$40, W36*'UNIT VALUES'!$D$32), 0)</f>
        <v>2248564</v>
      </c>
    </row>
    <row r="37" spans="1:24">
      <c r="A37" s="64" t="s">
        <v>225</v>
      </c>
      <c r="B37" s="64" t="s">
        <v>170</v>
      </c>
      <c r="C37" s="64" t="s">
        <v>102</v>
      </c>
      <c r="D37" s="64" t="s">
        <v>103</v>
      </c>
      <c r="E37" s="64" t="s">
        <v>171</v>
      </c>
      <c r="F37" s="64" t="s">
        <v>226</v>
      </c>
      <c r="G37" s="64" t="s">
        <v>215</v>
      </c>
      <c r="H37" s="64" t="s">
        <v>24</v>
      </c>
      <c r="I37" s="64" t="s">
        <v>24</v>
      </c>
      <c r="J37" s="64" t="s">
        <v>217</v>
      </c>
      <c r="K37" s="64" t="s">
        <v>172</v>
      </c>
      <c r="L37" s="65">
        <v>52768</v>
      </c>
      <c r="M37" s="65">
        <v>181765</v>
      </c>
      <c r="N37" s="65">
        <v>200906</v>
      </c>
      <c r="O37" s="65">
        <v>448510</v>
      </c>
      <c r="P37" s="65">
        <v>0</v>
      </c>
      <c r="Q37" s="65">
        <v>41622</v>
      </c>
      <c r="R37" s="65">
        <v>1246</v>
      </c>
      <c r="S37" s="65">
        <v>3608</v>
      </c>
      <c r="T37" s="57">
        <f>IF(P37&gt;0, ROUND(IF(IF(OR(C37="51", C37="52", C37="66"), (L37*'UNIT VALUES'!$C$22)-CALCS!P37,0)&gt;0, IF(OR(C37="51", C37="52", C37="66"), (L37*'UNIT VALUES'!$C$22)-CALCS!P37,0), 0), 0), ROUND(IF(IF(OR(C37="51", C37="52", C37="66"), (L37*'UNIT VALUES'!$C$22)-CALCS!O37,0)&gt;0, IF(OR(C37="51", C37="52", C37="66"), (L37*'UNIT VALUES'!$C$22)-CALCS!O37,0), 0), 0))</f>
        <v>0</v>
      </c>
      <c r="U37" s="58">
        <f>IF(C37="22", (O37*'UNIT VALUES'!$D$34)+(Q37*'UNIT VALUES'!$D$35)+(S37*'UNIT VALUES'!$D$36), (O37*'UNIT VALUES'!$D$24)+(Q37*'UNIT VALUES'!$D$25)+(S37*'UNIT VALUES'!$D$26))</f>
        <v>2775414.8669172772</v>
      </c>
      <c r="V37" s="58">
        <f>IF(C37="22",(O37*'UNIT VALUES'!$D$37)+(Q37*'UNIT VALUES'!$D$38)+(R37*'UNIT VALUES'!$D$39),IF(C37="66",(Q37*'UNIT VALUES'!$D$27)+(T37*'UNIT VALUES'!$D$29)+(R37*'UNIT VALUES'!$D$30),(Q37*'UNIT VALUES'!$D$27)+(T37*'UNIT VALUES'!$D$28)+(R37*'UNIT VALUES'!$D$30)))</f>
        <v>858792.07630838803</v>
      </c>
      <c r="W37" s="58">
        <f t="shared" si="0"/>
        <v>2775415</v>
      </c>
      <c r="X37" s="63">
        <f>ROUND(IF(C37="22", W37*'UNIT VALUES'!$D$40, W37*'UNIT VALUES'!$D$32), 0)</f>
        <v>2421459</v>
      </c>
    </row>
    <row r="38" spans="1:24">
      <c r="A38" s="64" t="s">
        <v>107</v>
      </c>
      <c r="B38" s="64" t="s">
        <v>108</v>
      </c>
      <c r="C38" s="64" t="s">
        <v>19</v>
      </c>
      <c r="D38" s="64" t="s">
        <v>20</v>
      </c>
      <c r="E38" s="64" t="s">
        <v>109</v>
      </c>
      <c r="F38" s="64" t="s">
        <v>22</v>
      </c>
      <c r="G38" s="64" t="s">
        <v>23</v>
      </c>
      <c r="H38" s="64" t="s">
        <v>24</v>
      </c>
      <c r="I38" s="64" t="s">
        <v>24</v>
      </c>
      <c r="J38" s="64" t="s">
        <v>25</v>
      </c>
      <c r="K38" s="64" t="s">
        <v>110</v>
      </c>
      <c r="L38" s="65">
        <v>0</v>
      </c>
      <c r="M38" s="65">
        <v>2286648</v>
      </c>
      <c r="N38" s="65">
        <v>2286435</v>
      </c>
      <c r="O38" s="65">
        <v>2044264</v>
      </c>
      <c r="P38" s="65">
        <v>0</v>
      </c>
      <c r="Q38" s="65">
        <v>332484</v>
      </c>
      <c r="R38" s="65">
        <v>57295</v>
      </c>
      <c r="S38" s="65">
        <v>17732</v>
      </c>
      <c r="T38" s="57">
        <f>IF(P38&gt;0, ROUND(IF(IF(OR(C38="51", C38="52", C38="66"), (L38*'UNIT VALUES'!$C$22)-CALCS!P38,0)&gt;0, IF(OR(C38="51", C38="52", C38="66"), (L38*'UNIT VALUES'!$C$22)-CALCS!P38,0), 0), 0), ROUND(IF(IF(OR(C38="51", C38="52", C38="66"), (L38*'UNIT VALUES'!$C$22)-CALCS!O38,0)&gt;0, IF(OR(C38="51", C38="52", C38="66"), (L38*'UNIT VALUES'!$C$22)-CALCS!O38,0), 0), 0))</f>
        <v>0</v>
      </c>
      <c r="U38" s="58">
        <f>IF(C38="22", (O38*'UNIT VALUES'!$D$34)+(Q38*'UNIT VALUES'!$D$35)+(S38*'UNIT VALUES'!$D$36), (O38*'UNIT VALUES'!$D$24)+(Q38*'UNIT VALUES'!$D$25)+(S38*'UNIT VALUES'!$D$26))</f>
        <v>19593071.437041003</v>
      </c>
      <c r="V38" s="58">
        <f>IF(C38="22",(O38*'UNIT VALUES'!$D$37)+(Q38*'UNIT VALUES'!$D$38)+(R38*'UNIT VALUES'!$D$39),IF(C38="66",(Q38*'UNIT VALUES'!$D$27)+(T38*'UNIT VALUES'!$D$29)+(R38*'UNIT VALUES'!$D$30),(Q38*'UNIT VALUES'!$D$27)+(T38*'UNIT VALUES'!$D$28)+(R38*'UNIT VALUES'!$D$30)))</f>
        <v>13225850.853543425</v>
      </c>
      <c r="W38" s="58">
        <f t="shared" si="0"/>
        <v>19593071</v>
      </c>
      <c r="X38" s="63">
        <f>ROUND(IF(C38="22", W38*'UNIT VALUES'!$D$40, W38*'UNIT VALUES'!$D$32), 0)</f>
        <v>16337316</v>
      </c>
    </row>
    <row r="39" spans="1:24">
      <c r="A39" s="64" t="s">
        <v>111</v>
      </c>
      <c r="B39" s="64" t="s">
        <v>108</v>
      </c>
      <c r="C39" s="64" t="s">
        <v>28</v>
      </c>
      <c r="D39" s="64" t="s">
        <v>29</v>
      </c>
      <c r="E39" s="64" t="s">
        <v>109</v>
      </c>
      <c r="F39" s="64" t="s">
        <v>56</v>
      </c>
      <c r="G39" s="64" t="s">
        <v>112</v>
      </c>
      <c r="H39" s="64" t="s">
        <v>24</v>
      </c>
      <c r="I39" s="64" t="s">
        <v>113</v>
      </c>
      <c r="J39" s="64" t="s">
        <v>114</v>
      </c>
      <c r="K39" s="64" t="s">
        <v>110</v>
      </c>
      <c r="L39" s="65">
        <v>3649</v>
      </c>
      <c r="M39" s="65">
        <v>0</v>
      </c>
      <c r="N39" s="65">
        <v>0</v>
      </c>
      <c r="O39" s="65">
        <v>35301</v>
      </c>
      <c r="P39" s="65">
        <v>0</v>
      </c>
      <c r="Q39" s="65">
        <v>3451</v>
      </c>
      <c r="R39" s="65">
        <v>302</v>
      </c>
      <c r="S39" s="65">
        <v>132</v>
      </c>
      <c r="T39" s="57">
        <f>IF(P39&gt;0, ROUND(IF(IF(OR(C39="51", C39="52", C39="66"), (L39*'UNIT VALUES'!$C$22)-CALCS!P39,0)&gt;0, IF(OR(C39="51", C39="52", C39="66"), (L39*'UNIT VALUES'!$C$22)-CALCS!P39,0), 0), 0), ROUND(IF(IF(OR(C39="51", C39="52", C39="66"), (L39*'UNIT VALUES'!$C$22)-CALCS!O39,0)&gt;0, IF(OR(C39="51", C39="52", C39="66"), (L39*'UNIT VALUES'!$C$22)-CALCS!O39,0), 0), 0))</f>
        <v>0</v>
      </c>
      <c r="U39" s="58">
        <f>IF(C39="22", (O39*'UNIT VALUES'!$D$34)+(Q39*'UNIT VALUES'!$D$35)+(S39*'UNIT VALUES'!$D$36), (O39*'UNIT VALUES'!$D$24)+(Q39*'UNIT VALUES'!$D$25)+(S39*'UNIT VALUES'!$D$26))</f>
        <v>198107.778756938</v>
      </c>
      <c r="V39" s="58">
        <f>IF(C39="22",(O39*'UNIT VALUES'!$D$37)+(Q39*'UNIT VALUES'!$D$38)+(R39*'UNIT VALUES'!$D$39),IF(C39="66",(Q39*'UNIT VALUES'!$D$27)+(T39*'UNIT VALUES'!$D$29)+(R39*'UNIT VALUES'!$D$30),(Q39*'UNIT VALUES'!$D$27)+(T39*'UNIT VALUES'!$D$28)+(R39*'UNIT VALUES'!$D$30)))</f>
        <v>85403.860623089829</v>
      </c>
      <c r="W39" s="58">
        <f t="shared" si="0"/>
        <v>198108</v>
      </c>
      <c r="X39" s="63">
        <f>ROUND(IF(C39="22", W39*'UNIT VALUES'!$D$40, W39*'UNIT VALUES'!$D$32), 0)</f>
        <v>172843</v>
      </c>
    </row>
    <row r="40" spans="1:24">
      <c r="A40" s="64" t="s">
        <v>115</v>
      </c>
      <c r="B40" s="64" t="s">
        <v>108</v>
      </c>
      <c r="C40" s="64" t="s">
        <v>28</v>
      </c>
      <c r="D40" s="64" t="s">
        <v>29</v>
      </c>
      <c r="E40" s="64" t="s">
        <v>109</v>
      </c>
      <c r="F40" s="64" t="s">
        <v>116</v>
      </c>
      <c r="G40" s="64" t="s">
        <v>117</v>
      </c>
      <c r="H40" s="64" t="s">
        <v>24</v>
      </c>
      <c r="I40" s="64" t="s">
        <v>118</v>
      </c>
      <c r="J40" s="64" t="s">
        <v>119</v>
      </c>
      <c r="K40" s="64" t="s">
        <v>110</v>
      </c>
      <c r="L40" s="65">
        <v>9791</v>
      </c>
      <c r="M40" s="65">
        <v>21282</v>
      </c>
      <c r="N40" s="65">
        <v>20375</v>
      </c>
      <c r="O40" s="65">
        <v>58908</v>
      </c>
      <c r="P40" s="65">
        <v>0</v>
      </c>
      <c r="Q40" s="65">
        <v>10298</v>
      </c>
      <c r="R40" s="65">
        <v>713</v>
      </c>
      <c r="S40" s="65">
        <v>277</v>
      </c>
      <c r="T40" s="57">
        <f>IF(P40&gt;0, ROUND(IF(IF(OR(C40="51", C40="52", C40="66"), (L40*'UNIT VALUES'!$C$22)-CALCS!P40,0)&gt;0, IF(OR(C40="51", C40="52", C40="66"), (L40*'UNIT VALUES'!$C$22)-CALCS!P40,0), 0), 0), ROUND(IF(IF(OR(C40="51", C40="52", C40="66"), (L40*'UNIT VALUES'!$C$22)-CALCS!O40,0)&gt;0, IF(OR(C40="51", C40="52", C40="66"), (L40*'UNIT VALUES'!$C$22)-CALCS!O40,0), 0), 0))</f>
        <v>0</v>
      </c>
      <c r="U40" s="58">
        <f>IF(C40="22", (O40*'UNIT VALUES'!$D$34)+(Q40*'UNIT VALUES'!$D$35)+(S40*'UNIT VALUES'!$D$36), (O40*'UNIT VALUES'!$D$24)+(Q40*'UNIT VALUES'!$D$25)+(S40*'UNIT VALUES'!$D$26))</f>
        <v>480106.30504825898</v>
      </c>
      <c r="V40" s="58">
        <f>IF(C40="22",(O40*'UNIT VALUES'!$D$37)+(Q40*'UNIT VALUES'!$D$38)+(R40*'UNIT VALUES'!$D$39),IF(C40="66",(Q40*'UNIT VALUES'!$D$27)+(T40*'UNIT VALUES'!$D$29)+(R40*'UNIT VALUES'!$D$30),(Q40*'UNIT VALUES'!$D$27)+(T40*'UNIT VALUES'!$D$28)+(R40*'UNIT VALUES'!$D$30)))</f>
        <v>241402.14892327867</v>
      </c>
      <c r="W40" s="58">
        <f t="shared" si="0"/>
        <v>480106</v>
      </c>
      <c r="X40" s="63">
        <f>ROUND(IF(C40="22", W40*'UNIT VALUES'!$D$40, W40*'UNIT VALUES'!$D$32), 0)</f>
        <v>418877</v>
      </c>
    </row>
    <row r="41" spans="1:24">
      <c r="A41" s="64" t="s">
        <v>120</v>
      </c>
      <c r="B41" s="64" t="s">
        <v>108</v>
      </c>
      <c r="C41" s="64" t="s">
        <v>28</v>
      </c>
      <c r="D41" s="64" t="s">
        <v>29</v>
      </c>
      <c r="E41" s="64" t="s">
        <v>109</v>
      </c>
      <c r="F41" s="64" t="s">
        <v>121</v>
      </c>
      <c r="G41" s="64" t="s">
        <v>122</v>
      </c>
      <c r="H41" s="64" t="s">
        <v>24</v>
      </c>
      <c r="I41" s="64" t="s">
        <v>123</v>
      </c>
      <c r="J41" s="64" t="s">
        <v>114</v>
      </c>
      <c r="K41" s="64" t="s">
        <v>110</v>
      </c>
      <c r="L41" s="65">
        <v>20274</v>
      </c>
      <c r="M41" s="65">
        <v>37379</v>
      </c>
      <c r="N41" s="65">
        <v>36608</v>
      </c>
      <c r="O41" s="65">
        <v>73580</v>
      </c>
      <c r="P41" s="65">
        <v>72062</v>
      </c>
      <c r="Q41" s="65">
        <v>13039</v>
      </c>
      <c r="R41" s="65">
        <v>1765</v>
      </c>
      <c r="S41" s="65">
        <v>429</v>
      </c>
      <c r="T41" s="57">
        <f>IF(P41&gt;0, ROUND(IF(IF(OR(C41="51", C41="52", C41="66"), (L41*'UNIT VALUES'!$C$22)-CALCS!P41,0)&gt;0, IF(OR(C41="51", C41="52", C41="66"), (L41*'UNIT VALUES'!$C$22)-CALCS!P41,0), 0), 0), ROUND(IF(IF(OR(C41="51", C41="52", C41="66"), (L41*'UNIT VALUES'!$C$22)-CALCS!O41,0)&gt;0, IF(OR(C41="51", C41="52", C41="66"), (L41*'UNIT VALUES'!$C$22)-CALCS!O41,0), 0), 0))</f>
        <v>0</v>
      </c>
      <c r="U41" s="58">
        <f>IF(C41="22", (O41*'UNIT VALUES'!$D$34)+(Q41*'UNIT VALUES'!$D$35)+(S41*'UNIT VALUES'!$D$36), (O41*'UNIT VALUES'!$D$24)+(Q41*'UNIT VALUES'!$D$25)+(S41*'UNIT VALUES'!$D$26))</f>
        <v>619168.28661400476</v>
      </c>
      <c r="V41" s="58">
        <f>IF(C41="22",(O41*'UNIT VALUES'!$D$37)+(Q41*'UNIT VALUES'!$D$38)+(R41*'UNIT VALUES'!$D$39),IF(C41="66",(Q41*'UNIT VALUES'!$D$27)+(T41*'UNIT VALUES'!$D$29)+(R41*'UNIT VALUES'!$D$30),(Q41*'UNIT VALUES'!$D$27)+(T41*'UNIT VALUES'!$D$28)+(R41*'UNIT VALUES'!$D$30)))</f>
        <v>367272.31348050118</v>
      </c>
      <c r="W41" s="58">
        <f t="shared" si="0"/>
        <v>619168</v>
      </c>
      <c r="X41" s="63">
        <f>ROUND(IF(C41="22", W41*'UNIT VALUES'!$D$40, W41*'UNIT VALUES'!$D$32), 0)</f>
        <v>540204</v>
      </c>
    </row>
    <row r="42" spans="1:24">
      <c r="A42" s="64" t="s">
        <v>124</v>
      </c>
      <c r="B42" s="64" t="s">
        <v>108</v>
      </c>
      <c r="C42" s="64" t="s">
        <v>28</v>
      </c>
      <c r="D42" s="64" t="s">
        <v>29</v>
      </c>
      <c r="E42" s="64" t="s">
        <v>109</v>
      </c>
      <c r="F42" s="64" t="s">
        <v>125</v>
      </c>
      <c r="G42" s="64" t="s">
        <v>126</v>
      </c>
      <c r="H42" s="64" t="s">
        <v>24</v>
      </c>
      <c r="I42" s="64" t="s">
        <v>127</v>
      </c>
      <c r="J42" s="64" t="s">
        <v>128</v>
      </c>
      <c r="K42" s="64" t="s">
        <v>110</v>
      </c>
      <c r="L42" s="65">
        <v>52991</v>
      </c>
      <c r="M42" s="65">
        <v>71756</v>
      </c>
      <c r="N42" s="65">
        <v>71626</v>
      </c>
      <c r="O42" s="65">
        <v>86209</v>
      </c>
      <c r="P42" s="65">
        <v>0</v>
      </c>
      <c r="Q42" s="65">
        <v>16246</v>
      </c>
      <c r="R42" s="65">
        <v>3517</v>
      </c>
      <c r="S42" s="65">
        <v>1273</v>
      </c>
      <c r="T42" s="57">
        <f>IF(P42&gt;0, ROUND(IF(IF(OR(C42="51", C42="52", C42="66"), (L42*'UNIT VALUES'!$C$22)-CALCS!P42,0)&gt;0, IF(OR(C42="51", C42="52", C42="66"), (L42*'UNIT VALUES'!$C$22)-CALCS!P42,0), 0), 0), ROUND(IF(IF(OR(C42="51", C42="52", C42="66"), (L42*'UNIT VALUES'!$C$22)-CALCS!O42,0)&gt;0, IF(OR(C42="51", C42="52", C42="66"), (L42*'UNIT VALUES'!$C$22)-CALCS!O42,0), 0), 0))</f>
        <v>0</v>
      </c>
      <c r="U42" s="58">
        <f>IF(C42="22", (O42*'UNIT VALUES'!$D$34)+(Q42*'UNIT VALUES'!$D$35)+(S42*'UNIT VALUES'!$D$36), (O42*'UNIT VALUES'!$D$24)+(Q42*'UNIT VALUES'!$D$25)+(S42*'UNIT VALUES'!$D$26))</f>
        <v>885749.63363737834</v>
      </c>
      <c r="V42" s="58">
        <f>IF(C42="22",(O42*'UNIT VALUES'!$D$37)+(Q42*'UNIT VALUES'!$D$38)+(R42*'UNIT VALUES'!$D$39),IF(C42="66",(Q42*'UNIT VALUES'!$D$27)+(T42*'UNIT VALUES'!$D$29)+(R42*'UNIT VALUES'!$D$30),(Q42*'UNIT VALUES'!$D$27)+(T42*'UNIT VALUES'!$D$28)+(R42*'UNIT VALUES'!$D$30)))</f>
        <v>551784.38541385846</v>
      </c>
      <c r="W42" s="58">
        <f t="shared" si="0"/>
        <v>885750</v>
      </c>
      <c r="X42" s="63">
        <f>ROUND(IF(C42="22", W42*'UNIT VALUES'!$D$40, W42*'UNIT VALUES'!$D$32), 0)</f>
        <v>772788</v>
      </c>
    </row>
    <row r="43" spans="1:24">
      <c r="A43" s="64" t="s">
        <v>129</v>
      </c>
      <c r="B43" s="64" t="s">
        <v>108</v>
      </c>
      <c r="C43" s="64" t="s">
        <v>28</v>
      </c>
      <c r="D43" s="64" t="s">
        <v>29</v>
      </c>
      <c r="E43" s="64" t="s">
        <v>109</v>
      </c>
      <c r="F43" s="64" t="s">
        <v>130</v>
      </c>
      <c r="G43" s="64" t="s">
        <v>131</v>
      </c>
      <c r="H43" s="64" t="s">
        <v>24</v>
      </c>
      <c r="I43" s="64" t="s">
        <v>132</v>
      </c>
      <c r="J43" s="64" t="s">
        <v>133</v>
      </c>
      <c r="K43" s="64" t="s">
        <v>110</v>
      </c>
      <c r="L43" s="65">
        <v>28337</v>
      </c>
      <c r="M43" s="65">
        <v>0</v>
      </c>
      <c r="N43" s="65">
        <v>0</v>
      </c>
      <c r="O43" s="65">
        <v>35193</v>
      </c>
      <c r="P43" s="65">
        <v>0</v>
      </c>
      <c r="Q43" s="65">
        <v>7740</v>
      </c>
      <c r="R43" s="65">
        <v>2102</v>
      </c>
      <c r="S43" s="65">
        <v>291</v>
      </c>
      <c r="T43" s="57">
        <f>IF(P43&gt;0, ROUND(IF(IF(OR(C43="51", C43="52", C43="66"), (L43*'UNIT VALUES'!$C$22)-CALCS!P43,0)&gt;0, IF(OR(C43="51", C43="52", C43="66"), (L43*'UNIT VALUES'!$C$22)-CALCS!P43,0), 0), 0), ROUND(IF(IF(OR(C43="51", C43="52", C43="66"), (L43*'UNIT VALUES'!$C$22)-CALCS!O43,0)&gt;0, IF(OR(C43="51", C43="52", C43="66"), (L43*'UNIT VALUES'!$C$22)-CALCS!O43,0), 0), 0))</f>
        <v>7115</v>
      </c>
      <c r="U43" s="58">
        <f>IF(C43="22", (O43*'UNIT VALUES'!$D$34)+(Q43*'UNIT VALUES'!$D$35)+(S43*'UNIT VALUES'!$D$36), (O43*'UNIT VALUES'!$D$24)+(Q43*'UNIT VALUES'!$D$25)+(S43*'UNIT VALUES'!$D$26))</f>
        <v>357017.83432569593</v>
      </c>
      <c r="V43" s="58">
        <f>IF(C43="22",(O43*'UNIT VALUES'!$D$37)+(Q43*'UNIT VALUES'!$D$38)+(R43*'UNIT VALUES'!$D$39),IF(C43="66",(Q43*'UNIT VALUES'!$D$27)+(T43*'UNIT VALUES'!$D$29)+(R43*'UNIT VALUES'!$D$30),(Q43*'UNIT VALUES'!$D$27)+(T43*'UNIT VALUES'!$D$28)+(R43*'UNIT VALUES'!$D$30)))</f>
        <v>382760.51197216217</v>
      </c>
      <c r="W43" s="58">
        <f t="shared" si="0"/>
        <v>382761</v>
      </c>
      <c r="X43" s="63">
        <f>ROUND(IF(C43="22", W43*'UNIT VALUES'!$D$40, W43*'UNIT VALUES'!$D$32), 0)</f>
        <v>333947</v>
      </c>
    </row>
    <row r="44" spans="1:24">
      <c r="A44" s="64" t="s">
        <v>134</v>
      </c>
      <c r="B44" s="64" t="s">
        <v>108</v>
      </c>
      <c r="C44" s="64" t="s">
        <v>49</v>
      </c>
      <c r="D44" s="64" t="s">
        <v>50</v>
      </c>
      <c r="E44" s="64" t="s">
        <v>109</v>
      </c>
      <c r="F44" s="64" t="s">
        <v>135</v>
      </c>
      <c r="G44" s="64" t="s">
        <v>136</v>
      </c>
      <c r="H44" s="64" t="s">
        <v>24</v>
      </c>
      <c r="I44" s="64" t="s">
        <v>137</v>
      </c>
      <c r="J44" s="64" t="s">
        <v>119</v>
      </c>
      <c r="K44" s="64" t="s">
        <v>110</v>
      </c>
      <c r="L44" s="65">
        <v>14488</v>
      </c>
      <c r="M44" s="65">
        <v>27589</v>
      </c>
      <c r="N44" s="65">
        <v>27589</v>
      </c>
      <c r="O44" s="65">
        <v>28364</v>
      </c>
      <c r="P44" s="65">
        <v>0</v>
      </c>
      <c r="Q44" s="65">
        <v>4808</v>
      </c>
      <c r="R44" s="65">
        <v>141</v>
      </c>
      <c r="S44" s="65">
        <v>229</v>
      </c>
      <c r="T44" s="57">
        <f>IF(P44&gt;0, ROUND(IF(IF(OR(C44="51", C44="52", C44="66"), (L44*'UNIT VALUES'!$C$22)-CALCS!P44,0)&gt;0, IF(OR(C44="51", C44="52", C44="66"), (L44*'UNIT VALUES'!$C$22)-CALCS!P44,0), 0), 0), ROUND(IF(IF(OR(C44="51", C44="52", C44="66"), (L44*'UNIT VALUES'!$C$22)-CALCS!O44,0)&gt;0, IF(OR(C44="51", C44="52", C44="66"), (L44*'UNIT VALUES'!$C$22)-CALCS!O44,0), 0), 0))</f>
        <v>0</v>
      </c>
      <c r="U44" s="58">
        <f>IF(C44="22", (O44*'UNIT VALUES'!$D$34)+(Q44*'UNIT VALUES'!$D$35)+(S44*'UNIT VALUES'!$D$36), (O44*'UNIT VALUES'!$D$24)+(Q44*'UNIT VALUES'!$D$25)+(S44*'UNIT VALUES'!$D$26))</f>
        <v>242723.74939879391</v>
      </c>
      <c r="V44" s="58">
        <f>IF(C44="22",(O44*'UNIT VALUES'!$D$37)+(Q44*'UNIT VALUES'!$D$38)+(R44*'UNIT VALUES'!$D$39),IF(C44="66",(Q44*'UNIT VALUES'!$D$27)+(T44*'UNIT VALUES'!$D$29)+(R44*'UNIT VALUES'!$D$30),(Q44*'UNIT VALUES'!$D$27)+(T44*'UNIT VALUES'!$D$28)+(R44*'UNIT VALUES'!$D$30)))</f>
        <v>98994.501820845617</v>
      </c>
      <c r="W44" s="58">
        <f t="shared" si="0"/>
        <v>242724</v>
      </c>
      <c r="X44" s="63">
        <f>ROUND(IF(C44="22", W44*'UNIT VALUES'!$D$40, W44*'UNIT VALUES'!$D$32), 0)</f>
        <v>211769</v>
      </c>
    </row>
    <row r="45" spans="1:24">
      <c r="A45" s="64" t="s">
        <v>138</v>
      </c>
      <c r="B45" s="64" t="s">
        <v>108</v>
      </c>
      <c r="C45" s="64" t="s">
        <v>28</v>
      </c>
      <c r="D45" s="64" t="s">
        <v>29</v>
      </c>
      <c r="E45" s="64" t="s">
        <v>109</v>
      </c>
      <c r="F45" s="64" t="s">
        <v>139</v>
      </c>
      <c r="G45" s="64" t="s">
        <v>140</v>
      </c>
      <c r="H45" s="64" t="s">
        <v>24</v>
      </c>
      <c r="I45" s="64" t="s">
        <v>141</v>
      </c>
      <c r="J45" s="64" t="s">
        <v>142</v>
      </c>
      <c r="K45" s="64" t="s">
        <v>110</v>
      </c>
      <c r="L45" s="65">
        <v>21418</v>
      </c>
      <c r="M45" s="65">
        <v>0</v>
      </c>
      <c r="N45" s="65">
        <v>0</v>
      </c>
      <c r="O45" s="65">
        <v>67263</v>
      </c>
      <c r="P45" s="65">
        <v>0</v>
      </c>
      <c r="Q45" s="65">
        <v>11644</v>
      </c>
      <c r="R45" s="65">
        <v>1241</v>
      </c>
      <c r="S45" s="65">
        <v>642</v>
      </c>
      <c r="T45" s="57">
        <f>IF(P45&gt;0, ROUND(IF(IF(OR(C45="51", C45="52", C45="66"), (L45*'UNIT VALUES'!$C$22)-CALCS!P45,0)&gt;0, IF(OR(C45="51", C45="52", C45="66"), (L45*'UNIT VALUES'!$C$22)-CALCS!P45,0), 0), 0), ROUND(IF(IF(OR(C45="51", C45="52", C45="66"), (L45*'UNIT VALUES'!$C$22)-CALCS!O45,0)&gt;0, IF(OR(C45="51", C45="52", C45="66"), (L45*'UNIT VALUES'!$C$22)-CALCS!O45,0), 0), 0))</f>
        <v>0</v>
      </c>
      <c r="U45" s="58">
        <f>IF(C45="22", (O45*'UNIT VALUES'!$D$34)+(Q45*'UNIT VALUES'!$D$35)+(S45*'UNIT VALUES'!$D$36), (O45*'UNIT VALUES'!$D$24)+(Q45*'UNIT VALUES'!$D$25)+(S45*'UNIT VALUES'!$D$26))</f>
        <v>599819.39906061813</v>
      </c>
      <c r="V45" s="58">
        <f>IF(C45="22",(O45*'UNIT VALUES'!$D$37)+(Q45*'UNIT VALUES'!$D$38)+(R45*'UNIT VALUES'!$D$39),IF(C45="66",(Q45*'UNIT VALUES'!$D$27)+(T45*'UNIT VALUES'!$D$29)+(R45*'UNIT VALUES'!$D$30),(Q45*'UNIT VALUES'!$D$27)+(T45*'UNIT VALUES'!$D$28)+(R45*'UNIT VALUES'!$D$30)))</f>
        <v>304027.05774432892</v>
      </c>
      <c r="W45" s="58">
        <f t="shared" si="0"/>
        <v>599819</v>
      </c>
      <c r="X45" s="63">
        <f>ROUND(IF(C45="22", W45*'UNIT VALUES'!$D$40, W45*'UNIT VALUES'!$D$32), 0)</f>
        <v>523323</v>
      </c>
    </row>
    <row r="46" spans="1:24">
      <c r="A46" s="64" t="s">
        <v>143</v>
      </c>
      <c r="B46" s="64" t="s">
        <v>108</v>
      </c>
      <c r="C46" s="64" t="s">
        <v>28</v>
      </c>
      <c r="D46" s="64" t="s">
        <v>29</v>
      </c>
      <c r="E46" s="64" t="s">
        <v>109</v>
      </c>
      <c r="F46" s="64" t="s">
        <v>89</v>
      </c>
      <c r="G46" s="64" t="s">
        <v>136</v>
      </c>
      <c r="H46" s="64" t="s">
        <v>24</v>
      </c>
      <c r="I46" s="64" t="s">
        <v>144</v>
      </c>
      <c r="J46" s="64" t="s">
        <v>119</v>
      </c>
      <c r="K46" s="64" t="s">
        <v>110</v>
      </c>
      <c r="L46" s="65">
        <v>107813</v>
      </c>
      <c r="M46" s="65">
        <v>178132</v>
      </c>
      <c r="N46" s="65">
        <v>158461</v>
      </c>
      <c r="O46" s="65">
        <v>193524</v>
      </c>
      <c r="P46" s="65">
        <v>172153</v>
      </c>
      <c r="Q46" s="65">
        <v>29677</v>
      </c>
      <c r="R46" s="65">
        <v>7986</v>
      </c>
      <c r="S46" s="65">
        <v>1399</v>
      </c>
      <c r="T46" s="57">
        <f>IF(P46&gt;0, ROUND(IF(IF(OR(C46="51", C46="52", C46="66"), (L46*'UNIT VALUES'!$C$22)-CALCS!P46,0)&gt;0, IF(OR(C46="51", C46="52", C46="66"), (L46*'UNIT VALUES'!$C$22)-CALCS!P46,0), 0), 0), ROUND(IF(IF(OR(C46="51", C46="52", C46="66"), (L46*'UNIT VALUES'!$C$22)-CALCS!O46,0)&gt;0, IF(OR(C46="51", C46="52", C46="66"), (L46*'UNIT VALUES'!$C$22)-CALCS!O46,0), 0), 0))</f>
        <v>0</v>
      </c>
      <c r="U46" s="58">
        <f>IF(C46="22", (O46*'UNIT VALUES'!$D$34)+(Q46*'UNIT VALUES'!$D$35)+(S46*'UNIT VALUES'!$D$36), (O46*'UNIT VALUES'!$D$24)+(Q46*'UNIT VALUES'!$D$25)+(S46*'UNIT VALUES'!$D$26))</f>
        <v>1532004.4502636699</v>
      </c>
      <c r="V46" s="58">
        <f>IF(C46="22",(O46*'UNIT VALUES'!$D$37)+(Q46*'UNIT VALUES'!$D$38)+(R46*'UNIT VALUES'!$D$39),IF(C46="66",(Q46*'UNIT VALUES'!$D$27)+(T46*'UNIT VALUES'!$D$29)+(R46*'UNIT VALUES'!$D$30),(Q46*'UNIT VALUES'!$D$27)+(T46*'UNIT VALUES'!$D$28)+(R46*'UNIT VALUES'!$D$30)))</f>
        <v>1119541.0216663799</v>
      </c>
      <c r="W46" s="58">
        <f t="shared" si="0"/>
        <v>1532004</v>
      </c>
      <c r="X46" s="63">
        <f>ROUND(IF(C46="22", W46*'UNIT VALUES'!$D$40, W46*'UNIT VALUES'!$D$32), 0)</f>
        <v>1336624</v>
      </c>
    </row>
    <row r="47" spans="1:24">
      <c r="A47" s="64" t="s">
        <v>145</v>
      </c>
      <c r="B47" s="64" t="s">
        <v>108</v>
      </c>
      <c r="C47" s="64" t="s">
        <v>28</v>
      </c>
      <c r="D47" s="64" t="s">
        <v>29</v>
      </c>
      <c r="E47" s="64" t="s">
        <v>109</v>
      </c>
      <c r="F47" s="64" t="s">
        <v>146</v>
      </c>
      <c r="G47" s="64" t="s">
        <v>136</v>
      </c>
      <c r="H47" s="64" t="s">
        <v>24</v>
      </c>
      <c r="I47" s="64" t="s">
        <v>147</v>
      </c>
      <c r="J47" s="64" t="s">
        <v>119</v>
      </c>
      <c r="K47" s="64" t="s">
        <v>110</v>
      </c>
      <c r="L47" s="65">
        <v>58032</v>
      </c>
      <c r="M47" s="65">
        <v>65385</v>
      </c>
      <c r="N47" s="65">
        <v>64388</v>
      </c>
      <c r="O47" s="65">
        <v>62304</v>
      </c>
      <c r="P47" s="65">
        <v>61354</v>
      </c>
      <c r="Q47" s="65">
        <v>12946</v>
      </c>
      <c r="R47" s="65">
        <v>1491</v>
      </c>
      <c r="S47" s="65">
        <v>571</v>
      </c>
      <c r="T47" s="57">
        <f>IF(P47&gt;0, ROUND(IF(IF(OR(C47="51", C47="52", C47="66"), (L47*'UNIT VALUES'!$C$22)-CALCS!P47,0)&gt;0, IF(OR(C47="51", C47="52", C47="66"), (L47*'UNIT VALUES'!$C$22)-CALCS!P47,0), 0), 0), ROUND(IF(IF(OR(C47="51", C47="52", C47="66"), (L47*'UNIT VALUES'!$C$22)-CALCS!O47,0)&gt;0, IF(OR(C47="51", C47="52", C47="66"), (L47*'UNIT VALUES'!$C$22)-CALCS!O47,0), 0), 0))</f>
        <v>25289</v>
      </c>
      <c r="U47" s="58">
        <f>IF(C47="22", (O47*'UNIT VALUES'!$D$34)+(Q47*'UNIT VALUES'!$D$35)+(S47*'UNIT VALUES'!$D$36), (O47*'UNIT VALUES'!$D$24)+(Q47*'UNIT VALUES'!$D$25)+(S47*'UNIT VALUES'!$D$26))</f>
        <v>618181.75375902723</v>
      </c>
      <c r="V47" s="58">
        <f>IF(C47="22",(O47*'UNIT VALUES'!$D$37)+(Q47*'UNIT VALUES'!$D$38)+(R47*'UNIT VALUES'!$D$39),IF(C47="66",(Q47*'UNIT VALUES'!$D$27)+(T47*'UNIT VALUES'!$D$29)+(R47*'UNIT VALUES'!$D$30),(Q47*'UNIT VALUES'!$D$27)+(T47*'UNIT VALUES'!$D$28)+(R47*'UNIT VALUES'!$D$30)))</f>
        <v>663742.46957796195</v>
      </c>
      <c r="W47" s="58">
        <f t="shared" si="0"/>
        <v>663742</v>
      </c>
      <c r="X47" s="63">
        <f>ROUND(IF(C47="22", W47*'UNIT VALUES'!$D$40, W47*'UNIT VALUES'!$D$32), 0)</f>
        <v>579093</v>
      </c>
    </row>
    <row r="48" spans="1:24">
      <c r="A48" s="64" t="s">
        <v>148</v>
      </c>
      <c r="B48" s="64" t="s">
        <v>108</v>
      </c>
      <c r="C48" s="64" t="s">
        <v>28</v>
      </c>
      <c r="D48" s="64" t="s">
        <v>29</v>
      </c>
      <c r="E48" s="64" t="s">
        <v>109</v>
      </c>
      <c r="F48" s="64" t="s">
        <v>149</v>
      </c>
      <c r="G48" s="64" t="s">
        <v>150</v>
      </c>
      <c r="H48" s="64" t="s">
        <v>24</v>
      </c>
      <c r="I48" s="64" t="s">
        <v>151</v>
      </c>
      <c r="J48" s="64" t="s">
        <v>152</v>
      </c>
      <c r="K48" s="64" t="s">
        <v>110</v>
      </c>
      <c r="L48" s="65">
        <v>44037</v>
      </c>
      <c r="M48" s="65">
        <v>63114</v>
      </c>
      <c r="N48" s="65">
        <v>56636</v>
      </c>
      <c r="O48" s="65">
        <v>49083</v>
      </c>
      <c r="P48" s="65">
        <v>44045</v>
      </c>
      <c r="Q48" s="65">
        <v>13347</v>
      </c>
      <c r="R48" s="65">
        <v>1384</v>
      </c>
      <c r="S48" s="65">
        <v>534</v>
      </c>
      <c r="T48" s="57">
        <f>IF(P48&gt;0, ROUND(IF(IF(OR(C48="51", C48="52", C48="66"), (L48*'UNIT VALUES'!$C$22)-CALCS!P48,0)&gt;0, IF(OR(C48="51", C48="52", C48="66"), (L48*'UNIT VALUES'!$C$22)-CALCS!P48,0), 0), 0), ROUND(IF(IF(OR(C48="51", C48="52", C48="66"), (L48*'UNIT VALUES'!$C$22)-CALCS!O48,0)&gt;0, IF(OR(C48="51", C48="52", C48="66"), (L48*'UNIT VALUES'!$C$22)-CALCS!O48,0), 0), 0))</f>
        <v>21703</v>
      </c>
      <c r="U48" s="58">
        <f>IF(C48="22", (O48*'UNIT VALUES'!$D$34)+(Q48*'UNIT VALUES'!$D$35)+(S48*'UNIT VALUES'!$D$36), (O48*'UNIT VALUES'!$D$24)+(Q48*'UNIT VALUES'!$D$25)+(S48*'UNIT VALUES'!$D$26))</f>
        <v>598289.93474520661</v>
      </c>
      <c r="V48" s="58">
        <f>IF(C48="22",(O48*'UNIT VALUES'!$D$37)+(Q48*'UNIT VALUES'!$D$38)+(R48*'UNIT VALUES'!$D$39),IF(C48="66",(Q48*'UNIT VALUES'!$D$27)+(T48*'UNIT VALUES'!$D$29)+(R48*'UNIT VALUES'!$D$30),(Q48*'UNIT VALUES'!$D$27)+(T48*'UNIT VALUES'!$D$28)+(R48*'UNIT VALUES'!$D$30)))</f>
        <v>618451.84650740027</v>
      </c>
      <c r="W48" s="58">
        <f t="shared" si="0"/>
        <v>618452</v>
      </c>
      <c r="X48" s="63">
        <f>ROUND(IF(C48="22", W48*'UNIT VALUES'!$D$40, W48*'UNIT VALUES'!$D$32), 0)</f>
        <v>539579</v>
      </c>
    </row>
    <row r="49" spans="1:24">
      <c r="A49" s="64" t="s">
        <v>153</v>
      </c>
      <c r="B49" s="64" t="s">
        <v>108</v>
      </c>
      <c r="C49" s="64" t="s">
        <v>28</v>
      </c>
      <c r="D49" s="64" t="s">
        <v>29</v>
      </c>
      <c r="E49" s="64" t="s">
        <v>109</v>
      </c>
      <c r="F49" s="64" t="s">
        <v>154</v>
      </c>
      <c r="G49" s="64" t="s">
        <v>112</v>
      </c>
      <c r="H49" s="64" t="s">
        <v>24</v>
      </c>
      <c r="I49" s="64" t="s">
        <v>155</v>
      </c>
      <c r="J49" s="64" t="s">
        <v>114</v>
      </c>
      <c r="K49" s="64" t="s">
        <v>110</v>
      </c>
      <c r="L49" s="65">
        <v>5700</v>
      </c>
      <c r="M49" s="65">
        <v>18709</v>
      </c>
      <c r="N49" s="65">
        <v>17429</v>
      </c>
      <c r="O49" s="65">
        <v>55964</v>
      </c>
      <c r="P49" s="65">
        <v>0</v>
      </c>
      <c r="Q49" s="65">
        <v>7421</v>
      </c>
      <c r="R49" s="65">
        <v>525</v>
      </c>
      <c r="S49" s="65">
        <v>713</v>
      </c>
      <c r="T49" s="57">
        <f>IF(P49&gt;0, ROUND(IF(IF(OR(C49="51", C49="52", C49="66"), (L49*'UNIT VALUES'!$C$22)-CALCS!P49,0)&gt;0, IF(OR(C49="51", C49="52", C49="66"), (L49*'UNIT VALUES'!$C$22)-CALCS!P49,0), 0), 0), ROUND(IF(IF(OR(C49="51", C49="52", C49="66"), (L49*'UNIT VALUES'!$C$22)-CALCS!O49,0)&gt;0, IF(OR(C49="51", C49="52", C49="66"), (L49*'UNIT VALUES'!$C$22)-CALCS!O49,0), 0), 0))</f>
        <v>0</v>
      </c>
      <c r="U49" s="58">
        <f>IF(C49="22", (O49*'UNIT VALUES'!$D$34)+(Q49*'UNIT VALUES'!$D$35)+(S49*'UNIT VALUES'!$D$36), (O49*'UNIT VALUES'!$D$24)+(Q49*'UNIT VALUES'!$D$25)+(S49*'UNIT VALUES'!$D$26))</f>
        <v>459466.60498064198</v>
      </c>
      <c r="V49" s="58">
        <f>IF(C49="22",(O49*'UNIT VALUES'!$D$37)+(Q49*'UNIT VALUES'!$D$38)+(R49*'UNIT VALUES'!$D$39),IF(C49="66",(Q49*'UNIT VALUES'!$D$27)+(T49*'UNIT VALUES'!$D$29)+(R49*'UNIT VALUES'!$D$30),(Q49*'UNIT VALUES'!$D$27)+(T49*'UNIT VALUES'!$D$28)+(R49*'UNIT VALUES'!$D$30)))</f>
        <v>174760.47154639402</v>
      </c>
      <c r="W49" s="58">
        <f t="shared" si="0"/>
        <v>459467</v>
      </c>
      <c r="X49" s="63">
        <f>ROUND(IF(C49="22", W49*'UNIT VALUES'!$D$40, W49*'UNIT VALUES'!$D$32), 0)</f>
        <v>400870</v>
      </c>
    </row>
    <row r="50" spans="1:24">
      <c r="A50" s="64" t="s">
        <v>156</v>
      </c>
      <c r="B50" s="64" t="s">
        <v>108</v>
      </c>
      <c r="C50" s="64" t="s">
        <v>28</v>
      </c>
      <c r="D50" s="64" t="s">
        <v>29</v>
      </c>
      <c r="E50" s="64" t="s">
        <v>109</v>
      </c>
      <c r="F50" s="64" t="s">
        <v>157</v>
      </c>
      <c r="G50" s="64" t="s">
        <v>23</v>
      </c>
      <c r="H50" s="64" t="s">
        <v>24</v>
      </c>
      <c r="I50" s="64" t="s">
        <v>158</v>
      </c>
      <c r="J50" s="64" t="s">
        <v>114</v>
      </c>
      <c r="K50" s="64" t="s">
        <v>110</v>
      </c>
      <c r="L50" s="65">
        <v>10076</v>
      </c>
      <c r="M50" s="65">
        <v>23458</v>
      </c>
      <c r="N50" s="65">
        <v>23458</v>
      </c>
      <c r="O50" s="65">
        <v>69797</v>
      </c>
      <c r="P50" s="65">
        <v>0</v>
      </c>
      <c r="Q50" s="65">
        <v>10897</v>
      </c>
      <c r="R50" s="65">
        <v>444</v>
      </c>
      <c r="S50" s="65">
        <v>1879</v>
      </c>
      <c r="T50" s="57">
        <f>IF(P50&gt;0, ROUND(IF(IF(OR(C50="51", C50="52", C50="66"), (L50*'UNIT VALUES'!$C$22)-CALCS!P50,0)&gt;0, IF(OR(C50="51", C50="52", C50="66"), (L50*'UNIT VALUES'!$C$22)-CALCS!P50,0), 0), 0), ROUND(IF(IF(OR(C50="51", C50="52", C50="66"), (L50*'UNIT VALUES'!$C$22)-CALCS!O50,0)&gt;0, IF(OR(C50="51", C50="52", C50="66"), (L50*'UNIT VALUES'!$C$22)-CALCS!O50,0), 0), 0))</f>
        <v>0</v>
      </c>
      <c r="U50" s="58">
        <f>IF(C50="22", (O50*'UNIT VALUES'!$D$34)+(Q50*'UNIT VALUES'!$D$35)+(S50*'UNIT VALUES'!$D$36), (O50*'UNIT VALUES'!$D$24)+(Q50*'UNIT VALUES'!$D$25)+(S50*'UNIT VALUES'!$D$26))</f>
        <v>791227.90554403584</v>
      </c>
      <c r="V50" s="58">
        <f>IF(C50="22",(O50*'UNIT VALUES'!$D$37)+(Q50*'UNIT VALUES'!$D$38)+(R50*'UNIT VALUES'!$D$39),IF(C50="66",(Q50*'UNIT VALUES'!$D$27)+(T50*'UNIT VALUES'!$D$29)+(R50*'UNIT VALUES'!$D$30),(Q50*'UNIT VALUES'!$D$27)+(T50*'UNIT VALUES'!$D$28)+(R50*'UNIT VALUES'!$D$30)))</f>
        <v>233256.51950333707</v>
      </c>
      <c r="W50" s="58">
        <f t="shared" si="0"/>
        <v>791228</v>
      </c>
      <c r="X50" s="63">
        <f>ROUND(IF(C50="22", W50*'UNIT VALUES'!$D$40, W50*'UNIT VALUES'!$D$32), 0)</f>
        <v>690321</v>
      </c>
    </row>
    <row r="51" spans="1:24">
      <c r="A51" s="64" t="s">
        <v>159</v>
      </c>
      <c r="B51" s="64" t="s">
        <v>108</v>
      </c>
      <c r="C51" s="64" t="s">
        <v>28</v>
      </c>
      <c r="D51" s="64" t="s">
        <v>29</v>
      </c>
      <c r="E51" s="64" t="s">
        <v>109</v>
      </c>
      <c r="F51" s="64" t="s">
        <v>160</v>
      </c>
      <c r="G51" s="64" t="s">
        <v>161</v>
      </c>
      <c r="H51" s="64" t="s">
        <v>24</v>
      </c>
      <c r="I51" s="64" t="s">
        <v>162</v>
      </c>
      <c r="J51" s="64" t="s">
        <v>163</v>
      </c>
      <c r="K51" s="64" t="s">
        <v>110</v>
      </c>
      <c r="L51" s="65">
        <v>19788</v>
      </c>
      <c r="M51" s="65">
        <v>21459</v>
      </c>
      <c r="N51" s="65">
        <v>21459</v>
      </c>
      <c r="O51" s="65">
        <v>29919</v>
      </c>
      <c r="P51" s="65">
        <v>0</v>
      </c>
      <c r="Q51" s="65">
        <v>5677</v>
      </c>
      <c r="R51" s="65">
        <v>1221</v>
      </c>
      <c r="S51" s="65">
        <v>173</v>
      </c>
      <c r="T51" s="57">
        <f>IF(P51&gt;0, ROUND(IF(IF(OR(C51="51", C51="52", C51="66"), (L51*'UNIT VALUES'!$C$22)-CALCS!P51,0)&gt;0, IF(OR(C51="51", C51="52", C51="66"), (L51*'UNIT VALUES'!$C$22)-CALCS!P51,0), 0), 0), ROUND(IF(IF(OR(C51="51", C51="52", C51="66"), (L51*'UNIT VALUES'!$C$22)-CALCS!O51,0)&gt;0, IF(OR(C51="51", C51="52", C51="66"), (L51*'UNIT VALUES'!$C$22)-CALCS!O51,0), 0), 0))</f>
        <v>0</v>
      </c>
      <c r="U51" s="58">
        <f>IF(C51="22", (O51*'UNIT VALUES'!$D$34)+(Q51*'UNIT VALUES'!$D$35)+(S51*'UNIT VALUES'!$D$36), (O51*'UNIT VALUES'!$D$24)+(Q51*'UNIT VALUES'!$D$25)+(S51*'UNIT VALUES'!$D$26))</f>
        <v>263083.35002576211</v>
      </c>
      <c r="V51" s="58">
        <f>IF(C51="22",(O51*'UNIT VALUES'!$D$37)+(Q51*'UNIT VALUES'!$D$38)+(R51*'UNIT VALUES'!$D$39),IF(C51="66",(Q51*'UNIT VALUES'!$D$27)+(T51*'UNIT VALUES'!$D$29)+(R51*'UNIT VALUES'!$D$30),(Q51*'UNIT VALUES'!$D$27)+(T51*'UNIT VALUES'!$D$28)+(R51*'UNIT VALUES'!$D$30)))</f>
        <v>192245.18873077276</v>
      </c>
      <c r="W51" s="58">
        <f t="shared" si="0"/>
        <v>263083</v>
      </c>
      <c r="X51" s="63">
        <f>ROUND(IF(C51="22", W51*'UNIT VALUES'!$D$40, W51*'UNIT VALUES'!$D$32), 0)</f>
        <v>229531</v>
      </c>
    </row>
    <row r="52" spans="1:24">
      <c r="A52" s="64" t="s">
        <v>164</v>
      </c>
      <c r="B52" s="64" t="s">
        <v>108</v>
      </c>
      <c r="C52" s="64" t="s">
        <v>49</v>
      </c>
      <c r="D52" s="64" t="s">
        <v>50</v>
      </c>
      <c r="E52" s="64" t="s">
        <v>109</v>
      </c>
      <c r="F52" s="64" t="s">
        <v>165</v>
      </c>
      <c r="G52" s="64" t="s">
        <v>166</v>
      </c>
      <c r="H52" s="64" t="s">
        <v>24</v>
      </c>
      <c r="I52" s="64" t="s">
        <v>167</v>
      </c>
      <c r="J52" s="64" t="s">
        <v>168</v>
      </c>
      <c r="K52" s="64" t="s">
        <v>110</v>
      </c>
      <c r="L52" s="65">
        <v>19374</v>
      </c>
      <c r="M52" s="65">
        <v>28138</v>
      </c>
      <c r="N52" s="65">
        <v>28138</v>
      </c>
      <c r="O52" s="65">
        <v>26245</v>
      </c>
      <c r="P52" s="65">
        <v>0</v>
      </c>
      <c r="Q52" s="65">
        <v>9113</v>
      </c>
      <c r="R52" s="65">
        <v>429</v>
      </c>
      <c r="S52" s="65">
        <v>382</v>
      </c>
      <c r="T52" s="57">
        <f>IF(P52&gt;0, ROUND(IF(IF(OR(C52="51", C52="52", C52="66"), (L52*'UNIT VALUES'!$C$22)-CALCS!P52,0)&gt;0, IF(OR(C52="51", C52="52", C52="66"), (L52*'UNIT VALUES'!$C$22)-CALCS!P52,0), 0), 0), ROUND(IF(IF(OR(C52="51", C52="52", C52="66"), (L52*'UNIT VALUES'!$C$22)-CALCS!O52,0)&gt;0, IF(OR(C52="51", C52="52", C52="66"), (L52*'UNIT VALUES'!$C$22)-CALCS!O52,0), 0), 0))</f>
        <v>2681</v>
      </c>
      <c r="U52" s="58">
        <f>IF(C52="22", (O52*'UNIT VALUES'!$D$34)+(Q52*'UNIT VALUES'!$D$35)+(S52*'UNIT VALUES'!$D$36), (O52*'UNIT VALUES'!$D$24)+(Q52*'UNIT VALUES'!$D$25)+(S52*'UNIT VALUES'!$D$26))</f>
        <v>397158.25858115533</v>
      </c>
      <c r="V52" s="58">
        <f>IF(C52="22",(O52*'UNIT VALUES'!$D$37)+(Q52*'UNIT VALUES'!$D$38)+(R52*'UNIT VALUES'!$D$39),IF(C52="66",(Q52*'UNIT VALUES'!$D$27)+(T52*'UNIT VALUES'!$D$29)+(R52*'UNIT VALUES'!$D$30),(Q52*'UNIT VALUES'!$D$27)+(T52*'UNIT VALUES'!$D$28)+(R52*'UNIT VALUES'!$D$30)))</f>
        <v>232879.91413970862</v>
      </c>
      <c r="W52" s="58">
        <f t="shared" si="0"/>
        <v>397158</v>
      </c>
      <c r="X52" s="63">
        <f>ROUND(IF(C52="22", W52*'UNIT VALUES'!$D$40, W52*'UNIT VALUES'!$D$32), 0)</f>
        <v>346507</v>
      </c>
    </row>
    <row r="53" spans="1:24">
      <c r="A53" s="64" t="s">
        <v>227</v>
      </c>
      <c r="B53" s="64" t="s">
        <v>228</v>
      </c>
      <c r="C53" s="64" t="s">
        <v>19</v>
      </c>
      <c r="D53" s="64" t="s">
        <v>20</v>
      </c>
      <c r="E53" s="64" t="s">
        <v>229</v>
      </c>
      <c r="F53" s="64" t="s">
        <v>22</v>
      </c>
      <c r="G53" s="64" t="s">
        <v>23</v>
      </c>
      <c r="H53" s="64" t="s">
        <v>24</v>
      </c>
      <c r="I53" s="64" t="s">
        <v>24</v>
      </c>
      <c r="J53" s="64" t="s">
        <v>25</v>
      </c>
      <c r="K53" s="64" t="s">
        <v>172</v>
      </c>
      <c r="L53" s="65">
        <v>0</v>
      </c>
      <c r="M53" s="65">
        <v>23672614</v>
      </c>
      <c r="N53" s="65">
        <v>23667902</v>
      </c>
      <c r="O53" s="65">
        <v>3075486</v>
      </c>
      <c r="P53" s="65">
        <v>0</v>
      </c>
      <c r="Q53" s="65">
        <v>419634</v>
      </c>
      <c r="R53" s="65">
        <v>95548</v>
      </c>
      <c r="S53" s="65">
        <v>57034</v>
      </c>
      <c r="T53" s="57">
        <f>IF(P53&gt;0, ROUND(IF(IF(OR(C53="51", C53="52", C53="66"), (L53*'UNIT VALUES'!$C$22)-CALCS!P53,0)&gt;0, IF(OR(C53="51", C53="52", C53="66"), (L53*'UNIT VALUES'!$C$22)-CALCS!P53,0), 0), 0), ROUND(IF(IF(OR(C53="51", C53="52", C53="66"), (L53*'UNIT VALUES'!$C$22)-CALCS!O53,0)&gt;0, IF(OR(C53="51", C53="52", C53="66"), (L53*'UNIT VALUES'!$C$22)-CALCS!O53,0), 0), 0))</f>
        <v>0</v>
      </c>
      <c r="U53" s="58">
        <f>IF(C53="22", (O53*'UNIT VALUES'!$D$34)+(Q53*'UNIT VALUES'!$D$35)+(S53*'UNIT VALUES'!$D$36), (O53*'UNIT VALUES'!$D$24)+(Q53*'UNIT VALUES'!$D$25)+(S53*'UNIT VALUES'!$D$26))</f>
        <v>35542322.474930406</v>
      </c>
      <c r="V53" s="58">
        <f>IF(C53="22",(O53*'UNIT VALUES'!$D$37)+(Q53*'UNIT VALUES'!$D$38)+(R53*'UNIT VALUES'!$D$39),IF(C53="66",(Q53*'UNIT VALUES'!$D$27)+(T53*'UNIT VALUES'!$D$29)+(R53*'UNIT VALUES'!$D$30),(Q53*'UNIT VALUES'!$D$27)+(T53*'UNIT VALUES'!$D$28)+(R53*'UNIT VALUES'!$D$30)))</f>
        <v>18972651.403013743</v>
      </c>
      <c r="W53" s="58">
        <f t="shared" si="0"/>
        <v>35542322</v>
      </c>
      <c r="X53" s="63">
        <f>ROUND(IF(C53="22", W53*'UNIT VALUES'!$D$40, W53*'UNIT VALUES'!$D$32), 0)</f>
        <v>29636301</v>
      </c>
    </row>
    <row r="54" spans="1:24">
      <c r="A54" s="64" t="s">
        <v>230</v>
      </c>
      <c r="B54" s="64" t="s">
        <v>228</v>
      </c>
      <c r="C54" s="64" t="s">
        <v>49</v>
      </c>
      <c r="D54" s="64" t="s">
        <v>50</v>
      </c>
      <c r="E54" s="64" t="s">
        <v>229</v>
      </c>
      <c r="F54" s="64" t="s">
        <v>231</v>
      </c>
      <c r="G54" s="64" t="s">
        <v>232</v>
      </c>
      <c r="H54" s="64" t="s">
        <v>24</v>
      </c>
      <c r="I54" s="64" t="s">
        <v>233</v>
      </c>
      <c r="J54" s="64" t="s">
        <v>234</v>
      </c>
      <c r="K54" s="64" t="s">
        <v>172</v>
      </c>
      <c r="L54" s="65">
        <v>63855</v>
      </c>
      <c r="M54" s="65">
        <v>63852</v>
      </c>
      <c r="N54" s="65">
        <v>63852</v>
      </c>
      <c r="O54" s="65">
        <v>73812</v>
      </c>
      <c r="P54" s="65">
        <v>0</v>
      </c>
      <c r="Q54" s="65">
        <v>6538</v>
      </c>
      <c r="R54" s="65">
        <v>10845</v>
      </c>
      <c r="S54" s="65">
        <v>997</v>
      </c>
      <c r="T54" s="57">
        <f>IF(P54&gt;0, ROUND(IF(IF(OR(C54="51", C54="52", C54="66"), (L54*'UNIT VALUES'!$C$22)-CALCS!P54,0)&gt;0, IF(OR(C54="51", C54="52", C54="66"), (L54*'UNIT VALUES'!$C$22)-CALCS!P54,0), 0), 0), ROUND(IF(IF(OR(C54="51", C54="52", C54="66"), (L54*'UNIT VALUES'!$C$22)-CALCS!O54,0)&gt;0, IF(OR(C54="51", C54="52", C54="66"), (L54*'UNIT VALUES'!$C$22)-CALCS!O54,0), 0), 0))</f>
        <v>21525</v>
      </c>
      <c r="U54" s="58">
        <f>IF(C54="22", (O54*'UNIT VALUES'!$D$34)+(Q54*'UNIT VALUES'!$D$35)+(S54*'UNIT VALUES'!$D$36), (O54*'UNIT VALUES'!$D$24)+(Q54*'UNIT VALUES'!$D$25)+(S54*'UNIT VALUES'!$D$26))</f>
        <v>515419.22942883038</v>
      </c>
      <c r="V54" s="58">
        <f>IF(C54="22",(O54*'UNIT VALUES'!$D$37)+(Q54*'UNIT VALUES'!$D$38)+(R54*'UNIT VALUES'!$D$39),IF(C54="66",(Q54*'UNIT VALUES'!$D$27)+(T54*'UNIT VALUES'!$D$29)+(R54*'UNIT VALUES'!$D$30),(Q54*'UNIT VALUES'!$D$27)+(T54*'UNIT VALUES'!$D$28)+(R54*'UNIT VALUES'!$D$30)))</f>
        <v>1166397.9830461452</v>
      </c>
      <c r="W54" s="58">
        <f t="shared" si="0"/>
        <v>1166398</v>
      </c>
      <c r="X54" s="63">
        <f>ROUND(IF(C54="22", W54*'UNIT VALUES'!$D$40, W54*'UNIT VALUES'!$D$32), 0)</f>
        <v>1017644</v>
      </c>
    </row>
    <row r="55" spans="1:24">
      <c r="A55" s="64" t="s">
        <v>235</v>
      </c>
      <c r="B55" s="64" t="s">
        <v>228</v>
      </c>
      <c r="C55" s="64" t="s">
        <v>49</v>
      </c>
      <c r="D55" s="64" t="s">
        <v>50</v>
      </c>
      <c r="E55" s="64" t="s">
        <v>229</v>
      </c>
      <c r="F55" s="64" t="s">
        <v>236</v>
      </c>
      <c r="G55" s="64" t="s">
        <v>237</v>
      </c>
      <c r="H55" s="64" t="s">
        <v>24</v>
      </c>
      <c r="I55" s="64" t="s">
        <v>238</v>
      </c>
      <c r="J55" s="64" t="s">
        <v>239</v>
      </c>
      <c r="K55" s="64" t="s">
        <v>240</v>
      </c>
      <c r="L55" s="65">
        <v>54807</v>
      </c>
      <c r="M55" s="65">
        <v>64817</v>
      </c>
      <c r="N55" s="65">
        <v>64615</v>
      </c>
      <c r="O55" s="65">
        <v>83089</v>
      </c>
      <c r="P55" s="65">
        <v>0</v>
      </c>
      <c r="Q55" s="65">
        <v>10498</v>
      </c>
      <c r="R55" s="65">
        <v>8636</v>
      </c>
      <c r="S55" s="65">
        <v>2310</v>
      </c>
      <c r="T55" s="57">
        <f>IF(P55&gt;0, ROUND(IF(IF(OR(C55="51", C55="52", C55="66"), (L55*'UNIT VALUES'!$C$22)-CALCS!P55,0)&gt;0, IF(OR(C55="51", C55="52", C55="66"), (L55*'UNIT VALUES'!$C$22)-CALCS!P55,0), 0), 0), ROUND(IF(IF(OR(C55="51", C55="52", C55="66"), (L55*'UNIT VALUES'!$C$22)-CALCS!O55,0)&gt;0, IF(OR(C55="51", C55="52", C55="66"), (L55*'UNIT VALUES'!$C$22)-CALCS!O55,0), 0), 0))</f>
        <v>0</v>
      </c>
      <c r="U55" s="58">
        <f>IF(C55="22", (O55*'UNIT VALUES'!$D$34)+(Q55*'UNIT VALUES'!$D$35)+(S55*'UNIT VALUES'!$D$36), (O55*'UNIT VALUES'!$D$24)+(Q55*'UNIT VALUES'!$D$25)+(S55*'UNIT VALUES'!$D$26))</f>
        <v>878034.18417928577</v>
      </c>
      <c r="V55" s="58">
        <f>IF(C55="22",(O55*'UNIT VALUES'!$D$37)+(Q55*'UNIT VALUES'!$D$38)+(R55*'UNIT VALUES'!$D$39),IF(C55="66",(Q55*'UNIT VALUES'!$D$27)+(T55*'UNIT VALUES'!$D$29)+(R55*'UNIT VALUES'!$D$30),(Q55*'UNIT VALUES'!$D$27)+(T55*'UNIT VALUES'!$D$28)+(R55*'UNIT VALUES'!$D$30)))</f>
        <v>811298.72721567785</v>
      </c>
      <c r="W55" s="58">
        <f t="shared" si="0"/>
        <v>878034</v>
      </c>
      <c r="X55" s="63">
        <f>ROUND(IF(C55="22", W55*'UNIT VALUES'!$D$40, W55*'UNIT VALUES'!$D$32), 0)</f>
        <v>766056</v>
      </c>
    </row>
    <row r="56" spans="1:24">
      <c r="A56" s="64" t="s">
        <v>241</v>
      </c>
      <c r="B56" s="64" t="s">
        <v>228</v>
      </c>
      <c r="C56" s="64" t="s">
        <v>28</v>
      </c>
      <c r="D56" s="64" t="s">
        <v>29</v>
      </c>
      <c r="E56" s="64" t="s">
        <v>229</v>
      </c>
      <c r="F56" s="64" t="s">
        <v>30</v>
      </c>
      <c r="G56" s="64" t="s">
        <v>242</v>
      </c>
      <c r="H56" s="64" t="s">
        <v>24</v>
      </c>
      <c r="I56" s="64" t="s">
        <v>243</v>
      </c>
      <c r="J56" s="64" t="s">
        <v>244</v>
      </c>
      <c r="K56" s="64" t="s">
        <v>240</v>
      </c>
      <c r="L56" s="65">
        <v>104184</v>
      </c>
      <c r="M56" s="65">
        <v>219564</v>
      </c>
      <c r="N56" s="65">
        <v>219311</v>
      </c>
      <c r="O56" s="65">
        <v>336265</v>
      </c>
      <c r="P56" s="65">
        <v>0</v>
      </c>
      <c r="Q56" s="65">
        <v>42594</v>
      </c>
      <c r="R56" s="65">
        <v>2912</v>
      </c>
      <c r="S56" s="65">
        <v>15965</v>
      </c>
      <c r="T56" s="57">
        <f>IF(P56&gt;0, ROUND(IF(IF(OR(C56="51", C56="52", C56="66"), (L56*'UNIT VALUES'!$C$22)-CALCS!P56,0)&gt;0, IF(OR(C56="51", C56="52", C56="66"), (L56*'UNIT VALUES'!$C$22)-CALCS!P56,0), 0), 0), ROUND(IF(IF(OR(C56="51", C56="52", C56="66"), (L56*'UNIT VALUES'!$C$22)-CALCS!O56,0)&gt;0, IF(OR(C56="51", C56="52", C56="66"), (L56*'UNIT VALUES'!$C$22)-CALCS!O56,0), 0), 0))</f>
        <v>0</v>
      </c>
      <c r="U56" s="58">
        <f>IF(C56="22", (O56*'UNIT VALUES'!$D$34)+(Q56*'UNIT VALUES'!$D$35)+(S56*'UNIT VALUES'!$D$36), (O56*'UNIT VALUES'!$D$24)+(Q56*'UNIT VALUES'!$D$25)+(S56*'UNIT VALUES'!$D$26))</f>
        <v>4677072.7441786127</v>
      </c>
      <c r="V56" s="58">
        <f>IF(C56="22",(O56*'UNIT VALUES'!$D$37)+(Q56*'UNIT VALUES'!$D$38)+(R56*'UNIT VALUES'!$D$39),IF(C56="66",(Q56*'UNIT VALUES'!$D$27)+(T56*'UNIT VALUES'!$D$29)+(R56*'UNIT VALUES'!$D$30),(Q56*'UNIT VALUES'!$D$27)+(T56*'UNIT VALUES'!$D$28)+(R56*'UNIT VALUES'!$D$30)))</f>
        <v>995824.68315592571</v>
      </c>
      <c r="W56" s="58">
        <f t="shared" si="0"/>
        <v>4677073</v>
      </c>
      <c r="X56" s="63">
        <f>ROUND(IF(C56="22", W56*'UNIT VALUES'!$D$40, W56*'UNIT VALUES'!$D$32), 0)</f>
        <v>4080594</v>
      </c>
    </row>
    <row r="57" spans="1:24">
      <c r="A57" s="64" t="s">
        <v>245</v>
      </c>
      <c r="B57" s="64" t="s">
        <v>228</v>
      </c>
      <c r="C57" s="64" t="s">
        <v>49</v>
      </c>
      <c r="D57" s="64" t="s">
        <v>50</v>
      </c>
      <c r="E57" s="64" t="s">
        <v>229</v>
      </c>
      <c r="F57" s="64" t="s">
        <v>246</v>
      </c>
      <c r="G57" s="64" t="s">
        <v>175</v>
      </c>
      <c r="H57" s="64" t="s">
        <v>24</v>
      </c>
      <c r="I57" s="64" t="s">
        <v>247</v>
      </c>
      <c r="J57" s="64" t="s">
        <v>234</v>
      </c>
      <c r="K57" s="64" t="s">
        <v>172</v>
      </c>
      <c r="L57" s="65">
        <v>17305</v>
      </c>
      <c r="M57" s="65">
        <v>42683</v>
      </c>
      <c r="N57" s="65">
        <v>42683</v>
      </c>
      <c r="O57" s="65">
        <v>102372</v>
      </c>
      <c r="P57" s="65">
        <v>0</v>
      </c>
      <c r="Q57" s="65">
        <v>12336</v>
      </c>
      <c r="R57" s="65">
        <v>1153</v>
      </c>
      <c r="S57" s="65">
        <v>1030</v>
      </c>
      <c r="T57" s="57">
        <f>IF(P57&gt;0, ROUND(IF(IF(OR(C57="51", C57="52", C57="66"), (L57*'UNIT VALUES'!$C$22)-CALCS!P57,0)&gt;0, IF(OR(C57="51", C57="52", C57="66"), (L57*'UNIT VALUES'!$C$22)-CALCS!P57,0), 0), 0), ROUND(IF(IF(OR(C57="51", C57="52", C57="66"), (L57*'UNIT VALUES'!$C$22)-CALCS!O57,0)&gt;0, IF(OR(C57="51", C57="52", C57="66"), (L57*'UNIT VALUES'!$C$22)-CALCS!O57,0), 0), 0))</f>
        <v>0</v>
      </c>
      <c r="U57" s="58">
        <f>IF(C57="22", (O57*'UNIT VALUES'!$D$34)+(Q57*'UNIT VALUES'!$D$35)+(S57*'UNIT VALUES'!$D$36), (O57*'UNIT VALUES'!$D$24)+(Q57*'UNIT VALUES'!$D$25)+(S57*'UNIT VALUES'!$D$26))</f>
        <v>755855.727638204</v>
      </c>
      <c r="V57" s="58">
        <f>IF(C57="22",(O57*'UNIT VALUES'!$D$37)+(Q57*'UNIT VALUES'!$D$38)+(R57*'UNIT VALUES'!$D$39),IF(C57="66",(Q57*'UNIT VALUES'!$D$27)+(T57*'UNIT VALUES'!$D$29)+(R57*'UNIT VALUES'!$D$30),(Q57*'UNIT VALUES'!$D$27)+(T57*'UNIT VALUES'!$D$28)+(R57*'UNIT VALUES'!$D$30)))</f>
        <v>310536.07574542548</v>
      </c>
      <c r="W57" s="58">
        <f t="shared" si="0"/>
        <v>755856</v>
      </c>
      <c r="X57" s="63">
        <f>ROUND(IF(C57="22", W57*'UNIT VALUES'!$D$40, W57*'UNIT VALUES'!$D$32), 0)</f>
        <v>659460</v>
      </c>
    </row>
    <row r="58" spans="1:24">
      <c r="A58" s="64" t="s">
        <v>248</v>
      </c>
      <c r="B58" s="64" t="s">
        <v>228</v>
      </c>
      <c r="C58" s="64" t="s">
        <v>49</v>
      </c>
      <c r="D58" s="64" t="s">
        <v>50</v>
      </c>
      <c r="E58" s="64" t="s">
        <v>229</v>
      </c>
      <c r="F58" s="64" t="s">
        <v>249</v>
      </c>
      <c r="G58" s="64" t="s">
        <v>250</v>
      </c>
      <c r="H58" s="64" t="s">
        <v>24</v>
      </c>
      <c r="I58" s="64" t="s">
        <v>251</v>
      </c>
      <c r="J58" s="64" t="s">
        <v>252</v>
      </c>
      <c r="K58" s="64" t="s">
        <v>240</v>
      </c>
      <c r="L58" s="65">
        <v>1</v>
      </c>
      <c r="M58" s="65">
        <v>0</v>
      </c>
      <c r="N58" s="65">
        <v>0</v>
      </c>
      <c r="O58" s="65">
        <v>69135</v>
      </c>
      <c r="P58" s="65">
        <v>0</v>
      </c>
      <c r="Q58" s="65">
        <v>13192</v>
      </c>
      <c r="R58" s="65">
        <v>219</v>
      </c>
      <c r="S58" s="65">
        <v>731</v>
      </c>
      <c r="T58" s="57">
        <f>IF(P58&gt;0, ROUND(IF(IF(OR(C58="51", C58="52", C58="66"), (L58*'UNIT VALUES'!$C$22)-CALCS!P58,0)&gt;0, IF(OR(C58="51", C58="52", C58="66"), (L58*'UNIT VALUES'!$C$22)-CALCS!P58,0), 0), 0), ROUND(IF(IF(OR(C58="51", C58="52", C58="66"), (L58*'UNIT VALUES'!$C$22)-CALCS!O58,0)&gt;0, IF(OR(C58="51", C58="52", C58="66"), (L58*'UNIT VALUES'!$C$22)-CALCS!O58,0), 0), 0))</f>
        <v>0</v>
      </c>
      <c r="U58" s="58">
        <f>IF(C58="22", (O58*'UNIT VALUES'!$D$34)+(Q58*'UNIT VALUES'!$D$35)+(S58*'UNIT VALUES'!$D$36), (O58*'UNIT VALUES'!$D$24)+(Q58*'UNIT VALUES'!$D$25)+(S58*'UNIT VALUES'!$D$26))</f>
        <v>666282.75970205478</v>
      </c>
      <c r="V58" s="58">
        <f>IF(C58="22",(O58*'UNIT VALUES'!$D$37)+(Q58*'UNIT VALUES'!$D$38)+(R58*'UNIT VALUES'!$D$39),IF(C58="66",(Q58*'UNIT VALUES'!$D$27)+(T58*'UNIT VALUES'!$D$29)+(R58*'UNIT VALUES'!$D$30),(Q58*'UNIT VALUES'!$D$27)+(T58*'UNIT VALUES'!$D$28)+(R58*'UNIT VALUES'!$D$30)))</f>
        <v>259620.75946808179</v>
      </c>
      <c r="W58" s="58">
        <f t="shared" si="0"/>
        <v>666283</v>
      </c>
      <c r="X58" s="63">
        <f>ROUND(IF(C58="22", W58*'UNIT VALUES'!$D$40, W58*'UNIT VALUES'!$D$32), 0)</f>
        <v>581310</v>
      </c>
    </row>
    <row r="59" spans="1:24">
      <c r="A59" s="64" t="s">
        <v>253</v>
      </c>
      <c r="B59" s="64" t="s">
        <v>228</v>
      </c>
      <c r="C59" s="64" t="s">
        <v>28</v>
      </c>
      <c r="D59" s="64" t="s">
        <v>29</v>
      </c>
      <c r="E59" s="64" t="s">
        <v>229</v>
      </c>
      <c r="F59" s="64" t="s">
        <v>56</v>
      </c>
      <c r="G59" s="64" t="s">
        <v>254</v>
      </c>
      <c r="H59" s="64" t="s">
        <v>24</v>
      </c>
      <c r="I59" s="64" t="s">
        <v>255</v>
      </c>
      <c r="J59" s="64" t="s">
        <v>256</v>
      </c>
      <c r="K59" s="64" t="s">
        <v>240</v>
      </c>
      <c r="L59" s="65">
        <v>56848</v>
      </c>
      <c r="M59" s="65">
        <v>115039</v>
      </c>
      <c r="N59" s="65">
        <v>105611</v>
      </c>
      <c r="O59" s="65">
        <v>347483</v>
      </c>
      <c r="P59" s="65">
        <v>0</v>
      </c>
      <c r="Q59" s="65">
        <v>53448</v>
      </c>
      <c r="R59" s="65">
        <v>5083</v>
      </c>
      <c r="S59" s="65">
        <v>6596</v>
      </c>
      <c r="T59" s="57">
        <f>IF(P59&gt;0, ROUND(IF(IF(OR(C59="51", C59="52", C59="66"), (L59*'UNIT VALUES'!$C$22)-CALCS!P59,0)&gt;0, IF(OR(C59="51", C59="52", C59="66"), (L59*'UNIT VALUES'!$C$22)-CALCS!P59,0), 0), 0), ROUND(IF(IF(OR(C59="51", C59="52", C59="66"), (L59*'UNIT VALUES'!$C$22)-CALCS!O59,0)&gt;0, IF(OR(C59="51", C59="52", C59="66"), (L59*'UNIT VALUES'!$C$22)-CALCS!O59,0), 0), 0))</f>
        <v>0</v>
      </c>
      <c r="U59" s="58">
        <f>IF(C59="22", (O59*'UNIT VALUES'!$D$34)+(Q59*'UNIT VALUES'!$D$35)+(S59*'UNIT VALUES'!$D$36), (O59*'UNIT VALUES'!$D$24)+(Q59*'UNIT VALUES'!$D$25)+(S59*'UNIT VALUES'!$D$26))</f>
        <v>3447288.7007590029</v>
      </c>
      <c r="V59" s="58">
        <f>IF(C59="22",(O59*'UNIT VALUES'!$D$37)+(Q59*'UNIT VALUES'!$D$38)+(R59*'UNIT VALUES'!$D$39),IF(C59="66",(Q59*'UNIT VALUES'!$D$27)+(T59*'UNIT VALUES'!$D$29)+(R59*'UNIT VALUES'!$D$30),(Q59*'UNIT VALUES'!$D$27)+(T59*'UNIT VALUES'!$D$28)+(R59*'UNIT VALUES'!$D$30)))</f>
        <v>1351701.799015614</v>
      </c>
      <c r="W59" s="58">
        <f t="shared" si="0"/>
        <v>3447289</v>
      </c>
      <c r="X59" s="63">
        <f>ROUND(IF(C59="22", W59*'UNIT VALUES'!$D$40, W59*'UNIT VALUES'!$D$32), 0)</f>
        <v>3007647</v>
      </c>
    </row>
    <row r="60" spans="1:24">
      <c r="A60" s="64" t="s">
        <v>257</v>
      </c>
      <c r="B60" s="64" t="s">
        <v>228</v>
      </c>
      <c r="C60" s="64" t="s">
        <v>49</v>
      </c>
      <c r="D60" s="64" t="s">
        <v>50</v>
      </c>
      <c r="E60" s="64" t="s">
        <v>229</v>
      </c>
      <c r="F60" s="64" t="s">
        <v>258</v>
      </c>
      <c r="G60" s="64" t="s">
        <v>237</v>
      </c>
      <c r="H60" s="64" t="s">
        <v>24</v>
      </c>
      <c r="I60" s="64" t="s">
        <v>259</v>
      </c>
      <c r="J60" s="64" t="s">
        <v>239</v>
      </c>
      <c r="K60" s="64" t="s">
        <v>240</v>
      </c>
      <c r="L60" s="65">
        <v>33951</v>
      </c>
      <c r="M60" s="65">
        <v>51615</v>
      </c>
      <c r="N60" s="65">
        <v>50554</v>
      </c>
      <c r="O60" s="65">
        <v>75390</v>
      </c>
      <c r="P60" s="65">
        <v>0</v>
      </c>
      <c r="Q60" s="65">
        <v>12726</v>
      </c>
      <c r="R60" s="65">
        <v>902</v>
      </c>
      <c r="S60" s="65">
        <v>3877</v>
      </c>
      <c r="T60" s="57">
        <f>IF(P60&gt;0, ROUND(IF(IF(OR(C60="51", C60="52", C60="66"), (L60*'UNIT VALUES'!$C$22)-CALCS!P60,0)&gt;0, IF(OR(C60="51", C60="52", C60="66"), (L60*'UNIT VALUES'!$C$22)-CALCS!P60,0), 0), 0), ROUND(IF(IF(OR(C60="51", C60="52", C60="66"), (L60*'UNIT VALUES'!$C$22)-CALCS!O60,0)&gt;0, IF(OR(C60="51", C60="52", C60="66"), (L60*'UNIT VALUES'!$C$22)-CALCS!O60,0), 0), 0))</f>
        <v>0</v>
      </c>
      <c r="U60" s="58">
        <f>IF(C60="22", (O60*'UNIT VALUES'!$D$34)+(Q60*'UNIT VALUES'!$D$35)+(S60*'UNIT VALUES'!$D$36), (O60*'UNIT VALUES'!$D$24)+(Q60*'UNIT VALUES'!$D$25)+(S60*'UNIT VALUES'!$D$26))</f>
        <v>1196904.0384462215</v>
      </c>
      <c r="V60" s="58">
        <f>IF(C60="22",(O60*'UNIT VALUES'!$D$37)+(Q60*'UNIT VALUES'!$D$38)+(R60*'UNIT VALUES'!$D$39),IF(C60="66",(Q60*'UNIT VALUES'!$D$27)+(T60*'UNIT VALUES'!$D$29)+(R60*'UNIT VALUES'!$D$30),(Q60*'UNIT VALUES'!$D$27)+(T60*'UNIT VALUES'!$D$28)+(R60*'UNIT VALUES'!$D$30)))</f>
        <v>299811.56412586314</v>
      </c>
      <c r="W60" s="58">
        <f t="shared" si="0"/>
        <v>1196904</v>
      </c>
      <c r="X60" s="63">
        <f>ROUND(IF(C60="22", W60*'UNIT VALUES'!$D$40, W60*'UNIT VALUES'!$D$32), 0)</f>
        <v>1044260</v>
      </c>
    </row>
    <row r="61" spans="1:24">
      <c r="A61" s="64" t="s">
        <v>260</v>
      </c>
      <c r="B61" s="64" t="s">
        <v>228</v>
      </c>
      <c r="C61" s="64" t="s">
        <v>49</v>
      </c>
      <c r="D61" s="64" t="s">
        <v>50</v>
      </c>
      <c r="E61" s="64" t="s">
        <v>229</v>
      </c>
      <c r="F61" s="64" t="s">
        <v>261</v>
      </c>
      <c r="G61" s="64" t="s">
        <v>237</v>
      </c>
      <c r="H61" s="64" t="s">
        <v>24</v>
      </c>
      <c r="I61" s="64" t="s">
        <v>262</v>
      </c>
      <c r="J61" s="64" t="s">
        <v>239</v>
      </c>
      <c r="K61" s="64" t="s">
        <v>240</v>
      </c>
      <c r="L61" s="65">
        <v>45909</v>
      </c>
      <c r="M61" s="65">
        <v>53441</v>
      </c>
      <c r="N61" s="65">
        <v>53441</v>
      </c>
      <c r="O61" s="65">
        <v>76616</v>
      </c>
      <c r="P61" s="65">
        <v>0</v>
      </c>
      <c r="Q61" s="65">
        <v>9199</v>
      </c>
      <c r="R61" s="65">
        <v>1904</v>
      </c>
      <c r="S61" s="65">
        <v>2807</v>
      </c>
      <c r="T61" s="57">
        <f>IF(P61&gt;0, ROUND(IF(IF(OR(C61="51", C61="52", C61="66"), (L61*'UNIT VALUES'!$C$22)-CALCS!P61,0)&gt;0, IF(OR(C61="51", C61="52", C61="66"), (L61*'UNIT VALUES'!$C$22)-CALCS!P61,0), 0), 0), ROUND(IF(IF(OR(C61="51", C61="52", C61="66"), (L61*'UNIT VALUES'!$C$22)-CALCS!O61,0)&gt;0, IF(OR(C61="51", C61="52", C61="66"), (L61*'UNIT VALUES'!$C$22)-CALCS!O61,0), 0), 0))</f>
        <v>0</v>
      </c>
      <c r="U61" s="58">
        <f>IF(C61="22", (O61*'UNIT VALUES'!$D$34)+(Q61*'UNIT VALUES'!$D$35)+(S61*'UNIT VALUES'!$D$36), (O61*'UNIT VALUES'!$D$24)+(Q61*'UNIT VALUES'!$D$25)+(S61*'UNIT VALUES'!$D$26))</f>
        <v>909425.40630865435</v>
      </c>
      <c r="V61" s="58">
        <f>IF(C61="22",(O61*'UNIT VALUES'!$D$37)+(Q61*'UNIT VALUES'!$D$38)+(R61*'UNIT VALUES'!$D$39),IF(C61="66",(Q61*'UNIT VALUES'!$D$27)+(T61*'UNIT VALUES'!$D$29)+(R61*'UNIT VALUES'!$D$30),(Q61*'UNIT VALUES'!$D$27)+(T61*'UNIT VALUES'!$D$28)+(R61*'UNIT VALUES'!$D$30)))</f>
        <v>306189.3435356234</v>
      </c>
      <c r="W61" s="58">
        <f t="shared" si="0"/>
        <v>909425</v>
      </c>
      <c r="X61" s="63">
        <f>ROUND(IF(C61="22", W61*'UNIT VALUES'!$D$40, W61*'UNIT VALUES'!$D$32), 0)</f>
        <v>793444</v>
      </c>
    </row>
    <row r="62" spans="1:24">
      <c r="A62" s="64" t="s">
        <v>263</v>
      </c>
      <c r="B62" s="64" t="s">
        <v>228</v>
      </c>
      <c r="C62" s="64" t="s">
        <v>28</v>
      </c>
      <c r="D62" s="64" t="s">
        <v>29</v>
      </c>
      <c r="E62" s="64" t="s">
        <v>229</v>
      </c>
      <c r="F62" s="64" t="s">
        <v>194</v>
      </c>
      <c r="G62" s="64" t="s">
        <v>232</v>
      </c>
      <c r="H62" s="64" t="s">
        <v>24</v>
      </c>
      <c r="I62" s="64" t="s">
        <v>264</v>
      </c>
      <c r="J62" s="64" t="s">
        <v>234</v>
      </c>
      <c r="K62" s="64" t="s">
        <v>172</v>
      </c>
      <c r="L62" s="65">
        <v>111268</v>
      </c>
      <c r="M62" s="65">
        <v>103328</v>
      </c>
      <c r="N62" s="65">
        <v>103328</v>
      </c>
      <c r="O62" s="65">
        <v>112580</v>
      </c>
      <c r="P62" s="65">
        <v>0</v>
      </c>
      <c r="Q62" s="65">
        <v>16922</v>
      </c>
      <c r="R62" s="65">
        <v>23334</v>
      </c>
      <c r="S62" s="65">
        <v>722</v>
      </c>
      <c r="T62" s="57">
        <f>IF(P62&gt;0, ROUND(IF(IF(OR(C62="51", C62="52", C62="66"), (L62*'UNIT VALUES'!$C$22)-CALCS!P62,0)&gt;0, IF(OR(C62="51", C62="52", C62="66"), (L62*'UNIT VALUES'!$C$22)-CALCS!P62,0), 0), 0), ROUND(IF(IF(OR(C62="51", C62="52", C62="66"), (L62*'UNIT VALUES'!$C$22)-CALCS!O62,0)&gt;0, IF(OR(C62="51", C62="52", C62="66"), (L62*'UNIT VALUES'!$C$22)-CALCS!O62,0), 0), 0))</f>
        <v>53546</v>
      </c>
      <c r="U62" s="58">
        <f>IF(C62="22", (O62*'UNIT VALUES'!$D$34)+(Q62*'UNIT VALUES'!$D$35)+(S62*'UNIT VALUES'!$D$36), (O62*'UNIT VALUES'!$D$24)+(Q62*'UNIT VALUES'!$D$25)+(S62*'UNIT VALUES'!$D$26))</f>
        <v>865123.28851314762</v>
      </c>
      <c r="V62" s="58">
        <f>IF(C62="22",(O62*'UNIT VALUES'!$D$37)+(Q62*'UNIT VALUES'!$D$38)+(R62*'UNIT VALUES'!$D$39),IF(C62="66",(Q62*'UNIT VALUES'!$D$27)+(T62*'UNIT VALUES'!$D$29)+(R62*'UNIT VALUES'!$D$30),(Q62*'UNIT VALUES'!$D$27)+(T62*'UNIT VALUES'!$D$28)+(R62*'UNIT VALUES'!$D$30)))</f>
        <v>2653295.9056070498</v>
      </c>
      <c r="W62" s="58">
        <f t="shared" si="0"/>
        <v>2653296</v>
      </c>
      <c r="X62" s="63">
        <f>ROUND(IF(C62="22", W62*'UNIT VALUES'!$D$40, W62*'UNIT VALUES'!$D$32), 0)</f>
        <v>2314914</v>
      </c>
    </row>
    <row r="63" spans="1:24">
      <c r="A63" s="64" t="s">
        <v>265</v>
      </c>
      <c r="B63" s="64" t="s">
        <v>228</v>
      </c>
      <c r="C63" s="64" t="s">
        <v>49</v>
      </c>
      <c r="D63" s="64" t="s">
        <v>50</v>
      </c>
      <c r="E63" s="64" t="s">
        <v>229</v>
      </c>
      <c r="F63" s="64" t="s">
        <v>266</v>
      </c>
      <c r="G63" s="64" t="s">
        <v>242</v>
      </c>
      <c r="H63" s="64" t="s">
        <v>24</v>
      </c>
      <c r="I63" s="64" t="s">
        <v>267</v>
      </c>
      <c r="J63" s="64" t="s">
        <v>244</v>
      </c>
      <c r="K63" s="64" t="s">
        <v>240</v>
      </c>
      <c r="L63" s="65">
        <v>46401</v>
      </c>
      <c r="M63" s="65">
        <v>64165</v>
      </c>
      <c r="N63" s="65">
        <v>64165</v>
      </c>
      <c r="O63" s="65">
        <v>80530</v>
      </c>
      <c r="P63" s="65">
        <v>0</v>
      </c>
      <c r="Q63" s="65">
        <v>7412</v>
      </c>
      <c r="R63" s="65">
        <v>297</v>
      </c>
      <c r="S63" s="65">
        <v>2552</v>
      </c>
      <c r="T63" s="57">
        <f>IF(P63&gt;0, ROUND(IF(IF(OR(C63="51", C63="52", C63="66"), (L63*'UNIT VALUES'!$C$22)-CALCS!P63,0)&gt;0, IF(OR(C63="51", C63="52", C63="66"), (L63*'UNIT VALUES'!$C$22)-CALCS!P63,0), 0), 0), ROUND(IF(IF(OR(C63="51", C63="52", C63="66"), (L63*'UNIT VALUES'!$C$22)-CALCS!O63,0)&gt;0, IF(OR(C63="51", C63="52", C63="66"), (L63*'UNIT VALUES'!$C$22)-CALCS!O63,0), 0), 0))</f>
        <v>0</v>
      </c>
      <c r="U63" s="58">
        <f>IF(C63="22", (O63*'UNIT VALUES'!$D$34)+(Q63*'UNIT VALUES'!$D$35)+(S63*'UNIT VALUES'!$D$36), (O63*'UNIT VALUES'!$D$24)+(Q63*'UNIT VALUES'!$D$25)+(S63*'UNIT VALUES'!$D$26))</f>
        <v>818860.55814841785</v>
      </c>
      <c r="V63" s="58">
        <f>IF(C63="22",(O63*'UNIT VALUES'!$D$37)+(Q63*'UNIT VALUES'!$D$38)+(R63*'UNIT VALUES'!$D$39),IF(C63="66",(Q63*'UNIT VALUES'!$D$27)+(T63*'UNIT VALUES'!$D$29)+(R63*'UNIT VALUES'!$D$30),(Q63*'UNIT VALUES'!$D$27)+(T63*'UNIT VALUES'!$D$28)+(R63*'UNIT VALUES'!$D$30)))</f>
        <v>158300.56488786326</v>
      </c>
      <c r="W63" s="58">
        <f t="shared" si="0"/>
        <v>818861</v>
      </c>
      <c r="X63" s="63">
        <f>ROUND(IF(C63="22", W63*'UNIT VALUES'!$D$40, W63*'UNIT VALUES'!$D$32), 0)</f>
        <v>714430</v>
      </c>
    </row>
    <row r="64" spans="1:24">
      <c r="A64" s="64" t="s">
        <v>268</v>
      </c>
      <c r="B64" s="64" t="s">
        <v>228</v>
      </c>
      <c r="C64" s="64" t="s">
        <v>28</v>
      </c>
      <c r="D64" s="64" t="s">
        <v>29</v>
      </c>
      <c r="E64" s="64" t="s">
        <v>229</v>
      </c>
      <c r="F64" s="64" t="s">
        <v>208</v>
      </c>
      <c r="G64" s="64" t="s">
        <v>237</v>
      </c>
      <c r="H64" s="64" t="s">
        <v>24</v>
      </c>
      <c r="I64" s="64" t="s">
        <v>269</v>
      </c>
      <c r="J64" s="64" t="s">
        <v>239</v>
      </c>
      <c r="K64" s="64" t="s">
        <v>240</v>
      </c>
      <c r="L64" s="65">
        <v>90155</v>
      </c>
      <c r="M64" s="65">
        <v>84625</v>
      </c>
      <c r="N64" s="65">
        <v>84625</v>
      </c>
      <c r="O64" s="65">
        <v>103340</v>
      </c>
      <c r="P64" s="65">
        <v>0</v>
      </c>
      <c r="Q64" s="65">
        <v>8423</v>
      </c>
      <c r="R64" s="65">
        <v>6780</v>
      </c>
      <c r="S64" s="65">
        <v>2397</v>
      </c>
      <c r="T64" s="57">
        <f>IF(P64&gt;0, ROUND(IF(IF(OR(C64="51", C64="52", C64="66"), (L64*'UNIT VALUES'!$C$22)-CALCS!P64,0)&gt;0, IF(OR(C64="51", C64="52", C64="66"), (L64*'UNIT VALUES'!$C$22)-CALCS!P64,0), 0), 0), ROUND(IF(IF(OR(C64="51", C64="52", C64="66"), (L64*'UNIT VALUES'!$C$22)-CALCS!O64,0)&gt;0, IF(OR(C64="51", C64="52", C64="66"), (L64*'UNIT VALUES'!$C$22)-CALCS!O64,0), 0), 0))</f>
        <v>31264</v>
      </c>
      <c r="U64" s="58">
        <f>IF(C64="22", (O64*'UNIT VALUES'!$D$34)+(Q64*'UNIT VALUES'!$D$35)+(S64*'UNIT VALUES'!$D$36), (O64*'UNIT VALUES'!$D$24)+(Q64*'UNIT VALUES'!$D$25)+(S64*'UNIT VALUES'!$D$26))</f>
        <v>868612.40958565846</v>
      </c>
      <c r="V64" s="58">
        <f>IF(C64="22",(O64*'UNIT VALUES'!$D$37)+(Q64*'UNIT VALUES'!$D$38)+(R64*'UNIT VALUES'!$D$39),IF(C64="66",(Q64*'UNIT VALUES'!$D$27)+(T64*'UNIT VALUES'!$D$29)+(R64*'UNIT VALUES'!$D$30),(Q64*'UNIT VALUES'!$D$27)+(T64*'UNIT VALUES'!$D$28)+(R64*'UNIT VALUES'!$D$30)))</f>
        <v>1033139.6832184457</v>
      </c>
      <c r="W64" s="58">
        <f t="shared" si="0"/>
        <v>1033140</v>
      </c>
      <c r="X64" s="63">
        <f>ROUND(IF(C64="22", W64*'UNIT VALUES'!$D$40, W64*'UNIT VALUES'!$D$32), 0)</f>
        <v>901381</v>
      </c>
    </row>
    <row r="65" spans="1:24">
      <c r="A65" s="64" t="s">
        <v>270</v>
      </c>
      <c r="B65" s="64" t="s">
        <v>228</v>
      </c>
      <c r="C65" s="64" t="s">
        <v>28</v>
      </c>
      <c r="D65" s="64" t="s">
        <v>29</v>
      </c>
      <c r="E65" s="64" t="s">
        <v>229</v>
      </c>
      <c r="F65" s="64" t="s">
        <v>271</v>
      </c>
      <c r="G65" s="64" t="s">
        <v>272</v>
      </c>
      <c r="H65" s="64" t="s">
        <v>24</v>
      </c>
      <c r="I65" s="64" t="s">
        <v>273</v>
      </c>
      <c r="J65" s="64" t="s">
        <v>274</v>
      </c>
      <c r="K65" s="64" t="s">
        <v>240</v>
      </c>
      <c r="L65" s="65">
        <v>1</v>
      </c>
      <c r="M65" s="65">
        <v>37797</v>
      </c>
      <c r="N65" s="65">
        <v>37797</v>
      </c>
      <c r="O65" s="65">
        <v>65201</v>
      </c>
      <c r="P65" s="65">
        <v>0</v>
      </c>
      <c r="Q65" s="65">
        <v>3014</v>
      </c>
      <c r="R65" s="65">
        <v>200</v>
      </c>
      <c r="S65" s="65">
        <v>562</v>
      </c>
      <c r="T65" s="57">
        <f>IF(P65&gt;0, ROUND(IF(IF(OR(C65="51", C65="52", C65="66"), (L65*'UNIT VALUES'!$C$22)-CALCS!P65,0)&gt;0, IF(OR(C65="51", C65="52", C65="66"), (L65*'UNIT VALUES'!$C$22)-CALCS!P65,0), 0), 0), ROUND(IF(IF(OR(C65="51", C65="52", C65="66"), (L65*'UNIT VALUES'!$C$22)-CALCS!O65,0)&gt;0, IF(OR(C65="51", C65="52", C65="66"), (L65*'UNIT VALUES'!$C$22)-CALCS!O65,0), 0), 0))</f>
        <v>0</v>
      </c>
      <c r="U65" s="58">
        <f>IF(C65="22", (O65*'UNIT VALUES'!$D$34)+(Q65*'UNIT VALUES'!$D$35)+(S65*'UNIT VALUES'!$D$36), (O65*'UNIT VALUES'!$D$24)+(Q65*'UNIT VALUES'!$D$25)+(S65*'UNIT VALUES'!$D$26))</f>
        <v>316217.77534514165</v>
      </c>
      <c r="V65" s="58">
        <f>IF(C65="22",(O65*'UNIT VALUES'!$D$37)+(Q65*'UNIT VALUES'!$D$38)+(R65*'UNIT VALUES'!$D$39),IF(C65="66",(Q65*'UNIT VALUES'!$D$27)+(T65*'UNIT VALUES'!$D$29)+(R65*'UNIT VALUES'!$D$30),(Q65*'UNIT VALUES'!$D$27)+(T65*'UNIT VALUES'!$D$28)+(R65*'UNIT VALUES'!$D$30)))</f>
        <v>70032.881225743287</v>
      </c>
      <c r="W65" s="58">
        <f t="shared" si="0"/>
        <v>316218</v>
      </c>
      <c r="X65" s="63">
        <f>ROUND(IF(C65="22", W65*'UNIT VALUES'!$D$40, W65*'UNIT VALUES'!$D$32), 0)</f>
        <v>275890</v>
      </c>
    </row>
    <row r="66" spans="1:24">
      <c r="A66" s="64" t="s">
        <v>275</v>
      </c>
      <c r="B66" s="64" t="s">
        <v>228</v>
      </c>
      <c r="C66" s="64" t="s">
        <v>28</v>
      </c>
      <c r="D66" s="64" t="s">
        <v>29</v>
      </c>
      <c r="E66" s="64" t="s">
        <v>229</v>
      </c>
      <c r="F66" s="64" t="s">
        <v>276</v>
      </c>
      <c r="G66" s="64" t="s">
        <v>52</v>
      </c>
      <c r="H66" s="64" t="s">
        <v>24</v>
      </c>
      <c r="I66" s="64" t="s">
        <v>277</v>
      </c>
      <c r="J66" s="64" t="s">
        <v>278</v>
      </c>
      <c r="K66" s="64" t="s">
        <v>240</v>
      </c>
      <c r="L66" s="65">
        <v>9253</v>
      </c>
      <c r="M66" s="65">
        <v>35490</v>
      </c>
      <c r="N66" s="65">
        <v>35490</v>
      </c>
      <c r="O66" s="65">
        <v>105328</v>
      </c>
      <c r="P66" s="65">
        <v>0</v>
      </c>
      <c r="Q66" s="65">
        <v>4853</v>
      </c>
      <c r="R66" s="65">
        <v>295</v>
      </c>
      <c r="S66" s="65">
        <v>639</v>
      </c>
      <c r="T66" s="57">
        <f>IF(P66&gt;0, ROUND(IF(IF(OR(C66="51", C66="52", C66="66"), (L66*'UNIT VALUES'!$C$22)-CALCS!P66,0)&gt;0, IF(OR(C66="51", C66="52", C66="66"), (L66*'UNIT VALUES'!$C$22)-CALCS!P66,0), 0), 0), ROUND(IF(IF(OR(C66="51", C66="52", C66="66"), (L66*'UNIT VALUES'!$C$22)-CALCS!O66,0)&gt;0, IF(OR(C66="51", C66="52", C66="66"), (L66*'UNIT VALUES'!$C$22)-CALCS!O66,0), 0), 0))</f>
        <v>0</v>
      </c>
      <c r="U66" s="58">
        <f>IF(C66="22", (O66*'UNIT VALUES'!$D$34)+(Q66*'UNIT VALUES'!$D$35)+(S66*'UNIT VALUES'!$D$36), (O66*'UNIT VALUES'!$D$24)+(Q66*'UNIT VALUES'!$D$25)+(S66*'UNIT VALUES'!$D$26))</f>
        <v>464811.94117066578</v>
      </c>
      <c r="V66" s="58">
        <f>IF(C66="22",(O66*'UNIT VALUES'!$D$37)+(Q66*'UNIT VALUES'!$D$38)+(R66*'UNIT VALUES'!$D$39),IF(C66="66",(Q66*'UNIT VALUES'!$D$27)+(T66*'UNIT VALUES'!$D$29)+(R66*'UNIT VALUES'!$D$30),(Q66*'UNIT VALUES'!$D$27)+(T66*'UNIT VALUES'!$D$28)+(R66*'UNIT VALUES'!$D$30)))</f>
        <v>110831.95697507483</v>
      </c>
      <c r="W66" s="58">
        <f t="shared" si="0"/>
        <v>464812</v>
      </c>
      <c r="X66" s="63">
        <f>ROUND(IF(C66="22", W66*'UNIT VALUES'!$D$40, W66*'UNIT VALUES'!$D$32), 0)</f>
        <v>405533</v>
      </c>
    </row>
    <row r="67" spans="1:24">
      <c r="A67" s="64" t="s">
        <v>279</v>
      </c>
      <c r="B67" s="64" t="s">
        <v>228</v>
      </c>
      <c r="C67" s="64" t="s">
        <v>28</v>
      </c>
      <c r="D67" s="64" t="s">
        <v>29</v>
      </c>
      <c r="E67" s="64" t="s">
        <v>229</v>
      </c>
      <c r="F67" s="64" t="s">
        <v>59</v>
      </c>
      <c r="G67" s="64" t="s">
        <v>237</v>
      </c>
      <c r="H67" s="64" t="s">
        <v>24</v>
      </c>
      <c r="I67" s="64" t="s">
        <v>280</v>
      </c>
      <c r="J67" s="64" t="s">
        <v>239</v>
      </c>
      <c r="K67" s="64" t="s">
        <v>240</v>
      </c>
      <c r="L67" s="65">
        <v>38059</v>
      </c>
      <c r="M67" s="65">
        <v>81221</v>
      </c>
      <c r="N67" s="65">
        <v>81221</v>
      </c>
      <c r="O67" s="65">
        <v>91714</v>
      </c>
      <c r="P67" s="65">
        <v>0</v>
      </c>
      <c r="Q67" s="65">
        <v>7457</v>
      </c>
      <c r="R67" s="65">
        <v>641</v>
      </c>
      <c r="S67" s="65">
        <v>2327</v>
      </c>
      <c r="T67" s="57">
        <f>IF(P67&gt;0, ROUND(IF(IF(OR(C67="51", C67="52", C67="66"), (L67*'UNIT VALUES'!$C$22)-CALCS!P67,0)&gt;0, IF(OR(C67="51", C67="52", C67="66"), (L67*'UNIT VALUES'!$C$22)-CALCS!P67,0), 0), 0), ROUND(IF(IF(OR(C67="51", C67="52", C67="66"), (L67*'UNIT VALUES'!$C$22)-CALCS!O67,0)&gt;0, IF(OR(C67="51", C67="52", C67="66"), (L67*'UNIT VALUES'!$C$22)-CALCS!O67,0), 0), 0))</f>
        <v>0</v>
      </c>
      <c r="U67" s="58">
        <f>IF(C67="22", (O67*'UNIT VALUES'!$D$34)+(Q67*'UNIT VALUES'!$D$35)+(S67*'UNIT VALUES'!$D$36), (O67*'UNIT VALUES'!$D$24)+(Q67*'UNIT VALUES'!$D$25)+(S67*'UNIT VALUES'!$D$26))</f>
        <v>804132.94426684035</v>
      </c>
      <c r="V67" s="58">
        <f>IF(C67="22",(O67*'UNIT VALUES'!$D$37)+(Q67*'UNIT VALUES'!$D$38)+(R67*'UNIT VALUES'!$D$39),IF(C67="66",(Q67*'UNIT VALUES'!$D$27)+(T67*'UNIT VALUES'!$D$29)+(R67*'UNIT VALUES'!$D$30),(Q67*'UNIT VALUES'!$D$27)+(T67*'UNIT VALUES'!$D$28)+(R67*'UNIT VALUES'!$D$30)))</f>
        <v>183715.90528174836</v>
      </c>
      <c r="W67" s="58">
        <f t="shared" ref="W67:W130" si="1">ROUND(IF(U67&gt;V67,U67,V67), 0)</f>
        <v>804133</v>
      </c>
      <c r="X67" s="63">
        <f>ROUND(IF(C67="22", W67*'UNIT VALUES'!$D$40, W67*'UNIT VALUES'!$D$32), 0)</f>
        <v>701580</v>
      </c>
    </row>
    <row r="68" spans="1:24">
      <c r="A68" s="64" t="s">
        <v>281</v>
      </c>
      <c r="B68" s="64" t="s">
        <v>228</v>
      </c>
      <c r="C68" s="64" t="s">
        <v>49</v>
      </c>
      <c r="D68" s="64" t="s">
        <v>50</v>
      </c>
      <c r="E68" s="64" t="s">
        <v>229</v>
      </c>
      <c r="F68" s="64" t="s">
        <v>63</v>
      </c>
      <c r="G68" s="64" t="s">
        <v>282</v>
      </c>
      <c r="H68" s="64" t="s">
        <v>24</v>
      </c>
      <c r="I68" s="64" t="s">
        <v>283</v>
      </c>
      <c r="J68" s="64" t="s">
        <v>252</v>
      </c>
      <c r="K68" s="64" t="s">
        <v>240</v>
      </c>
      <c r="L68" s="65">
        <v>1855</v>
      </c>
      <c r="M68" s="65">
        <v>0</v>
      </c>
      <c r="N68" s="65">
        <v>0</v>
      </c>
      <c r="O68" s="65">
        <v>51200</v>
      </c>
      <c r="P68" s="65">
        <v>0</v>
      </c>
      <c r="Q68" s="65">
        <v>7694</v>
      </c>
      <c r="R68" s="65">
        <v>184</v>
      </c>
      <c r="S68" s="65">
        <v>1335</v>
      </c>
      <c r="T68" s="57">
        <f>IF(P68&gt;0, ROUND(IF(IF(OR(C68="51", C68="52", C68="66"), (L68*'UNIT VALUES'!$C$22)-CALCS!P68,0)&gt;0, IF(OR(C68="51", C68="52", C68="66"), (L68*'UNIT VALUES'!$C$22)-CALCS!P68,0), 0), 0), ROUND(IF(IF(OR(C68="51", C68="52", C68="66"), (L68*'UNIT VALUES'!$C$22)-CALCS!O68,0)&gt;0, IF(OR(C68="51", C68="52", C68="66"), (L68*'UNIT VALUES'!$C$22)-CALCS!O68,0), 0), 0))</f>
        <v>0</v>
      </c>
      <c r="U68" s="58">
        <f>IF(C68="22", (O68*'UNIT VALUES'!$D$34)+(Q68*'UNIT VALUES'!$D$35)+(S68*'UNIT VALUES'!$D$36), (O68*'UNIT VALUES'!$D$24)+(Q68*'UNIT VALUES'!$D$25)+(S68*'UNIT VALUES'!$D$26))</f>
        <v>563836.17892133491</v>
      </c>
      <c r="V68" s="58">
        <f>IF(C68="22",(O68*'UNIT VALUES'!$D$37)+(Q68*'UNIT VALUES'!$D$38)+(R68*'UNIT VALUES'!$D$39),IF(C68="66",(Q68*'UNIT VALUES'!$D$27)+(T68*'UNIT VALUES'!$D$29)+(R68*'UNIT VALUES'!$D$30),(Q68*'UNIT VALUES'!$D$27)+(T68*'UNIT VALUES'!$D$28)+(R68*'UNIT VALUES'!$D$30)))</f>
        <v>155440.55325419977</v>
      </c>
      <c r="W68" s="58">
        <f t="shared" si="1"/>
        <v>563836</v>
      </c>
      <c r="X68" s="63">
        <f>ROUND(IF(C68="22", W68*'UNIT VALUES'!$D$40, W68*'UNIT VALUES'!$D$32), 0)</f>
        <v>491929</v>
      </c>
    </row>
    <row r="69" spans="1:24">
      <c r="A69" s="64" t="s">
        <v>284</v>
      </c>
      <c r="B69" s="64" t="s">
        <v>228</v>
      </c>
      <c r="C69" s="64" t="s">
        <v>28</v>
      </c>
      <c r="D69" s="64" t="s">
        <v>29</v>
      </c>
      <c r="E69" s="64" t="s">
        <v>229</v>
      </c>
      <c r="F69" s="64" t="s">
        <v>285</v>
      </c>
      <c r="G69" s="64" t="s">
        <v>237</v>
      </c>
      <c r="H69" s="64" t="s">
        <v>24</v>
      </c>
      <c r="I69" s="64" t="s">
        <v>286</v>
      </c>
      <c r="J69" s="64" t="s">
        <v>239</v>
      </c>
      <c r="K69" s="64" t="s">
        <v>240</v>
      </c>
      <c r="L69" s="65">
        <v>3508</v>
      </c>
      <c r="M69" s="65">
        <v>53020</v>
      </c>
      <c r="N69" s="65">
        <v>53020</v>
      </c>
      <c r="O69" s="65">
        <v>49041</v>
      </c>
      <c r="P69" s="65">
        <v>0</v>
      </c>
      <c r="Q69" s="65">
        <v>2867</v>
      </c>
      <c r="R69" s="65">
        <v>93</v>
      </c>
      <c r="S69" s="65">
        <v>513</v>
      </c>
      <c r="T69" s="57">
        <f>IF(P69&gt;0, ROUND(IF(IF(OR(C69="51", C69="52", C69="66"), (L69*'UNIT VALUES'!$C$22)-CALCS!P69,0)&gt;0, IF(OR(C69="51", C69="52", C69="66"), (L69*'UNIT VALUES'!$C$22)-CALCS!P69,0), 0), 0), ROUND(IF(IF(OR(C69="51", C69="52", C69="66"), (L69*'UNIT VALUES'!$C$22)-CALCS!O69,0)&gt;0, IF(OR(C69="51", C69="52", C69="66"), (L69*'UNIT VALUES'!$C$22)-CALCS!O69,0), 0), 0))</f>
        <v>0</v>
      </c>
      <c r="U69" s="58">
        <f>IF(C69="22", (O69*'UNIT VALUES'!$D$34)+(Q69*'UNIT VALUES'!$D$35)+(S69*'UNIT VALUES'!$D$36), (O69*'UNIT VALUES'!$D$24)+(Q69*'UNIT VALUES'!$D$25)+(S69*'UNIT VALUES'!$D$26))</f>
        <v>271626.22595805331</v>
      </c>
      <c r="V69" s="58">
        <f>IF(C69="22",(O69*'UNIT VALUES'!$D$37)+(Q69*'UNIT VALUES'!$D$38)+(R69*'UNIT VALUES'!$D$39),IF(C69="66",(Q69*'UNIT VALUES'!$D$27)+(T69*'UNIT VALUES'!$D$29)+(R69*'UNIT VALUES'!$D$30),(Q69*'UNIT VALUES'!$D$27)+(T69*'UNIT VALUES'!$D$28)+(R69*'UNIT VALUES'!$D$30)))</f>
        <v>59667.796567119221</v>
      </c>
      <c r="W69" s="58">
        <f t="shared" si="1"/>
        <v>271626</v>
      </c>
      <c r="X69" s="63">
        <f>ROUND(IF(C69="22", W69*'UNIT VALUES'!$D$40, W69*'UNIT VALUES'!$D$32), 0)</f>
        <v>236985</v>
      </c>
    </row>
    <row r="70" spans="1:24">
      <c r="A70" s="64" t="s">
        <v>287</v>
      </c>
      <c r="B70" s="64" t="s">
        <v>228</v>
      </c>
      <c r="C70" s="64" t="s">
        <v>28</v>
      </c>
      <c r="D70" s="64" t="s">
        <v>29</v>
      </c>
      <c r="E70" s="64" t="s">
        <v>229</v>
      </c>
      <c r="F70" s="64" t="s">
        <v>288</v>
      </c>
      <c r="G70" s="64" t="s">
        <v>112</v>
      </c>
      <c r="H70" s="64" t="s">
        <v>24</v>
      </c>
      <c r="I70" s="64" t="s">
        <v>289</v>
      </c>
      <c r="J70" s="64" t="s">
        <v>290</v>
      </c>
      <c r="K70" s="64" t="s">
        <v>172</v>
      </c>
      <c r="L70" s="65">
        <v>14757</v>
      </c>
      <c r="M70" s="65">
        <v>27234</v>
      </c>
      <c r="N70" s="65">
        <v>26603</v>
      </c>
      <c r="O70" s="65">
        <v>86187</v>
      </c>
      <c r="P70" s="65">
        <v>0</v>
      </c>
      <c r="Q70" s="65">
        <v>18768</v>
      </c>
      <c r="R70" s="65">
        <v>2882</v>
      </c>
      <c r="S70" s="65">
        <v>786</v>
      </c>
      <c r="T70" s="57">
        <f>IF(P70&gt;0, ROUND(IF(IF(OR(C70="51", C70="52", C70="66"), (L70*'UNIT VALUES'!$C$22)-CALCS!P70,0)&gt;0, IF(OR(C70="51", C70="52", C70="66"), (L70*'UNIT VALUES'!$C$22)-CALCS!P70,0), 0), 0), ROUND(IF(IF(OR(C70="51", C70="52", C70="66"), (L70*'UNIT VALUES'!$C$22)-CALCS!O70,0)&gt;0, IF(OR(C70="51", C70="52", C70="66"), (L70*'UNIT VALUES'!$C$22)-CALCS!O70,0), 0), 0))</f>
        <v>0</v>
      </c>
      <c r="U70" s="58">
        <f>IF(C70="22", (O70*'UNIT VALUES'!$D$34)+(Q70*'UNIT VALUES'!$D$35)+(S70*'UNIT VALUES'!$D$36), (O70*'UNIT VALUES'!$D$24)+(Q70*'UNIT VALUES'!$D$25)+(S70*'UNIT VALUES'!$D$26))</f>
        <v>880981.78128276754</v>
      </c>
      <c r="V70" s="58">
        <f>IF(C70="22",(O70*'UNIT VALUES'!$D$37)+(Q70*'UNIT VALUES'!$D$38)+(R70*'UNIT VALUES'!$D$39),IF(C70="66",(Q70*'UNIT VALUES'!$D$27)+(T70*'UNIT VALUES'!$D$29)+(R70*'UNIT VALUES'!$D$30),(Q70*'UNIT VALUES'!$D$27)+(T70*'UNIT VALUES'!$D$28)+(R70*'UNIT VALUES'!$D$30)))</f>
        <v>553047.07519408455</v>
      </c>
      <c r="W70" s="58">
        <f t="shared" si="1"/>
        <v>880982</v>
      </c>
      <c r="X70" s="63">
        <f>ROUND(IF(C70="22", W70*'UNIT VALUES'!$D$40, W70*'UNIT VALUES'!$D$32), 0)</f>
        <v>768628</v>
      </c>
    </row>
    <row r="71" spans="1:24">
      <c r="A71" s="64" t="s">
        <v>291</v>
      </c>
      <c r="B71" s="64" t="s">
        <v>228</v>
      </c>
      <c r="C71" s="64" t="s">
        <v>28</v>
      </c>
      <c r="D71" s="64" t="s">
        <v>29</v>
      </c>
      <c r="E71" s="64" t="s">
        <v>229</v>
      </c>
      <c r="F71" s="64" t="s">
        <v>292</v>
      </c>
      <c r="G71" s="64" t="s">
        <v>250</v>
      </c>
      <c r="H71" s="64" t="s">
        <v>24</v>
      </c>
      <c r="I71" s="64" t="s">
        <v>293</v>
      </c>
      <c r="J71" s="64" t="s">
        <v>252</v>
      </c>
      <c r="K71" s="64" t="s">
        <v>240</v>
      </c>
      <c r="L71" s="65">
        <v>10305</v>
      </c>
      <c r="M71" s="65">
        <v>41629</v>
      </c>
      <c r="N71" s="65">
        <v>40165</v>
      </c>
      <c r="O71" s="65">
        <v>77983</v>
      </c>
      <c r="P71" s="65">
        <v>0</v>
      </c>
      <c r="Q71" s="65">
        <v>3931</v>
      </c>
      <c r="R71" s="65">
        <v>713</v>
      </c>
      <c r="S71" s="65">
        <v>1338</v>
      </c>
      <c r="T71" s="57">
        <f>IF(P71&gt;0, ROUND(IF(IF(OR(C71="51", C71="52", C71="66"), (L71*'UNIT VALUES'!$C$22)-CALCS!P71,0)&gt;0, IF(OR(C71="51", C71="52", C71="66"), (L71*'UNIT VALUES'!$C$22)-CALCS!P71,0), 0), 0), ROUND(IF(IF(OR(C71="51", C71="52", C71="66"), (L71*'UNIT VALUES'!$C$22)-CALCS!O71,0)&gt;0, IF(OR(C71="51", C71="52", C71="66"), (L71*'UNIT VALUES'!$C$22)-CALCS!O71,0), 0), 0))</f>
        <v>0</v>
      </c>
      <c r="U71" s="58">
        <f>IF(C71="22", (O71*'UNIT VALUES'!$D$34)+(Q71*'UNIT VALUES'!$D$35)+(S71*'UNIT VALUES'!$D$36), (O71*'UNIT VALUES'!$D$24)+(Q71*'UNIT VALUES'!$D$25)+(S71*'UNIT VALUES'!$D$26))</f>
        <v>501001.15005025483</v>
      </c>
      <c r="V71" s="58">
        <f>IF(C71="22",(O71*'UNIT VALUES'!$D$37)+(Q71*'UNIT VALUES'!$D$38)+(R71*'UNIT VALUES'!$D$39),IF(C71="66",(Q71*'UNIT VALUES'!$D$27)+(T71*'UNIT VALUES'!$D$29)+(R71*'UNIT VALUES'!$D$30),(Q71*'UNIT VALUES'!$D$27)+(T71*'UNIT VALUES'!$D$28)+(R71*'UNIT VALUES'!$D$30)))</f>
        <v>123652.00339008155</v>
      </c>
      <c r="W71" s="58">
        <f t="shared" si="1"/>
        <v>501001</v>
      </c>
      <c r="X71" s="63">
        <f>ROUND(IF(C71="22", W71*'UNIT VALUES'!$D$40, W71*'UNIT VALUES'!$D$32), 0)</f>
        <v>437107</v>
      </c>
    </row>
    <row r="72" spans="1:24">
      <c r="A72" s="64" t="s">
        <v>294</v>
      </c>
      <c r="B72" s="64" t="s">
        <v>228</v>
      </c>
      <c r="C72" s="64" t="s">
        <v>49</v>
      </c>
      <c r="D72" s="64" t="s">
        <v>50</v>
      </c>
      <c r="E72" s="64" t="s">
        <v>229</v>
      </c>
      <c r="F72" s="64" t="s">
        <v>295</v>
      </c>
      <c r="G72" s="64" t="s">
        <v>250</v>
      </c>
      <c r="H72" s="64" t="s">
        <v>24</v>
      </c>
      <c r="I72" s="64" t="s">
        <v>296</v>
      </c>
      <c r="J72" s="64" t="s">
        <v>252</v>
      </c>
      <c r="K72" s="64" t="s">
        <v>240</v>
      </c>
      <c r="L72" s="65">
        <v>1</v>
      </c>
      <c r="M72" s="65">
        <v>0</v>
      </c>
      <c r="N72" s="65">
        <v>0</v>
      </c>
      <c r="O72" s="65">
        <v>74799</v>
      </c>
      <c r="P72" s="65">
        <v>0</v>
      </c>
      <c r="Q72" s="65">
        <v>3035</v>
      </c>
      <c r="R72" s="65">
        <v>112</v>
      </c>
      <c r="S72" s="65">
        <v>624</v>
      </c>
      <c r="T72" s="57">
        <f>IF(P72&gt;0, ROUND(IF(IF(OR(C72="51", C72="52", C72="66"), (L72*'UNIT VALUES'!$C$22)-CALCS!P72,0)&gt;0, IF(OR(C72="51", C72="52", C72="66"), (L72*'UNIT VALUES'!$C$22)-CALCS!P72,0), 0), 0), ROUND(IF(IF(OR(C72="51", C72="52", C72="66"), (L72*'UNIT VALUES'!$C$22)-CALCS!O72,0)&gt;0, IF(OR(C72="51", C72="52", C72="66"), (L72*'UNIT VALUES'!$C$22)-CALCS!O72,0), 0), 0))</f>
        <v>0</v>
      </c>
      <c r="U72" s="58">
        <f>IF(C72="22", (O72*'UNIT VALUES'!$D$34)+(Q72*'UNIT VALUES'!$D$35)+(S72*'UNIT VALUES'!$D$36), (O72*'UNIT VALUES'!$D$24)+(Q72*'UNIT VALUES'!$D$25)+(S72*'UNIT VALUES'!$D$26))</f>
        <v>346228.70005593554</v>
      </c>
      <c r="V72" s="58">
        <f>IF(C72="22",(O72*'UNIT VALUES'!$D$37)+(Q72*'UNIT VALUES'!$D$38)+(R72*'UNIT VALUES'!$D$39),IF(C72="66",(Q72*'UNIT VALUES'!$D$27)+(T72*'UNIT VALUES'!$D$29)+(R72*'UNIT VALUES'!$D$30),(Q72*'UNIT VALUES'!$D$27)+(T72*'UNIT VALUES'!$D$28)+(R72*'UNIT VALUES'!$D$30)))</f>
        <v>64132.546682034561</v>
      </c>
      <c r="W72" s="58">
        <f t="shared" si="1"/>
        <v>346229</v>
      </c>
      <c r="X72" s="63">
        <f>ROUND(IF(C72="22", W72*'UNIT VALUES'!$D$40, W72*'UNIT VALUES'!$D$32), 0)</f>
        <v>302074</v>
      </c>
    </row>
    <row r="73" spans="1:24">
      <c r="A73" s="64" t="s">
        <v>297</v>
      </c>
      <c r="B73" s="64" t="s">
        <v>228</v>
      </c>
      <c r="C73" s="64" t="s">
        <v>49</v>
      </c>
      <c r="D73" s="64" t="s">
        <v>50</v>
      </c>
      <c r="E73" s="64" t="s">
        <v>229</v>
      </c>
      <c r="F73" s="64" t="s">
        <v>298</v>
      </c>
      <c r="G73" s="64" t="s">
        <v>52</v>
      </c>
      <c r="H73" s="64" t="s">
        <v>24</v>
      </c>
      <c r="I73" s="64" t="s">
        <v>299</v>
      </c>
      <c r="J73" s="64" t="s">
        <v>278</v>
      </c>
      <c r="K73" s="64" t="s">
        <v>240</v>
      </c>
      <c r="L73" s="65">
        <v>42034</v>
      </c>
      <c r="M73" s="65">
        <v>105549</v>
      </c>
      <c r="N73" s="65">
        <v>83927</v>
      </c>
      <c r="O73" s="65">
        <v>243916</v>
      </c>
      <c r="P73" s="65">
        <v>0</v>
      </c>
      <c r="Q73" s="65">
        <v>20318</v>
      </c>
      <c r="R73" s="65">
        <v>1300</v>
      </c>
      <c r="S73" s="65">
        <v>4585</v>
      </c>
      <c r="T73" s="57">
        <f>IF(P73&gt;0, ROUND(IF(IF(OR(C73="51", C73="52", C73="66"), (L73*'UNIT VALUES'!$C$22)-CALCS!P73,0)&gt;0, IF(OR(C73="51", C73="52", C73="66"), (L73*'UNIT VALUES'!$C$22)-CALCS!P73,0), 0), 0), ROUND(IF(IF(OR(C73="51", C73="52", C73="66"), (L73*'UNIT VALUES'!$C$22)-CALCS!O73,0)&gt;0, IF(OR(C73="51", C73="52", C73="66"), (L73*'UNIT VALUES'!$C$22)-CALCS!O73,0), 0), 0))</f>
        <v>0</v>
      </c>
      <c r="U73" s="58">
        <f>IF(C73="22", (O73*'UNIT VALUES'!$D$34)+(Q73*'UNIT VALUES'!$D$35)+(S73*'UNIT VALUES'!$D$36), (O73*'UNIT VALUES'!$D$24)+(Q73*'UNIT VALUES'!$D$25)+(S73*'UNIT VALUES'!$D$26))</f>
        <v>1882044.135506073</v>
      </c>
      <c r="V73" s="58">
        <f>IF(C73="22",(O73*'UNIT VALUES'!$D$37)+(Q73*'UNIT VALUES'!$D$38)+(R73*'UNIT VALUES'!$D$39),IF(C73="66",(Q73*'UNIT VALUES'!$D$27)+(T73*'UNIT VALUES'!$D$29)+(R73*'UNIT VALUES'!$D$30),(Q73*'UNIT VALUES'!$D$27)+(T73*'UNIT VALUES'!$D$28)+(R73*'UNIT VALUES'!$D$30)))</f>
        <v>468658.73437578662</v>
      </c>
      <c r="W73" s="58">
        <f t="shared" si="1"/>
        <v>1882044</v>
      </c>
      <c r="X73" s="63">
        <f>ROUND(IF(C73="22", W73*'UNIT VALUES'!$D$40, W73*'UNIT VALUES'!$D$32), 0)</f>
        <v>1642022</v>
      </c>
    </row>
    <row r="74" spans="1:24">
      <c r="A74" s="64" t="s">
        <v>300</v>
      </c>
      <c r="B74" s="64" t="s">
        <v>228</v>
      </c>
      <c r="C74" s="64" t="s">
        <v>49</v>
      </c>
      <c r="D74" s="64" t="s">
        <v>50</v>
      </c>
      <c r="E74" s="64" t="s">
        <v>229</v>
      </c>
      <c r="F74" s="64" t="s">
        <v>301</v>
      </c>
      <c r="G74" s="64" t="s">
        <v>302</v>
      </c>
      <c r="H74" s="64" t="s">
        <v>24</v>
      </c>
      <c r="I74" s="64" t="s">
        <v>303</v>
      </c>
      <c r="J74" s="64" t="s">
        <v>304</v>
      </c>
      <c r="K74" s="64" t="s">
        <v>172</v>
      </c>
      <c r="L74" s="65">
        <v>1</v>
      </c>
      <c r="M74" s="65">
        <v>0</v>
      </c>
      <c r="N74" s="65">
        <v>0</v>
      </c>
      <c r="O74" s="65">
        <v>83301</v>
      </c>
      <c r="P74" s="65">
        <v>0</v>
      </c>
      <c r="Q74" s="65">
        <v>9007</v>
      </c>
      <c r="R74" s="65">
        <v>511</v>
      </c>
      <c r="S74" s="65">
        <v>1006</v>
      </c>
      <c r="T74" s="57">
        <f>IF(P74&gt;0, ROUND(IF(IF(OR(C74="51", C74="52", C74="66"), (L74*'UNIT VALUES'!$C$22)-CALCS!P74,0)&gt;0, IF(OR(C74="51", C74="52", C74="66"), (L74*'UNIT VALUES'!$C$22)-CALCS!P74,0), 0), 0), ROUND(IF(IF(OR(C74="51", C74="52", C74="66"), (L74*'UNIT VALUES'!$C$22)-CALCS!O74,0)&gt;0, IF(OR(C74="51", C74="52", C74="66"), (L74*'UNIT VALUES'!$C$22)-CALCS!O74,0), 0), 0))</f>
        <v>0</v>
      </c>
      <c r="U74" s="58">
        <f>IF(C74="22", (O74*'UNIT VALUES'!$D$34)+(Q74*'UNIT VALUES'!$D$35)+(S74*'UNIT VALUES'!$D$36), (O74*'UNIT VALUES'!$D$24)+(Q74*'UNIT VALUES'!$D$25)+(S74*'UNIT VALUES'!$D$26))</f>
        <v>611696.56925437972</v>
      </c>
      <c r="V74" s="58">
        <f>IF(C74="22",(O74*'UNIT VALUES'!$D$37)+(Q74*'UNIT VALUES'!$D$38)+(R74*'UNIT VALUES'!$D$39),IF(C74="66",(Q74*'UNIT VALUES'!$D$27)+(T74*'UNIT VALUES'!$D$29)+(R74*'UNIT VALUES'!$D$30),(Q74*'UNIT VALUES'!$D$27)+(T74*'UNIT VALUES'!$D$28)+(R74*'UNIT VALUES'!$D$30)))</f>
        <v>203091.19271597831</v>
      </c>
      <c r="W74" s="58">
        <f t="shared" si="1"/>
        <v>611697</v>
      </c>
      <c r="X74" s="63">
        <f>ROUND(IF(C74="22", W74*'UNIT VALUES'!$D$40, W74*'UNIT VALUES'!$D$32), 0)</f>
        <v>533686</v>
      </c>
    </row>
    <row r="75" spans="1:24">
      <c r="A75" s="64" t="s">
        <v>305</v>
      </c>
      <c r="B75" s="64" t="s">
        <v>228</v>
      </c>
      <c r="C75" s="64" t="s">
        <v>49</v>
      </c>
      <c r="D75" s="64" t="s">
        <v>50</v>
      </c>
      <c r="E75" s="64" t="s">
        <v>229</v>
      </c>
      <c r="F75" s="64" t="s">
        <v>306</v>
      </c>
      <c r="G75" s="64" t="s">
        <v>215</v>
      </c>
      <c r="H75" s="64" t="s">
        <v>24</v>
      </c>
      <c r="I75" s="64" t="s">
        <v>307</v>
      </c>
      <c r="J75" s="64" t="s">
        <v>308</v>
      </c>
      <c r="K75" s="64" t="s">
        <v>172</v>
      </c>
      <c r="L75" s="65">
        <v>5546</v>
      </c>
      <c r="M75" s="65">
        <v>33021</v>
      </c>
      <c r="N75" s="65">
        <v>33021</v>
      </c>
      <c r="O75" s="65">
        <v>95631</v>
      </c>
      <c r="P75" s="65">
        <v>0</v>
      </c>
      <c r="Q75" s="65">
        <v>8977</v>
      </c>
      <c r="R75" s="65">
        <v>402</v>
      </c>
      <c r="S75" s="65">
        <v>849</v>
      </c>
      <c r="T75" s="57">
        <f>IF(P75&gt;0, ROUND(IF(IF(OR(C75="51", C75="52", C75="66"), (L75*'UNIT VALUES'!$C$22)-CALCS!P75,0)&gt;0, IF(OR(C75="51", C75="52", C75="66"), (L75*'UNIT VALUES'!$C$22)-CALCS!P75,0), 0), 0), ROUND(IF(IF(OR(C75="51", C75="52", C75="66"), (L75*'UNIT VALUES'!$C$22)-CALCS!O75,0)&gt;0, IF(OR(C75="51", C75="52", C75="66"), (L75*'UNIT VALUES'!$C$22)-CALCS!O75,0), 0), 0))</f>
        <v>0</v>
      </c>
      <c r="U75" s="58">
        <f>IF(C75="22", (O75*'UNIT VALUES'!$D$34)+(Q75*'UNIT VALUES'!$D$35)+(S75*'UNIT VALUES'!$D$36), (O75*'UNIT VALUES'!$D$24)+(Q75*'UNIT VALUES'!$D$25)+(S75*'UNIT VALUES'!$D$26))</f>
        <v>608423.7433895343</v>
      </c>
      <c r="V75" s="58">
        <f>IF(C75="22",(O75*'UNIT VALUES'!$D$37)+(Q75*'UNIT VALUES'!$D$38)+(R75*'UNIT VALUES'!$D$39),IF(C75="66",(Q75*'UNIT VALUES'!$D$27)+(T75*'UNIT VALUES'!$D$29)+(R75*'UNIT VALUES'!$D$30),(Q75*'UNIT VALUES'!$D$27)+(T75*'UNIT VALUES'!$D$28)+(R75*'UNIT VALUES'!$D$30)))</f>
        <v>194746.95977183696</v>
      </c>
      <c r="W75" s="58">
        <f t="shared" si="1"/>
        <v>608424</v>
      </c>
      <c r="X75" s="63">
        <f>ROUND(IF(C75="22", W75*'UNIT VALUES'!$D$40, W75*'UNIT VALUES'!$D$32), 0)</f>
        <v>530830</v>
      </c>
    </row>
    <row r="76" spans="1:24">
      <c r="A76" s="64" t="s">
        <v>309</v>
      </c>
      <c r="B76" s="64" t="s">
        <v>228</v>
      </c>
      <c r="C76" s="64" t="s">
        <v>28</v>
      </c>
      <c r="D76" s="64" t="s">
        <v>29</v>
      </c>
      <c r="E76" s="64" t="s">
        <v>229</v>
      </c>
      <c r="F76" s="64" t="s">
        <v>310</v>
      </c>
      <c r="G76" s="64" t="s">
        <v>237</v>
      </c>
      <c r="H76" s="64" t="s">
        <v>24</v>
      </c>
      <c r="I76" s="64" t="s">
        <v>311</v>
      </c>
      <c r="J76" s="64" t="s">
        <v>239</v>
      </c>
      <c r="K76" s="64" t="s">
        <v>240</v>
      </c>
      <c r="L76" s="65">
        <v>71812</v>
      </c>
      <c r="M76" s="65">
        <v>83082</v>
      </c>
      <c r="N76" s="65">
        <v>81286</v>
      </c>
      <c r="O76" s="65">
        <v>96455</v>
      </c>
      <c r="P76" s="65">
        <v>0</v>
      </c>
      <c r="Q76" s="65">
        <v>21943</v>
      </c>
      <c r="R76" s="65">
        <v>3099</v>
      </c>
      <c r="S76" s="65">
        <v>5619</v>
      </c>
      <c r="T76" s="57">
        <f>IF(P76&gt;0, ROUND(IF(IF(OR(C76="51", C76="52", C76="66"), (L76*'UNIT VALUES'!$C$22)-CALCS!P76,0)&gt;0, IF(OR(C76="51", C76="52", C76="66"), (L76*'UNIT VALUES'!$C$22)-CALCS!P76,0), 0), 0), ROUND(IF(IF(OR(C76="51", C76="52", C76="66"), (L76*'UNIT VALUES'!$C$22)-CALCS!O76,0)&gt;0, IF(OR(C76="51", C76="52", C76="66"), (L76*'UNIT VALUES'!$C$22)-CALCS!O76,0), 0), 0))</f>
        <v>10762</v>
      </c>
      <c r="U76" s="58">
        <f>IF(C76="22", (O76*'UNIT VALUES'!$D$34)+(Q76*'UNIT VALUES'!$D$35)+(S76*'UNIT VALUES'!$D$36), (O76*'UNIT VALUES'!$D$24)+(Q76*'UNIT VALUES'!$D$25)+(S76*'UNIT VALUES'!$D$26))</f>
        <v>1817365.4638873152</v>
      </c>
      <c r="V76" s="58">
        <f>IF(C76="22",(O76*'UNIT VALUES'!$D$37)+(Q76*'UNIT VALUES'!$D$38)+(R76*'UNIT VALUES'!$D$39),IF(C76="66",(Q76*'UNIT VALUES'!$D$27)+(T76*'UNIT VALUES'!$D$29)+(R76*'UNIT VALUES'!$D$30),(Q76*'UNIT VALUES'!$D$27)+(T76*'UNIT VALUES'!$D$28)+(R76*'UNIT VALUES'!$D$30)))</f>
        <v>762503.04065472237</v>
      </c>
      <c r="W76" s="58">
        <f t="shared" si="1"/>
        <v>1817365</v>
      </c>
      <c r="X76" s="63">
        <f>ROUND(IF(C76="22", W76*'UNIT VALUES'!$D$40, W76*'UNIT VALUES'!$D$32), 0)</f>
        <v>1585592</v>
      </c>
    </row>
    <row r="77" spans="1:24">
      <c r="A77" s="64" t="s">
        <v>312</v>
      </c>
      <c r="B77" s="64" t="s">
        <v>228</v>
      </c>
      <c r="C77" s="64" t="s">
        <v>49</v>
      </c>
      <c r="D77" s="64" t="s">
        <v>50</v>
      </c>
      <c r="E77" s="64" t="s">
        <v>229</v>
      </c>
      <c r="F77" s="64" t="s">
        <v>67</v>
      </c>
      <c r="G77" s="64" t="s">
        <v>175</v>
      </c>
      <c r="H77" s="64" t="s">
        <v>24</v>
      </c>
      <c r="I77" s="64" t="s">
        <v>313</v>
      </c>
      <c r="J77" s="64" t="s">
        <v>234</v>
      </c>
      <c r="K77" s="64" t="s">
        <v>172</v>
      </c>
      <c r="L77" s="65">
        <v>36000</v>
      </c>
      <c r="M77" s="65">
        <v>103763</v>
      </c>
      <c r="N77" s="65">
        <v>103255</v>
      </c>
      <c r="O77" s="65">
        <v>122067</v>
      </c>
      <c r="P77" s="65">
        <v>0</v>
      </c>
      <c r="Q77" s="65">
        <v>11288</v>
      </c>
      <c r="R77" s="65">
        <v>858</v>
      </c>
      <c r="S77" s="65">
        <v>2216</v>
      </c>
      <c r="T77" s="57">
        <f>IF(P77&gt;0, ROUND(IF(IF(OR(C77="51", C77="52", C77="66"), (L77*'UNIT VALUES'!$C$22)-CALCS!P77,0)&gt;0, IF(OR(C77="51", C77="52", C77="66"), (L77*'UNIT VALUES'!$C$22)-CALCS!P77,0), 0), 0), ROUND(IF(IF(OR(C77="51", C77="52", C77="66"), (L77*'UNIT VALUES'!$C$22)-CALCS!O77,0)&gt;0, IF(OR(C77="51", C77="52", C77="66"), (L77*'UNIT VALUES'!$C$22)-CALCS!O77,0), 0), 0))</f>
        <v>0</v>
      </c>
      <c r="U77" s="58">
        <f>IF(C77="22", (O77*'UNIT VALUES'!$D$34)+(Q77*'UNIT VALUES'!$D$35)+(S77*'UNIT VALUES'!$D$36), (O77*'UNIT VALUES'!$D$24)+(Q77*'UNIT VALUES'!$D$25)+(S77*'UNIT VALUES'!$D$26))</f>
        <v>963082.30984051968</v>
      </c>
      <c r="V77" s="58">
        <f>IF(C77="22",(O77*'UNIT VALUES'!$D$37)+(Q77*'UNIT VALUES'!$D$38)+(R77*'UNIT VALUES'!$D$39),IF(C77="66",(Q77*'UNIT VALUES'!$D$27)+(T77*'UNIT VALUES'!$D$29)+(R77*'UNIT VALUES'!$D$30),(Q77*'UNIT VALUES'!$D$27)+(T77*'UNIT VALUES'!$D$28)+(R77*'UNIT VALUES'!$D$30)))</f>
        <v>270073.10004156397</v>
      </c>
      <c r="W77" s="58">
        <f t="shared" si="1"/>
        <v>963082</v>
      </c>
      <c r="X77" s="63">
        <f>ROUND(IF(C77="22", W77*'UNIT VALUES'!$D$40, W77*'UNIT VALUES'!$D$32), 0)</f>
        <v>840258</v>
      </c>
    </row>
    <row r="78" spans="1:24">
      <c r="A78" s="64" t="s">
        <v>314</v>
      </c>
      <c r="B78" s="64" t="s">
        <v>228</v>
      </c>
      <c r="C78" s="64" t="s">
        <v>49</v>
      </c>
      <c r="D78" s="64" t="s">
        <v>50</v>
      </c>
      <c r="E78" s="64" t="s">
        <v>229</v>
      </c>
      <c r="F78" s="64" t="s">
        <v>315</v>
      </c>
      <c r="G78" s="64" t="s">
        <v>282</v>
      </c>
      <c r="H78" s="64" t="s">
        <v>24</v>
      </c>
      <c r="I78" s="64" t="s">
        <v>316</v>
      </c>
      <c r="J78" s="64" t="s">
        <v>252</v>
      </c>
      <c r="K78" s="64" t="s">
        <v>240</v>
      </c>
      <c r="L78" s="65">
        <v>13336</v>
      </c>
      <c r="M78" s="65">
        <v>37791</v>
      </c>
      <c r="N78" s="65">
        <v>37791</v>
      </c>
      <c r="O78" s="65">
        <v>152374</v>
      </c>
      <c r="P78" s="65">
        <v>0</v>
      </c>
      <c r="Q78" s="65">
        <v>12272</v>
      </c>
      <c r="R78" s="65">
        <v>962</v>
      </c>
      <c r="S78" s="65">
        <v>3257</v>
      </c>
      <c r="T78" s="57">
        <f>IF(P78&gt;0, ROUND(IF(IF(OR(C78="51", C78="52", C78="66"), (L78*'UNIT VALUES'!$C$22)-CALCS!P78,0)&gt;0, IF(OR(C78="51", C78="52", C78="66"), (L78*'UNIT VALUES'!$C$22)-CALCS!P78,0), 0), 0), ROUND(IF(IF(OR(C78="51", C78="52", C78="66"), (L78*'UNIT VALUES'!$C$22)-CALCS!O78,0)&gt;0, IF(OR(C78="51", C78="52", C78="66"), (L78*'UNIT VALUES'!$C$22)-CALCS!O78,0), 0), 0))</f>
        <v>0</v>
      </c>
      <c r="U78" s="58">
        <f>IF(C78="22", (O78*'UNIT VALUES'!$D$34)+(Q78*'UNIT VALUES'!$D$35)+(S78*'UNIT VALUES'!$D$36), (O78*'UNIT VALUES'!$D$24)+(Q78*'UNIT VALUES'!$D$25)+(S78*'UNIT VALUES'!$D$26))</f>
        <v>1229248.1706523956</v>
      </c>
      <c r="V78" s="58">
        <f>IF(C78="22",(O78*'UNIT VALUES'!$D$37)+(Q78*'UNIT VALUES'!$D$38)+(R78*'UNIT VALUES'!$D$39),IF(C78="66",(Q78*'UNIT VALUES'!$D$27)+(T78*'UNIT VALUES'!$D$29)+(R78*'UNIT VALUES'!$D$30),(Q78*'UNIT VALUES'!$D$27)+(T78*'UNIT VALUES'!$D$28)+(R78*'UNIT VALUES'!$D$30)))</f>
        <v>295703.12353627681</v>
      </c>
      <c r="W78" s="58">
        <f t="shared" si="1"/>
        <v>1229248</v>
      </c>
      <c r="X78" s="63">
        <f>ROUND(IF(C78="22", W78*'UNIT VALUES'!$D$40, W78*'UNIT VALUES'!$D$32), 0)</f>
        <v>1072479</v>
      </c>
    </row>
    <row r="79" spans="1:24">
      <c r="A79" s="64" t="s">
        <v>317</v>
      </c>
      <c r="B79" s="64" t="s">
        <v>228</v>
      </c>
      <c r="C79" s="64" t="s">
        <v>28</v>
      </c>
      <c r="D79" s="64" t="s">
        <v>29</v>
      </c>
      <c r="E79" s="64" t="s">
        <v>229</v>
      </c>
      <c r="F79" s="64" t="s">
        <v>318</v>
      </c>
      <c r="G79" s="64" t="s">
        <v>242</v>
      </c>
      <c r="H79" s="64" t="s">
        <v>24</v>
      </c>
      <c r="I79" s="64" t="s">
        <v>319</v>
      </c>
      <c r="J79" s="64" t="s">
        <v>244</v>
      </c>
      <c r="K79" s="64" t="s">
        <v>240</v>
      </c>
      <c r="L79" s="65">
        <v>37550</v>
      </c>
      <c r="M79" s="65">
        <v>82562</v>
      </c>
      <c r="N79" s="65">
        <v>82562</v>
      </c>
      <c r="O79" s="65">
        <v>109960</v>
      </c>
      <c r="P79" s="65">
        <v>0</v>
      </c>
      <c r="Q79" s="65">
        <v>13552</v>
      </c>
      <c r="R79" s="65">
        <v>468</v>
      </c>
      <c r="S79" s="65">
        <v>3364</v>
      </c>
      <c r="T79" s="57">
        <f>IF(P79&gt;0, ROUND(IF(IF(OR(C79="51", C79="52", C79="66"), (L79*'UNIT VALUES'!$C$22)-CALCS!P79,0)&gt;0, IF(OR(C79="51", C79="52", C79="66"), (L79*'UNIT VALUES'!$C$22)-CALCS!P79,0), 0), 0), ROUND(IF(IF(OR(C79="51", C79="52", C79="66"), (L79*'UNIT VALUES'!$C$22)-CALCS!O79,0)&gt;0, IF(OR(C79="51", C79="52", C79="66"), (L79*'UNIT VALUES'!$C$22)-CALCS!O79,0), 0), 0))</f>
        <v>0</v>
      </c>
      <c r="U79" s="58">
        <f>IF(C79="22", (O79*'UNIT VALUES'!$D$34)+(Q79*'UNIT VALUES'!$D$35)+(S79*'UNIT VALUES'!$D$36), (O79*'UNIT VALUES'!$D$24)+(Q79*'UNIT VALUES'!$D$25)+(S79*'UNIT VALUES'!$D$26))</f>
        <v>1203451.1940427218</v>
      </c>
      <c r="V79" s="58">
        <f>IF(C79="22",(O79*'UNIT VALUES'!$D$37)+(Q79*'UNIT VALUES'!$D$38)+(R79*'UNIT VALUES'!$D$39),IF(C79="66",(Q79*'UNIT VALUES'!$D$27)+(T79*'UNIT VALUES'!$D$29)+(R79*'UNIT VALUES'!$D$30),(Q79*'UNIT VALUES'!$D$27)+(T79*'UNIT VALUES'!$D$28)+(R79*'UNIT VALUES'!$D$30)))</f>
        <v>284072.71022516972</v>
      </c>
      <c r="W79" s="58">
        <f t="shared" si="1"/>
        <v>1203451</v>
      </c>
      <c r="X79" s="63">
        <f>ROUND(IF(C79="22", W79*'UNIT VALUES'!$D$40, W79*'UNIT VALUES'!$D$32), 0)</f>
        <v>1049972</v>
      </c>
    </row>
    <row r="80" spans="1:24">
      <c r="A80" s="64" t="s">
        <v>320</v>
      </c>
      <c r="B80" s="64" t="s">
        <v>228</v>
      </c>
      <c r="C80" s="64" t="s">
        <v>28</v>
      </c>
      <c r="D80" s="64" t="s">
        <v>29</v>
      </c>
      <c r="E80" s="64" t="s">
        <v>229</v>
      </c>
      <c r="F80" s="64" t="s">
        <v>321</v>
      </c>
      <c r="G80" s="64" t="s">
        <v>322</v>
      </c>
      <c r="H80" s="64" t="s">
        <v>24</v>
      </c>
      <c r="I80" s="64" t="s">
        <v>323</v>
      </c>
      <c r="J80" s="64" t="s">
        <v>324</v>
      </c>
      <c r="K80" s="64" t="s">
        <v>172</v>
      </c>
      <c r="L80" s="65">
        <v>3664</v>
      </c>
      <c r="M80" s="65">
        <v>37119</v>
      </c>
      <c r="N80" s="65">
        <v>34015</v>
      </c>
      <c r="O80" s="65">
        <v>58302</v>
      </c>
      <c r="P80" s="65">
        <v>0</v>
      </c>
      <c r="Q80" s="65">
        <v>2255</v>
      </c>
      <c r="R80" s="65">
        <v>217</v>
      </c>
      <c r="S80" s="65">
        <v>1016</v>
      </c>
      <c r="T80" s="57">
        <f>IF(P80&gt;0, ROUND(IF(IF(OR(C80="51", C80="52", C80="66"), (L80*'UNIT VALUES'!$C$22)-CALCS!P80,0)&gt;0, IF(OR(C80="51", C80="52", C80="66"), (L80*'UNIT VALUES'!$C$22)-CALCS!P80,0), 0), 0), ROUND(IF(IF(OR(C80="51", C80="52", C80="66"), (L80*'UNIT VALUES'!$C$22)-CALCS!O80,0)&gt;0, IF(OR(C80="51", C80="52", C80="66"), (L80*'UNIT VALUES'!$C$22)-CALCS!O80,0), 0), 0))</f>
        <v>0</v>
      </c>
      <c r="U80" s="58">
        <f>IF(C80="22", (O80*'UNIT VALUES'!$D$34)+(Q80*'UNIT VALUES'!$D$35)+(S80*'UNIT VALUES'!$D$36), (O80*'UNIT VALUES'!$D$24)+(Q80*'UNIT VALUES'!$D$25)+(S80*'UNIT VALUES'!$D$26))</f>
        <v>356135.20991239371</v>
      </c>
      <c r="V80" s="58">
        <f>IF(C80="22",(O80*'UNIT VALUES'!$D$37)+(Q80*'UNIT VALUES'!$D$38)+(R80*'UNIT VALUES'!$D$39),IF(C80="66",(Q80*'UNIT VALUES'!$D$27)+(T80*'UNIT VALUES'!$D$29)+(R80*'UNIT VALUES'!$D$30),(Q80*'UNIT VALUES'!$D$27)+(T80*'UNIT VALUES'!$D$28)+(R80*'UNIT VALUES'!$D$30)))</f>
        <v>57210.93602566787</v>
      </c>
      <c r="W80" s="58">
        <f t="shared" si="1"/>
        <v>356135</v>
      </c>
      <c r="X80" s="63">
        <f>ROUND(IF(C80="22", W80*'UNIT VALUES'!$D$40, W80*'UNIT VALUES'!$D$32), 0)</f>
        <v>310716</v>
      </c>
    </row>
    <row r="81" spans="1:24">
      <c r="A81" s="64" t="s">
        <v>325</v>
      </c>
      <c r="B81" s="64" t="s">
        <v>228</v>
      </c>
      <c r="C81" s="64" t="s">
        <v>49</v>
      </c>
      <c r="D81" s="64" t="s">
        <v>50</v>
      </c>
      <c r="E81" s="64" t="s">
        <v>229</v>
      </c>
      <c r="F81" s="64" t="s">
        <v>125</v>
      </c>
      <c r="G81" s="64" t="s">
        <v>45</v>
      </c>
      <c r="H81" s="64" t="s">
        <v>24</v>
      </c>
      <c r="I81" s="64" t="s">
        <v>326</v>
      </c>
      <c r="J81" s="64" t="s">
        <v>327</v>
      </c>
      <c r="K81" s="64" t="s">
        <v>172</v>
      </c>
      <c r="L81" s="65">
        <v>44791</v>
      </c>
      <c r="M81" s="65">
        <v>78519</v>
      </c>
      <c r="N81" s="65">
        <v>78519</v>
      </c>
      <c r="O81" s="65">
        <v>101123</v>
      </c>
      <c r="P81" s="65">
        <v>0</v>
      </c>
      <c r="Q81" s="65">
        <v>6160</v>
      </c>
      <c r="R81" s="65">
        <v>2259</v>
      </c>
      <c r="S81" s="65">
        <v>3810</v>
      </c>
      <c r="T81" s="57">
        <f>IF(P81&gt;0, ROUND(IF(IF(OR(C81="51", C81="52", C81="66"), (L81*'UNIT VALUES'!$C$22)-CALCS!P81,0)&gt;0, IF(OR(C81="51", C81="52", C81="66"), (L81*'UNIT VALUES'!$C$22)-CALCS!P81,0), 0), 0), ROUND(IF(IF(OR(C81="51", C81="52", C81="66"), (L81*'UNIT VALUES'!$C$22)-CALCS!O81,0)&gt;0, IF(OR(C81="51", C81="52", C81="66"), (L81*'UNIT VALUES'!$C$22)-CALCS!O81,0), 0), 0))</f>
        <v>0</v>
      </c>
      <c r="U81" s="58">
        <f>IF(C81="22", (O81*'UNIT VALUES'!$D$34)+(Q81*'UNIT VALUES'!$D$35)+(S81*'UNIT VALUES'!$D$36), (O81*'UNIT VALUES'!$D$24)+(Q81*'UNIT VALUES'!$D$25)+(S81*'UNIT VALUES'!$D$26))</f>
        <v>1033755.5859434417</v>
      </c>
      <c r="V81" s="58">
        <f>IF(C81="22",(O81*'UNIT VALUES'!$D$37)+(Q81*'UNIT VALUES'!$D$38)+(R81*'UNIT VALUES'!$D$39),IF(C81="66",(Q81*'UNIT VALUES'!$D$27)+(T81*'UNIT VALUES'!$D$29)+(R81*'UNIT VALUES'!$D$30),(Q81*'UNIT VALUES'!$D$27)+(T81*'UNIT VALUES'!$D$28)+(R81*'UNIT VALUES'!$D$30)))</f>
        <v>275355.83424561005</v>
      </c>
      <c r="W81" s="58">
        <f t="shared" si="1"/>
        <v>1033756</v>
      </c>
      <c r="X81" s="63">
        <f>ROUND(IF(C81="22", W81*'UNIT VALUES'!$D$40, W81*'UNIT VALUES'!$D$32), 0)</f>
        <v>901918</v>
      </c>
    </row>
    <row r="82" spans="1:24">
      <c r="A82" s="64" t="s">
        <v>328</v>
      </c>
      <c r="B82" s="64" t="s">
        <v>228</v>
      </c>
      <c r="C82" s="64" t="s">
        <v>49</v>
      </c>
      <c r="D82" s="64" t="s">
        <v>50</v>
      </c>
      <c r="E82" s="64" t="s">
        <v>229</v>
      </c>
      <c r="F82" s="64" t="s">
        <v>329</v>
      </c>
      <c r="G82" s="64" t="s">
        <v>330</v>
      </c>
      <c r="H82" s="64" t="s">
        <v>24</v>
      </c>
      <c r="I82" s="64" t="s">
        <v>331</v>
      </c>
      <c r="J82" s="64" t="s">
        <v>304</v>
      </c>
      <c r="K82" s="64" t="s">
        <v>172</v>
      </c>
      <c r="L82" s="65">
        <v>8910</v>
      </c>
      <c r="M82" s="65">
        <v>36640</v>
      </c>
      <c r="N82" s="65">
        <v>36640</v>
      </c>
      <c r="O82" s="65">
        <v>65622</v>
      </c>
      <c r="P82" s="65">
        <v>0</v>
      </c>
      <c r="Q82" s="65">
        <v>15186</v>
      </c>
      <c r="R82" s="65">
        <v>570</v>
      </c>
      <c r="S82" s="65">
        <v>522</v>
      </c>
      <c r="T82" s="57">
        <f>IF(P82&gt;0, ROUND(IF(IF(OR(C82="51", C82="52", C82="66"), (L82*'UNIT VALUES'!$C$22)-CALCS!P82,0)&gt;0, IF(OR(C82="51", C82="52", C82="66"), (L82*'UNIT VALUES'!$C$22)-CALCS!P82,0), 0), 0), ROUND(IF(IF(OR(C82="51", C82="52", C82="66"), (L82*'UNIT VALUES'!$C$22)-CALCS!O82,0)&gt;0, IF(OR(C82="51", C82="52", C82="66"), (L82*'UNIT VALUES'!$C$22)-CALCS!O82,0), 0), 0))</f>
        <v>0</v>
      </c>
      <c r="U82" s="58">
        <f>IF(C82="22", (O82*'UNIT VALUES'!$D$34)+(Q82*'UNIT VALUES'!$D$35)+(S82*'UNIT VALUES'!$D$36), (O82*'UNIT VALUES'!$D$24)+(Q82*'UNIT VALUES'!$D$25)+(S82*'UNIT VALUES'!$D$26))</f>
        <v>685450.30537324329</v>
      </c>
      <c r="V82" s="58">
        <f>IF(C82="22",(O82*'UNIT VALUES'!$D$37)+(Q82*'UNIT VALUES'!$D$38)+(R82*'UNIT VALUES'!$D$39),IF(C82="66",(Q82*'UNIT VALUES'!$D$27)+(T82*'UNIT VALUES'!$D$29)+(R82*'UNIT VALUES'!$D$30),(Q82*'UNIT VALUES'!$D$27)+(T82*'UNIT VALUES'!$D$28)+(R82*'UNIT VALUES'!$D$30)))</f>
        <v>321580.79095803329</v>
      </c>
      <c r="W82" s="58">
        <f t="shared" si="1"/>
        <v>685450</v>
      </c>
      <c r="X82" s="63">
        <f>ROUND(IF(C82="22", W82*'UNIT VALUES'!$D$40, W82*'UNIT VALUES'!$D$32), 0)</f>
        <v>598033</v>
      </c>
    </row>
    <row r="83" spans="1:24">
      <c r="A83" s="64" t="s">
        <v>332</v>
      </c>
      <c r="B83" s="64" t="s">
        <v>228</v>
      </c>
      <c r="C83" s="64" t="s">
        <v>28</v>
      </c>
      <c r="D83" s="64" t="s">
        <v>29</v>
      </c>
      <c r="E83" s="64" t="s">
        <v>229</v>
      </c>
      <c r="F83" s="64" t="s">
        <v>333</v>
      </c>
      <c r="G83" s="64" t="s">
        <v>254</v>
      </c>
      <c r="H83" s="64" t="s">
        <v>24</v>
      </c>
      <c r="I83" s="64" t="s">
        <v>334</v>
      </c>
      <c r="J83" s="64" t="s">
        <v>256</v>
      </c>
      <c r="K83" s="64" t="s">
        <v>240</v>
      </c>
      <c r="L83" s="65">
        <v>11913</v>
      </c>
      <c r="M83" s="65">
        <v>16491</v>
      </c>
      <c r="N83" s="65">
        <v>16491</v>
      </c>
      <c r="O83" s="65">
        <v>53041</v>
      </c>
      <c r="P83" s="65">
        <v>0</v>
      </c>
      <c r="Q83" s="65">
        <v>10429</v>
      </c>
      <c r="R83" s="65">
        <v>354</v>
      </c>
      <c r="S83" s="65">
        <v>1421</v>
      </c>
      <c r="T83" s="57">
        <f>IF(P83&gt;0, ROUND(IF(IF(OR(C83="51", C83="52", C83="66"), (L83*'UNIT VALUES'!$C$22)-CALCS!P83,0)&gt;0, IF(OR(C83="51", C83="52", C83="66"), (L83*'UNIT VALUES'!$C$22)-CALCS!P83,0), 0), 0), ROUND(IF(IF(OR(C83="51", C83="52", C83="66"), (L83*'UNIT VALUES'!$C$22)-CALCS!O83,0)&gt;0, IF(OR(C83="51", C83="52", C83="66"), (L83*'UNIT VALUES'!$C$22)-CALCS!O83,0), 0), 0))</f>
        <v>0</v>
      </c>
      <c r="U83" s="58">
        <f>IF(C83="22", (O83*'UNIT VALUES'!$D$34)+(Q83*'UNIT VALUES'!$D$35)+(S83*'UNIT VALUES'!$D$36), (O83*'UNIT VALUES'!$D$24)+(Q83*'UNIT VALUES'!$D$25)+(S83*'UNIT VALUES'!$D$26))</f>
        <v>666317.57626086276</v>
      </c>
      <c r="V83" s="58">
        <f>IF(C83="22",(O83*'UNIT VALUES'!$D$37)+(Q83*'UNIT VALUES'!$D$38)+(R83*'UNIT VALUES'!$D$39),IF(C83="66",(Q83*'UNIT VALUES'!$D$27)+(T83*'UNIT VALUES'!$D$29)+(R83*'UNIT VALUES'!$D$30),(Q83*'UNIT VALUES'!$D$27)+(T83*'UNIT VALUES'!$D$28)+(R83*'UNIT VALUES'!$D$30)))</f>
        <v>218169.78236389943</v>
      </c>
      <c r="W83" s="58">
        <f t="shared" si="1"/>
        <v>666318</v>
      </c>
      <c r="X83" s="63">
        <f>ROUND(IF(C83="22", W83*'UNIT VALUES'!$D$40, W83*'UNIT VALUES'!$D$32), 0)</f>
        <v>581341</v>
      </c>
    </row>
    <row r="84" spans="1:24">
      <c r="A84" s="64" t="s">
        <v>335</v>
      </c>
      <c r="B84" s="64" t="s">
        <v>228</v>
      </c>
      <c r="C84" s="64" t="s">
        <v>49</v>
      </c>
      <c r="D84" s="64" t="s">
        <v>50</v>
      </c>
      <c r="E84" s="64" t="s">
        <v>229</v>
      </c>
      <c r="F84" s="64" t="s">
        <v>336</v>
      </c>
      <c r="G84" s="64" t="s">
        <v>237</v>
      </c>
      <c r="H84" s="64" t="s">
        <v>24</v>
      </c>
      <c r="I84" s="64" t="s">
        <v>337</v>
      </c>
      <c r="J84" s="64" t="s">
        <v>239</v>
      </c>
      <c r="K84" s="64" t="s">
        <v>240</v>
      </c>
      <c r="L84" s="65">
        <v>82505</v>
      </c>
      <c r="M84" s="65">
        <v>82662</v>
      </c>
      <c r="N84" s="65">
        <v>82602</v>
      </c>
      <c r="O84" s="65">
        <v>111772</v>
      </c>
      <c r="P84" s="65">
        <v>0</v>
      </c>
      <c r="Q84" s="65">
        <v>11018</v>
      </c>
      <c r="R84" s="65">
        <v>1204</v>
      </c>
      <c r="S84" s="65">
        <v>3753</v>
      </c>
      <c r="T84" s="57">
        <f>IF(P84&gt;0, ROUND(IF(IF(OR(C84="51", C84="52", C84="66"), (L84*'UNIT VALUES'!$C$22)-CALCS!P84,0)&gt;0, IF(OR(C84="51", C84="52", C84="66"), (L84*'UNIT VALUES'!$C$22)-CALCS!P84,0), 0), 0), ROUND(IF(IF(OR(C84="51", C84="52", C84="66"), (L84*'UNIT VALUES'!$C$22)-CALCS!O84,0)&gt;0, IF(OR(C84="51", C84="52", C84="66"), (L84*'UNIT VALUES'!$C$22)-CALCS!O84,0), 0), 0))</f>
        <v>11410</v>
      </c>
      <c r="U84" s="58">
        <f>IF(C84="22", (O84*'UNIT VALUES'!$D$34)+(Q84*'UNIT VALUES'!$D$35)+(S84*'UNIT VALUES'!$D$36), (O84*'UNIT VALUES'!$D$24)+(Q84*'UNIT VALUES'!$D$25)+(S84*'UNIT VALUES'!$D$26))</f>
        <v>1194773.9013947998</v>
      </c>
      <c r="V84" s="58">
        <f>IF(C84="22",(O84*'UNIT VALUES'!$D$37)+(Q84*'UNIT VALUES'!$D$38)+(R84*'UNIT VALUES'!$D$39),IF(C84="66",(Q84*'UNIT VALUES'!$D$27)+(T84*'UNIT VALUES'!$D$29)+(R84*'UNIT VALUES'!$D$30),(Q84*'UNIT VALUES'!$D$27)+(T84*'UNIT VALUES'!$D$28)+(R84*'UNIT VALUES'!$D$30)))</f>
        <v>433179.02098910487</v>
      </c>
      <c r="W84" s="58">
        <f t="shared" si="1"/>
        <v>1194774</v>
      </c>
      <c r="X84" s="63">
        <f>ROUND(IF(C84="22", W84*'UNIT VALUES'!$D$40, W84*'UNIT VALUES'!$D$32), 0)</f>
        <v>1042401</v>
      </c>
    </row>
    <row r="85" spans="1:24">
      <c r="A85" s="64" t="s">
        <v>338</v>
      </c>
      <c r="B85" s="64" t="s">
        <v>228</v>
      </c>
      <c r="C85" s="64" t="s">
        <v>49</v>
      </c>
      <c r="D85" s="64" t="s">
        <v>50</v>
      </c>
      <c r="E85" s="64" t="s">
        <v>229</v>
      </c>
      <c r="F85" s="64" t="s">
        <v>339</v>
      </c>
      <c r="G85" s="64" t="s">
        <v>52</v>
      </c>
      <c r="H85" s="64" t="s">
        <v>24</v>
      </c>
      <c r="I85" s="64" t="s">
        <v>340</v>
      </c>
      <c r="J85" s="64" t="s">
        <v>278</v>
      </c>
      <c r="K85" s="64" t="s">
        <v>240</v>
      </c>
      <c r="L85" s="65">
        <v>37618</v>
      </c>
      <c r="M85" s="65">
        <v>73892</v>
      </c>
      <c r="N85" s="65">
        <v>73892</v>
      </c>
      <c r="O85" s="65">
        <v>99478</v>
      </c>
      <c r="P85" s="65">
        <v>0</v>
      </c>
      <c r="Q85" s="65">
        <v>17064</v>
      </c>
      <c r="R85" s="65">
        <v>675</v>
      </c>
      <c r="S85" s="65">
        <v>2507</v>
      </c>
      <c r="T85" s="57">
        <f>IF(P85&gt;0, ROUND(IF(IF(OR(C85="51", C85="52", C85="66"), (L85*'UNIT VALUES'!$C$22)-CALCS!P85,0)&gt;0, IF(OR(C85="51", C85="52", C85="66"), (L85*'UNIT VALUES'!$C$22)-CALCS!P85,0), 0), 0), ROUND(IF(IF(OR(C85="51", C85="52", C85="66"), (L85*'UNIT VALUES'!$C$22)-CALCS!O85,0)&gt;0, IF(OR(C85="51", C85="52", C85="66"), (L85*'UNIT VALUES'!$C$22)-CALCS!O85,0), 0), 0))</f>
        <v>0</v>
      </c>
      <c r="U85" s="58">
        <f>IF(C85="22", (O85*'UNIT VALUES'!$D$34)+(Q85*'UNIT VALUES'!$D$35)+(S85*'UNIT VALUES'!$D$36), (O85*'UNIT VALUES'!$D$24)+(Q85*'UNIT VALUES'!$D$25)+(S85*'UNIT VALUES'!$D$26))</f>
        <v>1145988.6934070764</v>
      </c>
      <c r="V85" s="58">
        <f>IF(C85="22",(O85*'UNIT VALUES'!$D$37)+(Q85*'UNIT VALUES'!$D$38)+(R85*'UNIT VALUES'!$D$39),IF(C85="66",(Q85*'UNIT VALUES'!$D$27)+(T85*'UNIT VALUES'!$D$29)+(R85*'UNIT VALUES'!$D$30),(Q85*'UNIT VALUES'!$D$27)+(T85*'UNIT VALUES'!$D$28)+(R85*'UNIT VALUES'!$D$30)))</f>
        <v>363815.75118705031</v>
      </c>
      <c r="W85" s="58">
        <f t="shared" si="1"/>
        <v>1145989</v>
      </c>
      <c r="X85" s="63">
        <f>ROUND(IF(C85="22", W85*'UNIT VALUES'!$D$40, W85*'UNIT VALUES'!$D$32), 0)</f>
        <v>999838</v>
      </c>
    </row>
    <row r="86" spans="1:24">
      <c r="A86" s="64" t="s">
        <v>341</v>
      </c>
      <c r="B86" s="64" t="s">
        <v>228</v>
      </c>
      <c r="C86" s="64" t="s">
        <v>28</v>
      </c>
      <c r="D86" s="64" t="s">
        <v>29</v>
      </c>
      <c r="E86" s="64" t="s">
        <v>229</v>
      </c>
      <c r="F86" s="64" t="s">
        <v>342</v>
      </c>
      <c r="G86" s="64" t="s">
        <v>201</v>
      </c>
      <c r="H86" s="64" t="s">
        <v>24</v>
      </c>
      <c r="I86" s="64" t="s">
        <v>343</v>
      </c>
      <c r="J86" s="64" t="s">
        <v>344</v>
      </c>
      <c r="K86" s="64" t="s">
        <v>240</v>
      </c>
      <c r="L86" s="65">
        <v>16811</v>
      </c>
      <c r="M86" s="65">
        <v>0</v>
      </c>
      <c r="N86" s="65">
        <v>0</v>
      </c>
      <c r="O86" s="65">
        <v>42598</v>
      </c>
      <c r="P86" s="65">
        <v>0</v>
      </c>
      <c r="Q86" s="65">
        <v>8339</v>
      </c>
      <c r="R86" s="65">
        <v>520</v>
      </c>
      <c r="S86" s="65">
        <v>1189</v>
      </c>
      <c r="T86" s="57">
        <f>IF(P86&gt;0, ROUND(IF(IF(OR(C86="51", C86="52", C86="66"), (L86*'UNIT VALUES'!$C$22)-CALCS!P86,0)&gt;0, IF(OR(C86="51", C86="52", C86="66"), (L86*'UNIT VALUES'!$C$22)-CALCS!P86,0), 0), 0), ROUND(IF(IF(OR(C86="51", C86="52", C86="66"), (L86*'UNIT VALUES'!$C$22)-CALCS!O86,0)&gt;0, IF(OR(C86="51", C86="52", C86="66"), (L86*'UNIT VALUES'!$C$22)-CALCS!O86,0), 0), 0))</f>
        <v>0</v>
      </c>
      <c r="U86" s="58">
        <f>IF(C86="22", (O86*'UNIT VALUES'!$D$34)+(Q86*'UNIT VALUES'!$D$35)+(S86*'UNIT VALUES'!$D$36), (O86*'UNIT VALUES'!$D$24)+(Q86*'UNIT VALUES'!$D$25)+(S86*'UNIT VALUES'!$D$26))</f>
        <v>542087.97773704305</v>
      </c>
      <c r="V86" s="58">
        <f>IF(C86="22",(O86*'UNIT VALUES'!$D$37)+(Q86*'UNIT VALUES'!$D$38)+(R86*'UNIT VALUES'!$D$39),IF(C86="66",(Q86*'UNIT VALUES'!$D$27)+(T86*'UNIT VALUES'!$D$29)+(R86*'UNIT VALUES'!$D$30),(Q86*'UNIT VALUES'!$D$27)+(T86*'UNIT VALUES'!$D$28)+(R86*'UNIT VALUES'!$D$30)))</f>
        <v>191380.48461319058</v>
      </c>
      <c r="W86" s="58">
        <f t="shared" si="1"/>
        <v>542088</v>
      </c>
      <c r="X86" s="63">
        <f>ROUND(IF(C86="22", W86*'UNIT VALUES'!$D$40, W86*'UNIT VALUES'!$D$32), 0)</f>
        <v>472954</v>
      </c>
    </row>
    <row r="87" spans="1:24">
      <c r="A87" s="64" t="s">
        <v>345</v>
      </c>
      <c r="B87" s="64" t="s">
        <v>228</v>
      </c>
      <c r="C87" s="64" t="s">
        <v>49</v>
      </c>
      <c r="D87" s="64" t="s">
        <v>50</v>
      </c>
      <c r="E87" s="64" t="s">
        <v>229</v>
      </c>
      <c r="F87" s="64" t="s">
        <v>346</v>
      </c>
      <c r="G87" s="64" t="s">
        <v>302</v>
      </c>
      <c r="H87" s="64" t="s">
        <v>24</v>
      </c>
      <c r="I87" s="64" t="s">
        <v>347</v>
      </c>
      <c r="J87" s="64" t="s">
        <v>304</v>
      </c>
      <c r="K87" s="64" t="s">
        <v>172</v>
      </c>
      <c r="L87" s="65">
        <v>1</v>
      </c>
      <c r="M87" s="65">
        <v>0</v>
      </c>
      <c r="N87" s="65">
        <v>0</v>
      </c>
      <c r="O87" s="65">
        <v>153015</v>
      </c>
      <c r="P87" s="65">
        <v>0</v>
      </c>
      <c r="Q87" s="65">
        <v>8900</v>
      </c>
      <c r="R87" s="65">
        <v>337</v>
      </c>
      <c r="S87" s="65">
        <v>1208</v>
      </c>
      <c r="T87" s="57">
        <f>IF(P87&gt;0, ROUND(IF(IF(OR(C87="51", C87="52", C87="66"), (L87*'UNIT VALUES'!$C$22)-CALCS!P87,0)&gt;0, IF(OR(C87="51", C87="52", C87="66"), (L87*'UNIT VALUES'!$C$22)-CALCS!P87,0), 0), 0), ROUND(IF(IF(OR(C87="51", C87="52", C87="66"), (L87*'UNIT VALUES'!$C$22)-CALCS!O87,0)&gt;0, IF(OR(C87="51", C87="52", C87="66"), (L87*'UNIT VALUES'!$C$22)-CALCS!O87,0), 0), 0))</f>
        <v>0</v>
      </c>
      <c r="U87" s="58">
        <f>IF(C87="22", (O87*'UNIT VALUES'!$D$34)+(Q87*'UNIT VALUES'!$D$35)+(S87*'UNIT VALUES'!$D$36), (O87*'UNIT VALUES'!$D$24)+(Q87*'UNIT VALUES'!$D$25)+(S87*'UNIT VALUES'!$D$26))</f>
        <v>779630.03950371232</v>
      </c>
      <c r="V87" s="58">
        <f>IF(C87="22",(O87*'UNIT VALUES'!$D$37)+(Q87*'UNIT VALUES'!$D$38)+(R87*'UNIT VALUES'!$D$39),IF(C87="66",(Q87*'UNIT VALUES'!$D$27)+(T87*'UNIT VALUES'!$D$29)+(R87*'UNIT VALUES'!$D$30),(Q87*'UNIT VALUES'!$D$27)+(T87*'UNIT VALUES'!$D$28)+(R87*'UNIT VALUES'!$D$30)))</f>
        <v>188677.86970627817</v>
      </c>
      <c r="W87" s="58">
        <f t="shared" si="1"/>
        <v>779630</v>
      </c>
      <c r="X87" s="63">
        <f>ROUND(IF(C87="22", W87*'UNIT VALUES'!$D$40, W87*'UNIT VALUES'!$D$32), 0)</f>
        <v>680202</v>
      </c>
    </row>
    <row r="88" spans="1:24">
      <c r="A88" s="64" t="s">
        <v>348</v>
      </c>
      <c r="B88" s="64" t="s">
        <v>228</v>
      </c>
      <c r="C88" s="64" t="s">
        <v>49</v>
      </c>
      <c r="D88" s="64" t="s">
        <v>50</v>
      </c>
      <c r="E88" s="64" t="s">
        <v>229</v>
      </c>
      <c r="F88" s="64" t="s">
        <v>349</v>
      </c>
      <c r="G88" s="64" t="s">
        <v>237</v>
      </c>
      <c r="H88" s="64" t="s">
        <v>24</v>
      </c>
      <c r="I88" s="64" t="s">
        <v>350</v>
      </c>
      <c r="J88" s="64" t="s">
        <v>239</v>
      </c>
      <c r="K88" s="64" t="s">
        <v>240</v>
      </c>
      <c r="L88" s="65">
        <v>13163</v>
      </c>
      <c r="M88" s="65">
        <v>81119</v>
      </c>
      <c r="N88" s="65">
        <v>79494</v>
      </c>
      <c r="O88" s="65">
        <v>113475</v>
      </c>
      <c r="P88" s="65">
        <v>0</v>
      </c>
      <c r="Q88" s="65">
        <v>24905</v>
      </c>
      <c r="R88" s="65">
        <v>2279</v>
      </c>
      <c r="S88" s="65">
        <v>7473</v>
      </c>
      <c r="T88" s="57">
        <f>IF(P88&gt;0, ROUND(IF(IF(OR(C88="51", C88="52", C88="66"), (L88*'UNIT VALUES'!$C$22)-CALCS!P88,0)&gt;0, IF(OR(C88="51", C88="52", C88="66"), (L88*'UNIT VALUES'!$C$22)-CALCS!P88,0), 0), 0), ROUND(IF(IF(OR(C88="51", C88="52", C88="66"), (L88*'UNIT VALUES'!$C$22)-CALCS!O88,0)&gt;0, IF(OR(C88="51", C88="52", C88="66"), (L88*'UNIT VALUES'!$C$22)-CALCS!O88,0), 0), 0))</f>
        <v>0</v>
      </c>
      <c r="U88" s="58">
        <f>IF(C88="22", (O88*'UNIT VALUES'!$D$34)+(Q88*'UNIT VALUES'!$D$35)+(S88*'UNIT VALUES'!$D$36), (O88*'UNIT VALUES'!$D$24)+(Q88*'UNIT VALUES'!$D$25)+(S88*'UNIT VALUES'!$D$26))</f>
        <v>2256042.2388378284</v>
      </c>
      <c r="V88" s="58">
        <f>IF(C88="22",(O88*'UNIT VALUES'!$D$37)+(Q88*'UNIT VALUES'!$D$38)+(R88*'UNIT VALUES'!$D$39),IF(C88="66",(Q88*'UNIT VALUES'!$D$27)+(T88*'UNIT VALUES'!$D$29)+(R88*'UNIT VALUES'!$D$30),(Q88*'UNIT VALUES'!$D$27)+(T88*'UNIT VALUES'!$D$28)+(R88*'UNIT VALUES'!$D$30)))</f>
        <v>623451.72236128547</v>
      </c>
      <c r="W88" s="58">
        <f t="shared" si="1"/>
        <v>2256042</v>
      </c>
      <c r="X88" s="63">
        <f>ROUND(IF(C88="22", W88*'UNIT VALUES'!$D$40, W88*'UNIT VALUES'!$D$32), 0)</f>
        <v>1968323</v>
      </c>
    </row>
    <row r="89" spans="1:24">
      <c r="A89" s="64" t="s">
        <v>351</v>
      </c>
      <c r="B89" s="64" t="s">
        <v>228</v>
      </c>
      <c r="C89" s="64" t="s">
        <v>49</v>
      </c>
      <c r="D89" s="64" t="s">
        <v>50</v>
      </c>
      <c r="E89" s="64" t="s">
        <v>229</v>
      </c>
      <c r="F89" s="64" t="s">
        <v>352</v>
      </c>
      <c r="G89" s="64" t="s">
        <v>52</v>
      </c>
      <c r="H89" s="64" t="s">
        <v>24</v>
      </c>
      <c r="I89" s="64" t="s">
        <v>353</v>
      </c>
      <c r="J89" s="64" t="s">
        <v>278</v>
      </c>
      <c r="K89" s="64" t="s">
        <v>240</v>
      </c>
      <c r="L89" s="65">
        <v>2786</v>
      </c>
      <c r="M89" s="65">
        <v>36550</v>
      </c>
      <c r="N89" s="65">
        <v>0</v>
      </c>
      <c r="O89" s="65">
        <v>59518</v>
      </c>
      <c r="P89" s="65">
        <v>0</v>
      </c>
      <c r="Q89" s="65">
        <v>3961</v>
      </c>
      <c r="R89" s="65">
        <v>607</v>
      </c>
      <c r="S89" s="65">
        <v>461</v>
      </c>
      <c r="T89" s="57">
        <f>IF(P89&gt;0, ROUND(IF(IF(OR(C89="51", C89="52", C89="66"), (L89*'UNIT VALUES'!$C$22)-CALCS!P89,0)&gt;0, IF(OR(C89="51", C89="52", C89="66"), (L89*'UNIT VALUES'!$C$22)-CALCS!P89,0), 0), 0), ROUND(IF(IF(OR(C89="51", C89="52", C89="66"), (L89*'UNIT VALUES'!$C$22)-CALCS!O89,0)&gt;0, IF(OR(C89="51", C89="52", C89="66"), (L89*'UNIT VALUES'!$C$22)-CALCS!O89,0), 0), 0))</f>
        <v>0</v>
      </c>
      <c r="U89" s="58">
        <f>IF(C89="22", (O89*'UNIT VALUES'!$D$34)+(Q89*'UNIT VALUES'!$D$35)+(S89*'UNIT VALUES'!$D$36), (O89*'UNIT VALUES'!$D$24)+(Q89*'UNIT VALUES'!$D$25)+(S89*'UNIT VALUES'!$D$26))</f>
        <v>317135.18581658538</v>
      </c>
      <c r="V89" s="58">
        <f>IF(C89="22",(O89*'UNIT VALUES'!$D$37)+(Q89*'UNIT VALUES'!$D$38)+(R89*'UNIT VALUES'!$D$39),IF(C89="66",(Q89*'UNIT VALUES'!$D$27)+(T89*'UNIT VALUES'!$D$29)+(R89*'UNIT VALUES'!$D$30),(Q89*'UNIT VALUES'!$D$27)+(T89*'UNIT VALUES'!$D$28)+(R89*'UNIT VALUES'!$D$30)))</f>
        <v>116631.7872472439</v>
      </c>
      <c r="W89" s="58">
        <f t="shared" si="1"/>
        <v>317135</v>
      </c>
      <c r="X89" s="63">
        <f>ROUND(IF(C89="22", W89*'UNIT VALUES'!$D$40, W89*'UNIT VALUES'!$D$32), 0)</f>
        <v>276690</v>
      </c>
    </row>
    <row r="90" spans="1:24">
      <c r="A90" s="64" t="s">
        <v>354</v>
      </c>
      <c r="B90" s="64" t="s">
        <v>228</v>
      </c>
      <c r="C90" s="64" t="s">
        <v>49</v>
      </c>
      <c r="D90" s="64" t="s">
        <v>50</v>
      </c>
      <c r="E90" s="64" t="s">
        <v>229</v>
      </c>
      <c r="F90" s="64" t="s">
        <v>355</v>
      </c>
      <c r="G90" s="64" t="s">
        <v>52</v>
      </c>
      <c r="H90" s="64" t="s">
        <v>24</v>
      </c>
      <c r="I90" s="64" t="s">
        <v>356</v>
      </c>
      <c r="J90" s="64" t="s">
        <v>278</v>
      </c>
      <c r="K90" s="64" t="s">
        <v>240</v>
      </c>
      <c r="L90" s="65">
        <v>16377</v>
      </c>
      <c r="M90" s="65">
        <v>66709</v>
      </c>
      <c r="N90" s="65">
        <v>64355</v>
      </c>
      <c r="O90" s="65">
        <v>143911</v>
      </c>
      <c r="P90" s="65">
        <v>0</v>
      </c>
      <c r="Q90" s="65">
        <v>18873</v>
      </c>
      <c r="R90" s="65">
        <v>1040</v>
      </c>
      <c r="S90" s="65">
        <v>4234</v>
      </c>
      <c r="T90" s="57">
        <f>IF(P90&gt;0, ROUND(IF(IF(OR(C90="51", C90="52", C90="66"), (L90*'UNIT VALUES'!$C$22)-CALCS!P90,0)&gt;0, IF(OR(C90="51", C90="52", C90="66"), (L90*'UNIT VALUES'!$C$22)-CALCS!P90,0), 0), 0), ROUND(IF(IF(OR(C90="51", C90="52", C90="66"), (L90*'UNIT VALUES'!$C$22)-CALCS!O90,0)&gt;0, IF(OR(C90="51", C90="52", C90="66"), (L90*'UNIT VALUES'!$C$22)-CALCS!O90,0), 0), 0))</f>
        <v>0</v>
      </c>
      <c r="U90" s="58">
        <f>IF(C90="22", (O90*'UNIT VALUES'!$D$34)+(Q90*'UNIT VALUES'!$D$35)+(S90*'UNIT VALUES'!$D$36), (O90*'UNIT VALUES'!$D$24)+(Q90*'UNIT VALUES'!$D$25)+(S90*'UNIT VALUES'!$D$26))</f>
        <v>1581504.8775984233</v>
      </c>
      <c r="V90" s="58">
        <f>IF(C90="22",(O90*'UNIT VALUES'!$D$37)+(Q90*'UNIT VALUES'!$D$38)+(R90*'UNIT VALUES'!$D$39),IF(C90="66",(Q90*'UNIT VALUES'!$D$27)+(T90*'UNIT VALUES'!$D$29)+(R90*'UNIT VALUES'!$D$30),(Q90*'UNIT VALUES'!$D$27)+(T90*'UNIT VALUES'!$D$28)+(R90*'UNIT VALUES'!$D$30)))</f>
        <v>423354.90191765927</v>
      </c>
      <c r="W90" s="58">
        <f t="shared" si="1"/>
        <v>1581505</v>
      </c>
      <c r="X90" s="63">
        <f>ROUND(IF(C90="22", W90*'UNIT VALUES'!$D$40, W90*'UNIT VALUES'!$D$32), 0)</f>
        <v>1379812</v>
      </c>
    </row>
    <row r="91" spans="1:24">
      <c r="A91" s="64" t="s">
        <v>357</v>
      </c>
      <c r="B91" s="64" t="s">
        <v>228</v>
      </c>
      <c r="C91" s="64" t="s">
        <v>28</v>
      </c>
      <c r="D91" s="64" t="s">
        <v>29</v>
      </c>
      <c r="E91" s="64" t="s">
        <v>229</v>
      </c>
      <c r="F91" s="64" t="s">
        <v>358</v>
      </c>
      <c r="G91" s="64" t="s">
        <v>359</v>
      </c>
      <c r="H91" s="64" t="s">
        <v>24</v>
      </c>
      <c r="I91" s="64" t="s">
        <v>360</v>
      </c>
      <c r="J91" s="64" t="s">
        <v>361</v>
      </c>
      <c r="K91" s="64" t="s">
        <v>172</v>
      </c>
      <c r="L91" s="65">
        <v>14968</v>
      </c>
      <c r="M91" s="65">
        <v>58099</v>
      </c>
      <c r="N91" s="65">
        <v>58099</v>
      </c>
      <c r="O91" s="65">
        <v>105321</v>
      </c>
      <c r="P91" s="65">
        <v>0</v>
      </c>
      <c r="Q91" s="65">
        <v>9950</v>
      </c>
      <c r="R91" s="65">
        <v>805</v>
      </c>
      <c r="S91" s="65">
        <v>1423</v>
      </c>
      <c r="T91" s="57">
        <f>IF(P91&gt;0, ROUND(IF(IF(OR(C91="51", C91="52", C91="66"), (L91*'UNIT VALUES'!$C$22)-CALCS!P91,0)&gt;0, IF(OR(C91="51", C91="52", C91="66"), (L91*'UNIT VALUES'!$C$22)-CALCS!P91,0), 0), 0), ROUND(IF(IF(OR(C91="51", C91="52", C91="66"), (L91*'UNIT VALUES'!$C$22)-CALCS!O91,0)&gt;0, IF(OR(C91="51", C91="52", C91="66"), (L91*'UNIT VALUES'!$C$22)-CALCS!O91,0), 0), 0))</f>
        <v>0</v>
      </c>
      <c r="U91" s="58">
        <f>IF(C91="22", (O91*'UNIT VALUES'!$D$34)+(Q91*'UNIT VALUES'!$D$35)+(S91*'UNIT VALUES'!$D$36), (O91*'UNIT VALUES'!$D$24)+(Q91*'UNIT VALUES'!$D$25)+(S91*'UNIT VALUES'!$D$26))</f>
        <v>754652.39759155386</v>
      </c>
      <c r="V91" s="58">
        <f>IF(C91="22",(O91*'UNIT VALUES'!$D$37)+(Q91*'UNIT VALUES'!$D$38)+(R91*'UNIT VALUES'!$D$39),IF(C91="66",(Q91*'UNIT VALUES'!$D$27)+(T91*'UNIT VALUES'!$D$29)+(R91*'UNIT VALUES'!$D$30),(Q91*'UNIT VALUES'!$D$27)+(T91*'UNIT VALUES'!$D$28)+(R91*'UNIT VALUES'!$D$30)))</f>
        <v>241540.85487160331</v>
      </c>
      <c r="W91" s="58">
        <f t="shared" si="1"/>
        <v>754652</v>
      </c>
      <c r="X91" s="63">
        <f>ROUND(IF(C91="22", W91*'UNIT VALUES'!$D$40, W91*'UNIT VALUES'!$D$32), 0)</f>
        <v>658409</v>
      </c>
    </row>
    <row r="92" spans="1:24">
      <c r="A92" s="64" t="s">
        <v>362</v>
      </c>
      <c r="B92" s="64" t="s">
        <v>228</v>
      </c>
      <c r="C92" s="64" t="s">
        <v>49</v>
      </c>
      <c r="D92" s="64" t="s">
        <v>50</v>
      </c>
      <c r="E92" s="64" t="s">
        <v>229</v>
      </c>
      <c r="F92" s="64" t="s">
        <v>363</v>
      </c>
      <c r="G92" s="64" t="s">
        <v>250</v>
      </c>
      <c r="H92" s="64" t="s">
        <v>24</v>
      </c>
      <c r="I92" s="64" t="s">
        <v>364</v>
      </c>
      <c r="J92" s="64" t="s">
        <v>252</v>
      </c>
      <c r="K92" s="64" t="s">
        <v>240</v>
      </c>
      <c r="L92" s="65">
        <v>14659</v>
      </c>
      <c r="M92" s="65">
        <v>39603</v>
      </c>
      <c r="N92" s="65">
        <v>37111</v>
      </c>
      <c r="O92" s="65">
        <v>196069</v>
      </c>
      <c r="P92" s="65">
        <v>0</v>
      </c>
      <c r="Q92" s="65">
        <v>22199</v>
      </c>
      <c r="R92" s="65">
        <v>816</v>
      </c>
      <c r="S92" s="65">
        <v>5658</v>
      </c>
      <c r="T92" s="57">
        <f>IF(P92&gt;0, ROUND(IF(IF(OR(C92="51", C92="52", C92="66"), (L92*'UNIT VALUES'!$C$22)-CALCS!P92,0)&gt;0, IF(OR(C92="51", C92="52", C92="66"), (L92*'UNIT VALUES'!$C$22)-CALCS!P92,0), 0), 0), ROUND(IF(IF(OR(C92="51", C92="52", C92="66"), (L92*'UNIT VALUES'!$C$22)-CALCS!O92,0)&gt;0, IF(OR(C92="51", C92="52", C92="66"), (L92*'UNIT VALUES'!$C$22)-CALCS!O92,0), 0), 0))</f>
        <v>0</v>
      </c>
      <c r="U92" s="58">
        <f>IF(C92="22", (O92*'UNIT VALUES'!$D$34)+(Q92*'UNIT VALUES'!$D$35)+(S92*'UNIT VALUES'!$D$36), (O92*'UNIT VALUES'!$D$24)+(Q92*'UNIT VALUES'!$D$25)+(S92*'UNIT VALUES'!$D$26))</f>
        <v>2027658.8237713138</v>
      </c>
      <c r="V92" s="58">
        <f>IF(C92="22",(O92*'UNIT VALUES'!$D$37)+(Q92*'UNIT VALUES'!$D$38)+(R92*'UNIT VALUES'!$D$39),IF(C92="66",(Q92*'UNIT VALUES'!$D$27)+(T92*'UNIT VALUES'!$D$29)+(R92*'UNIT VALUES'!$D$30),(Q92*'UNIT VALUES'!$D$27)+(T92*'UNIT VALUES'!$D$28)+(R92*'UNIT VALUES'!$D$30)))</f>
        <v>468857.73181885167</v>
      </c>
      <c r="W92" s="58">
        <f t="shared" si="1"/>
        <v>2027659</v>
      </c>
      <c r="X92" s="63">
        <f>ROUND(IF(C92="22", W92*'UNIT VALUES'!$D$40, W92*'UNIT VALUES'!$D$32), 0)</f>
        <v>1769067</v>
      </c>
    </row>
    <row r="93" spans="1:24">
      <c r="A93" s="64" t="s">
        <v>365</v>
      </c>
      <c r="B93" s="64" t="s">
        <v>228</v>
      </c>
      <c r="C93" s="64" t="s">
        <v>28</v>
      </c>
      <c r="D93" s="64" t="s">
        <v>29</v>
      </c>
      <c r="E93" s="64" t="s">
        <v>229</v>
      </c>
      <c r="F93" s="64" t="s">
        <v>366</v>
      </c>
      <c r="G93" s="64" t="s">
        <v>242</v>
      </c>
      <c r="H93" s="64" t="s">
        <v>24</v>
      </c>
      <c r="I93" s="64" t="s">
        <v>367</v>
      </c>
      <c r="J93" s="64" t="s">
        <v>244</v>
      </c>
      <c r="K93" s="64" t="s">
        <v>240</v>
      </c>
      <c r="L93" s="65">
        <v>2068</v>
      </c>
      <c r="M93" s="65">
        <v>55080</v>
      </c>
      <c r="N93" s="65">
        <v>55080</v>
      </c>
      <c r="O93" s="65">
        <v>55313</v>
      </c>
      <c r="P93" s="65">
        <v>0</v>
      </c>
      <c r="Q93" s="65">
        <v>3212</v>
      </c>
      <c r="R93" s="65">
        <v>57</v>
      </c>
      <c r="S93" s="65">
        <v>611</v>
      </c>
      <c r="T93" s="57">
        <f>IF(P93&gt;0, ROUND(IF(IF(OR(C93="51", C93="52", C93="66"), (L93*'UNIT VALUES'!$C$22)-CALCS!P93,0)&gt;0, IF(OR(C93="51", C93="52", C93="66"), (L93*'UNIT VALUES'!$C$22)-CALCS!P93,0), 0), 0), ROUND(IF(IF(OR(C93="51", C93="52", C93="66"), (L93*'UNIT VALUES'!$C$22)-CALCS!O93,0)&gt;0, IF(OR(C93="51", C93="52", C93="66"), (L93*'UNIT VALUES'!$C$22)-CALCS!O93,0), 0), 0))</f>
        <v>0</v>
      </c>
      <c r="U93" s="58">
        <f>IF(C93="22", (O93*'UNIT VALUES'!$D$34)+(Q93*'UNIT VALUES'!$D$35)+(S93*'UNIT VALUES'!$D$36), (O93*'UNIT VALUES'!$D$24)+(Q93*'UNIT VALUES'!$D$25)+(S93*'UNIT VALUES'!$D$26))</f>
        <v>311181.92874618055</v>
      </c>
      <c r="V93" s="58">
        <f>IF(C93="22",(O93*'UNIT VALUES'!$D$37)+(Q93*'UNIT VALUES'!$D$38)+(R93*'UNIT VALUES'!$D$39),IF(C93="66",(Q93*'UNIT VALUES'!$D$27)+(T93*'UNIT VALUES'!$D$29)+(R93*'UNIT VALUES'!$D$30),(Q93*'UNIT VALUES'!$D$27)+(T93*'UNIT VALUES'!$D$28)+(R93*'UNIT VALUES'!$D$30)))</f>
        <v>63475.512179817146</v>
      </c>
      <c r="W93" s="58">
        <f t="shared" si="1"/>
        <v>311182</v>
      </c>
      <c r="X93" s="63">
        <f>ROUND(IF(C93="22", W93*'UNIT VALUES'!$D$40, W93*'UNIT VALUES'!$D$32), 0)</f>
        <v>271496</v>
      </c>
    </row>
    <row r="94" spans="1:24">
      <c r="A94" s="64" t="s">
        <v>368</v>
      </c>
      <c r="B94" s="64" t="s">
        <v>228</v>
      </c>
      <c r="C94" s="64" t="s">
        <v>28</v>
      </c>
      <c r="D94" s="64" t="s">
        <v>29</v>
      </c>
      <c r="E94" s="64" t="s">
        <v>229</v>
      </c>
      <c r="F94" s="64" t="s">
        <v>369</v>
      </c>
      <c r="G94" s="64" t="s">
        <v>232</v>
      </c>
      <c r="H94" s="64" t="s">
        <v>24</v>
      </c>
      <c r="I94" s="64" t="s">
        <v>370</v>
      </c>
      <c r="J94" s="64" t="s">
        <v>234</v>
      </c>
      <c r="K94" s="64" t="s">
        <v>172</v>
      </c>
      <c r="L94" s="65">
        <v>43790</v>
      </c>
      <c r="M94" s="65">
        <v>131945</v>
      </c>
      <c r="N94" s="65">
        <v>131945</v>
      </c>
      <c r="O94" s="65">
        <v>214089</v>
      </c>
      <c r="P94" s="65">
        <v>0</v>
      </c>
      <c r="Q94" s="65">
        <v>10575</v>
      </c>
      <c r="R94" s="65">
        <v>1171</v>
      </c>
      <c r="S94" s="65">
        <v>3299</v>
      </c>
      <c r="T94" s="57">
        <f>IF(P94&gt;0, ROUND(IF(IF(OR(C94="51", C94="52", C94="66"), (L94*'UNIT VALUES'!$C$22)-CALCS!P94,0)&gt;0, IF(OR(C94="51", C94="52", C94="66"), (L94*'UNIT VALUES'!$C$22)-CALCS!P94,0), 0), 0), ROUND(IF(IF(OR(C94="51", C94="52", C94="66"), (L94*'UNIT VALUES'!$C$22)-CALCS!O94,0)&gt;0, IF(OR(C94="51", C94="52", C94="66"), (L94*'UNIT VALUES'!$C$22)-CALCS!O94,0), 0), 0))</f>
        <v>0</v>
      </c>
      <c r="U94" s="58">
        <f>IF(C94="22", (O94*'UNIT VALUES'!$D$34)+(Q94*'UNIT VALUES'!$D$35)+(S94*'UNIT VALUES'!$D$36), (O94*'UNIT VALUES'!$D$24)+(Q94*'UNIT VALUES'!$D$25)+(S94*'UNIT VALUES'!$D$26))</f>
        <v>1305358.6855393392</v>
      </c>
      <c r="V94" s="58">
        <f>IF(C94="22",(O94*'UNIT VALUES'!$D$37)+(Q94*'UNIT VALUES'!$D$38)+(R94*'UNIT VALUES'!$D$39),IF(C94="66",(Q94*'UNIT VALUES'!$D$27)+(T94*'UNIT VALUES'!$D$29)+(R94*'UNIT VALUES'!$D$30),(Q94*'UNIT VALUES'!$D$27)+(T94*'UNIT VALUES'!$D$28)+(R94*'UNIT VALUES'!$D$30)))</f>
        <v>279254.7864675069</v>
      </c>
      <c r="W94" s="58">
        <f t="shared" si="1"/>
        <v>1305359</v>
      </c>
      <c r="X94" s="63">
        <f>ROUND(IF(C94="22", W94*'UNIT VALUES'!$D$40, W94*'UNIT VALUES'!$D$32), 0)</f>
        <v>1138883</v>
      </c>
    </row>
    <row r="95" spans="1:24">
      <c r="A95" s="64" t="s">
        <v>371</v>
      </c>
      <c r="B95" s="64" t="s">
        <v>228</v>
      </c>
      <c r="C95" s="64" t="s">
        <v>28</v>
      </c>
      <c r="D95" s="64" t="s">
        <v>29</v>
      </c>
      <c r="E95" s="64" t="s">
        <v>229</v>
      </c>
      <c r="F95" s="64" t="s">
        <v>139</v>
      </c>
      <c r="G95" s="64" t="s">
        <v>215</v>
      </c>
      <c r="H95" s="64" t="s">
        <v>24</v>
      </c>
      <c r="I95" s="64" t="s">
        <v>372</v>
      </c>
      <c r="J95" s="64" t="s">
        <v>308</v>
      </c>
      <c r="K95" s="64" t="s">
        <v>172</v>
      </c>
      <c r="L95" s="65">
        <v>133929</v>
      </c>
      <c r="M95" s="65">
        <v>251824</v>
      </c>
      <c r="N95" s="65">
        <v>218202</v>
      </c>
      <c r="O95" s="65">
        <v>494665</v>
      </c>
      <c r="P95" s="65">
        <v>0</v>
      </c>
      <c r="Q95" s="65">
        <v>105464</v>
      </c>
      <c r="R95" s="65">
        <v>11602</v>
      </c>
      <c r="S95" s="65">
        <v>13844</v>
      </c>
      <c r="T95" s="57">
        <f>IF(P95&gt;0, ROUND(IF(IF(OR(C95="51", C95="52", C95="66"), (L95*'UNIT VALUES'!$C$22)-CALCS!P95,0)&gt;0, IF(OR(C95="51", C95="52", C95="66"), (L95*'UNIT VALUES'!$C$22)-CALCS!P95,0), 0), 0), ROUND(IF(IF(OR(C95="51", C95="52", C95="66"), (L95*'UNIT VALUES'!$C$22)-CALCS!O95,0)&gt;0, IF(OR(C95="51", C95="52", C95="66"), (L95*'UNIT VALUES'!$C$22)-CALCS!O95,0), 0), 0))</f>
        <v>0</v>
      </c>
      <c r="U95" s="58">
        <f>IF(C95="22", (O95*'UNIT VALUES'!$D$34)+(Q95*'UNIT VALUES'!$D$35)+(S95*'UNIT VALUES'!$D$36), (O95*'UNIT VALUES'!$D$24)+(Q95*'UNIT VALUES'!$D$25)+(S95*'UNIT VALUES'!$D$26))</f>
        <v>6567130.2093698215</v>
      </c>
      <c r="V95" s="58">
        <f>IF(C95="22",(O95*'UNIT VALUES'!$D$37)+(Q95*'UNIT VALUES'!$D$38)+(R95*'UNIT VALUES'!$D$39),IF(C95="66",(Q95*'UNIT VALUES'!$D$27)+(T95*'UNIT VALUES'!$D$29)+(R95*'UNIT VALUES'!$D$30),(Q95*'UNIT VALUES'!$D$27)+(T95*'UNIT VALUES'!$D$28)+(R95*'UNIT VALUES'!$D$30)))</f>
        <v>2779540.6766224215</v>
      </c>
      <c r="W95" s="58">
        <f t="shared" si="1"/>
        <v>6567130</v>
      </c>
      <c r="X95" s="63">
        <f>ROUND(IF(C95="22", W95*'UNIT VALUES'!$D$40, W95*'UNIT VALUES'!$D$32), 0)</f>
        <v>5729607</v>
      </c>
    </row>
    <row r="96" spans="1:24">
      <c r="A96" s="64" t="s">
        <v>373</v>
      </c>
      <c r="B96" s="64" t="s">
        <v>228</v>
      </c>
      <c r="C96" s="64" t="s">
        <v>28</v>
      </c>
      <c r="D96" s="64" t="s">
        <v>29</v>
      </c>
      <c r="E96" s="64" t="s">
        <v>229</v>
      </c>
      <c r="F96" s="64" t="s">
        <v>374</v>
      </c>
      <c r="G96" s="64" t="s">
        <v>242</v>
      </c>
      <c r="H96" s="64" t="s">
        <v>24</v>
      </c>
      <c r="I96" s="64" t="s">
        <v>375</v>
      </c>
      <c r="J96" s="64" t="s">
        <v>244</v>
      </c>
      <c r="K96" s="64" t="s">
        <v>240</v>
      </c>
      <c r="L96" s="65">
        <v>56180</v>
      </c>
      <c r="M96" s="65">
        <v>102246</v>
      </c>
      <c r="N96" s="65">
        <v>102034</v>
      </c>
      <c r="O96" s="65">
        <v>135161</v>
      </c>
      <c r="P96" s="65">
        <v>0</v>
      </c>
      <c r="Q96" s="65">
        <v>13585</v>
      </c>
      <c r="R96" s="65">
        <v>2484</v>
      </c>
      <c r="S96" s="65">
        <v>4569</v>
      </c>
      <c r="T96" s="57">
        <f>IF(P96&gt;0, ROUND(IF(IF(OR(C96="51", C96="52", C96="66"), (L96*'UNIT VALUES'!$C$22)-CALCS!P96,0)&gt;0, IF(OR(C96="51", C96="52", C96="66"), (L96*'UNIT VALUES'!$C$22)-CALCS!P96,0), 0), 0), ROUND(IF(IF(OR(C96="51", C96="52", C96="66"), (L96*'UNIT VALUES'!$C$22)-CALCS!O96,0)&gt;0, IF(OR(C96="51", C96="52", C96="66"), (L96*'UNIT VALUES'!$C$22)-CALCS!O96,0), 0), 0))</f>
        <v>0</v>
      </c>
      <c r="U96" s="58">
        <f>IF(C96="22", (O96*'UNIT VALUES'!$D$34)+(Q96*'UNIT VALUES'!$D$35)+(S96*'UNIT VALUES'!$D$36), (O96*'UNIT VALUES'!$D$24)+(Q96*'UNIT VALUES'!$D$25)+(S96*'UNIT VALUES'!$D$26))</f>
        <v>1458037.0816308581</v>
      </c>
      <c r="V96" s="58">
        <f>IF(C96="22",(O96*'UNIT VALUES'!$D$37)+(Q96*'UNIT VALUES'!$D$38)+(R96*'UNIT VALUES'!$D$39),IF(C96="66",(Q96*'UNIT VALUES'!$D$27)+(T96*'UNIT VALUES'!$D$29)+(R96*'UNIT VALUES'!$D$30),(Q96*'UNIT VALUES'!$D$27)+(T96*'UNIT VALUES'!$D$28)+(R96*'UNIT VALUES'!$D$30)))</f>
        <v>428751.51490010141</v>
      </c>
      <c r="W96" s="58">
        <f t="shared" si="1"/>
        <v>1458037</v>
      </c>
      <c r="X96" s="63">
        <f>ROUND(IF(C96="22", W96*'UNIT VALUES'!$D$40, W96*'UNIT VALUES'!$D$32), 0)</f>
        <v>1272090</v>
      </c>
    </row>
    <row r="97" spans="1:24">
      <c r="A97" s="64" t="s">
        <v>376</v>
      </c>
      <c r="B97" s="64" t="s">
        <v>228</v>
      </c>
      <c r="C97" s="64" t="s">
        <v>28</v>
      </c>
      <c r="D97" s="64" t="s">
        <v>29</v>
      </c>
      <c r="E97" s="64" t="s">
        <v>229</v>
      </c>
      <c r="F97" s="64" t="s">
        <v>377</v>
      </c>
      <c r="G97" s="64" t="s">
        <v>237</v>
      </c>
      <c r="H97" s="64" t="s">
        <v>24</v>
      </c>
      <c r="I97" s="64" t="s">
        <v>378</v>
      </c>
      <c r="J97" s="64" t="s">
        <v>239</v>
      </c>
      <c r="K97" s="64" t="s">
        <v>240</v>
      </c>
      <c r="L97" s="65">
        <v>35943</v>
      </c>
      <c r="M97" s="65">
        <v>45165</v>
      </c>
      <c r="N97" s="65">
        <v>45165</v>
      </c>
      <c r="O97" s="65">
        <v>58829</v>
      </c>
      <c r="P97" s="65">
        <v>0</v>
      </c>
      <c r="Q97" s="65">
        <v>8812</v>
      </c>
      <c r="R97" s="65">
        <v>1152</v>
      </c>
      <c r="S97" s="65">
        <v>1809</v>
      </c>
      <c r="T97" s="57">
        <f>IF(P97&gt;0, ROUND(IF(IF(OR(C97="51", C97="52", C97="66"), (L97*'UNIT VALUES'!$C$22)-CALCS!P97,0)&gt;0, IF(OR(C97="51", C97="52", C97="66"), (L97*'UNIT VALUES'!$C$22)-CALCS!P97,0), 0), 0), ROUND(IF(IF(OR(C97="51", C97="52", C97="66"), (L97*'UNIT VALUES'!$C$22)-CALCS!O97,0)&gt;0, IF(OR(C97="51", C97="52", C97="66"), (L97*'UNIT VALUES'!$C$22)-CALCS!O97,0), 0), 0))</f>
        <v>0</v>
      </c>
      <c r="U97" s="58">
        <f>IF(C97="22", (O97*'UNIT VALUES'!$D$34)+(Q97*'UNIT VALUES'!$D$35)+(S97*'UNIT VALUES'!$D$36), (O97*'UNIT VALUES'!$D$24)+(Q97*'UNIT VALUES'!$D$25)+(S97*'UNIT VALUES'!$D$26))</f>
        <v>693550.81799594685</v>
      </c>
      <c r="V97" s="58">
        <f>IF(C97="22",(O97*'UNIT VALUES'!$D$37)+(Q97*'UNIT VALUES'!$D$38)+(R97*'UNIT VALUES'!$D$39),IF(C97="66",(Q97*'UNIT VALUES'!$D$27)+(T97*'UNIT VALUES'!$D$29)+(R97*'UNIT VALUES'!$D$30),(Q97*'UNIT VALUES'!$D$27)+(T97*'UNIT VALUES'!$D$28)+(R97*'UNIT VALUES'!$D$30)))</f>
        <v>245292.39505756262</v>
      </c>
      <c r="W97" s="58">
        <f t="shared" si="1"/>
        <v>693551</v>
      </c>
      <c r="X97" s="63">
        <f>ROUND(IF(C97="22", W97*'UNIT VALUES'!$D$40, W97*'UNIT VALUES'!$D$32), 0)</f>
        <v>605101</v>
      </c>
    </row>
    <row r="98" spans="1:24">
      <c r="A98" s="64" t="s">
        <v>379</v>
      </c>
      <c r="B98" s="64" t="s">
        <v>228</v>
      </c>
      <c r="C98" s="64" t="s">
        <v>49</v>
      </c>
      <c r="D98" s="64" t="s">
        <v>50</v>
      </c>
      <c r="E98" s="64" t="s">
        <v>229</v>
      </c>
      <c r="F98" s="64" t="s">
        <v>380</v>
      </c>
      <c r="G98" s="64" t="s">
        <v>242</v>
      </c>
      <c r="H98" s="64" t="s">
        <v>24</v>
      </c>
      <c r="I98" s="64" t="s">
        <v>381</v>
      </c>
      <c r="J98" s="64" t="s">
        <v>244</v>
      </c>
      <c r="K98" s="64" t="s">
        <v>240</v>
      </c>
      <c r="L98" s="65">
        <v>84238</v>
      </c>
      <c r="M98" s="65">
        <v>124805</v>
      </c>
      <c r="N98" s="65">
        <v>123307</v>
      </c>
      <c r="O98" s="65">
        <v>170883</v>
      </c>
      <c r="P98" s="65">
        <v>0</v>
      </c>
      <c r="Q98" s="65">
        <v>21335</v>
      </c>
      <c r="R98" s="65">
        <v>848</v>
      </c>
      <c r="S98" s="65">
        <v>7256</v>
      </c>
      <c r="T98" s="57">
        <f>IF(P98&gt;0, ROUND(IF(IF(OR(C98="51", C98="52", C98="66"), (L98*'UNIT VALUES'!$C$22)-CALCS!P98,0)&gt;0, IF(OR(C98="51", C98="52", C98="66"), (L98*'UNIT VALUES'!$C$22)-CALCS!P98,0), 0), 0), ROUND(IF(IF(OR(C98="51", C98="52", C98="66"), (L98*'UNIT VALUES'!$C$22)-CALCS!O98,0)&gt;0, IF(OR(C98="51", C98="52", C98="66"), (L98*'UNIT VALUES'!$C$22)-CALCS!O98,0), 0), 0))</f>
        <v>0</v>
      </c>
      <c r="U98" s="58">
        <f>IF(C98="22", (O98*'UNIT VALUES'!$D$34)+(Q98*'UNIT VALUES'!$D$35)+(S98*'UNIT VALUES'!$D$36), (O98*'UNIT VALUES'!$D$24)+(Q98*'UNIT VALUES'!$D$25)+(S98*'UNIT VALUES'!$D$26))</f>
        <v>2222100.8177727694</v>
      </c>
      <c r="V98" s="58">
        <f>IF(C98="22",(O98*'UNIT VALUES'!$D$37)+(Q98*'UNIT VALUES'!$D$38)+(R98*'UNIT VALUES'!$D$39),IF(C98="66",(Q98*'UNIT VALUES'!$D$27)+(T98*'UNIT VALUES'!$D$29)+(R98*'UNIT VALUES'!$D$30),(Q98*'UNIT VALUES'!$D$27)+(T98*'UNIT VALUES'!$D$28)+(R98*'UNIT VALUES'!$D$30)))</f>
        <v>455165.87393282657</v>
      </c>
      <c r="W98" s="58">
        <f t="shared" si="1"/>
        <v>2222101</v>
      </c>
      <c r="X98" s="63">
        <f>ROUND(IF(C98="22", W98*'UNIT VALUES'!$D$40, W98*'UNIT VALUES'!$D$32), 0)</f>
        <v>1938711</v>
      </c>
    </row>
    <row r="99" spans="1:24">
      <c r="A99" s="64" t="s">
        <v>382</v>
      </c>
      <c r="B99" s="64" t="s">
        <v>228</v>
      </c>
      <c r="C99" s="64" t="s">
        <v>49</v>
      </c>
      <c r="D99" s="64" t="s">
        <v>50</v>
      </c>
      <c r="E99" s="64" t="s">
        <v>229</v>
      </c>
      <c r="F99" s="64" t="s">
        <v>383</v>
      </c>
      <c r="G99" s="64" t="s">
        <v>322</v>
      </c>
      <c r="H99" s="64" t="s">
        <v>24</v>
      </c>
      <c r="I99" s="64" t="s">
        <v>384</v>
      </c>
      <c r="J99" s="64" t="s">
        <v>324</v>
      </c>
      <c r="K99" s="64" t="s">
        <v>172</v>
      </c>
      <c r="L99" s="65">
        <v>7348</v>
      </c>
      <c r="M99" s="65">
        <v>21641</v>
      </c>
      <c r="N99" s="65">
        <v>21641</v>
      </c>
      <c r="O99" s="65">
        <v>48821</v>
      </c>
      <c r="P99" s="65">
        <v>0</v>
      </c>
      <c r="Q99" s="65">
        <v>3805</v>
      </c>
      <c r="R99" s="65">
        <v>1049</v>
      </c>
      <c r="S99" s="65">
        <v>996</v>
      </c>
      <c r="T99" s="57">
        <f>IF(P99&gt;0, ROUND(IF(IF(OR(C99="51", C99="52", C99="66"), (L99*'UNIT VALUES'!$C$22)-CALCS!P99,0)&gt;0, IF(OR(C99="51", C99="52", C99="66"), (L99*'UNIT VALUES'!$C$22)-CALCS!P99,0), 0), 0), ROUND(IF(IF(OR(C99="51", C99="52", C99="66"), (L99*'UNIT VALUES'!$C$22)-CALCS!O99,0)&gt;0, IF(OR(C99="51", C99="52", C99="66"), (L99*'UNIT VALUES'!$C$22)-CALCS!O99,0), 0), 0))</f>
        <v>0</v>
      </c>
      <c r="U99" s="58">
        <f>IF(C99="22", (O99*'UNIT VALUES'!$D$34)+(Q99*'UNIT VALUES'!$D$35)+(S99*'UNIT VALUES'!$D$36), (O99*'UNIT VALUES'!$D$24)+(Q99*'UNIT VALUES'!$D$25)+(S99*'UNIT VALUES'!$D$26))</f>
        <v>381888.80606040533</v>
      </c>
      <c r="V99" s="58">
        <f>IF(C99="22",(O99*'UNIT VALUES'!$D$37)+(Q99*'UNIT VALUES'!$D$38)+(R99*'UNIT VALUES'!$D$39),IF(C99="66",(Q99*'UNIT VALUES'!$D$27)+(T99*'UNIT VALUES'!$D$29)+(R99*'UNIT VALUES'!$D$30),(Q99*'UNIT VALUES'!$D$27)+(T99*'UNIT VALUES'!$D$28)+(R99*'UNIT VALUES'!$D$30)))</f>
        <v>145333.20030489221</v>
      </c>
      <c r="W99" s="58">
        <f t="shared" si="1"/>
        <v>381889</v>
      </c>
      <c r="X99" s="63">
        <f>ROUND(IF(C99="22", W99*'UNIT VALUES'!$D$40, W99*'UNIT VALUES'!$D$32), 0)</f>
        <v>333186</v>
      </c>
    </row>
    <row r="100" spans="1:24">
      <c r="A100" s="64" t="s">
        <v>187</v>
      </c>
      <c r="B100" s="64" t="s">
        <v>228</v>
      </c>
      <c r="C100" s="64" t="s">
        <v>28</v>
      </c>
      <c r="D100" s="64" t="s">
        <v>29</v>
      </c>
      <c r="E100" s="64" t="s">
        <v>229</v>
      </c>
      <c r="F100" s="64" t="s">
        <v>385</v>
      </c>
      <c r="G100" s="64" t="s">
        <v>237</v>
      </c>
      <c r="H100" s="64" t="s">
        <v>24</v>
      </c>
      <c r="I100" s="64" t="s">
        <v>386</v>
      </c>
      <c r="J100" s="64" t="s">
        <v>239</v>
      </c>
      <c r="K100" s="64" t="s">
        <v>240</v>
      </c>
      <c r="L100" s="65">
        <v>119442</v>
      </c>
      <c r="M100" s="65">
        <v>139190</v>
      </c>
      <c r="N100" s="65">
        <v>139060</v>
      </c>
      <c r="O100" s="65">
        <v>191719</v>
      </c>
      <c r="P100" s="65">
        <v>0</v>
      </c>
      <c r="Q100" s="65">
        <v>23868</v>
      </c>
      <c r="R100" s="65">
        <v>16113</v>
      </c>
      <c r="S100" s="65">
        <v>6548</v>
      </c>
      <c r="T100" s="57">
        <f>IF(P100&gt;0, ROUND(IF(IF(OR(C100="51", C100="52", C100="66"), (L100*'UNIT VALUES'!$C$22)-CALCS!P100,0)&gt;0, IF(OR(C100="51", C100="52", C100="66"), (L100*'UNIT VALUES'!$C$22)-CALCS!P100,0), 0), 0), ROUND(IF(IF(OR(C100="51", C100="52", C100="66"), (L100*'UNIT VALUES'!$C$22)-CALCS!O100,0)&gt;0, IF(OR(C100="51", C100="52", C100="66"), (L100*'UNIT VALUES'!$C$22)-CALCS!O100,0), 0), 0))</f>
        <v>0</v>
      </c>
      <c r="U100" s="58">
        <f>IF(C100="22", (O100*'UNIT VALUES'!$D$34)+(Q100*'UNIT VALUES'!$D$35)+(S100*'UNIT VALUES'!$D$36), (O100*'UNIT VALUES'!$D$24)+(Q100*'UNIT VALUES'!$D$25)+(S100*'UNIT VALUES'!$D$26))</f>
        <v>2221249.6600766852</v>
      </c>
      <c r="V100" s="58">
        <f>IF(C100="22",(O100*'UNIT VALUES'!$D$37)+(Q100*'UNIT VALUES'!$D$38)+(R100*'UNIT VALUES'!$D$39),IF(C100="66",(Q100*'UNIT VALUES'!$D$27)+(T100*'UNIT VALUES'!$D$29)+(R100*'UNIT VALUES'!$D$30),(Q100*'UNIT VALUES'!$D$27)+(T100*'UNIT VALUES'!$D$28)+(R100*'UNIT VALUES'!$D$30)))</f>
        <v>1592886.6026195008</v>
      </c>
      <c r="W100" s="58">
        <f t="shared" si="1"/>
        <v>2221250</v>
      </c>
      <c r="X100" s="63">
        <f>ROUND(IF(C100="22", W100*'UNIT VALUES'!$D$40, W100*'UNIT VALUES'!$D$32), 0)</f>
        <v>1937968</v>
      </c>
    </row>
    <row r="101" spans="1:24">
      <c r="A101" s="64" t="s">
        <v>387</v>
      </c>
      <c r="B101" s="64" t="s">
        <v>228</v>
      </c>
      <c r="C101" s="64" t="s">
        <v>49</v>
      </c>
      <c r="D101" s="64" t="s">
        <v>50</v>
      </c>
      <c r="E101" s="64" t="s">
        <v>229</v>
      </c>
      <c r="F101" s="64" t="s">
        <v>388</v>
      </c>
      <c r="G101" s="64" t="s">
        <v>237</v>
      </c>
      <c r="H101" s="64" t="s">
        <v>24</v>
      </c>
      <c r="I101" s="64" t="s">
        <v>389</v>
      </c>
      <c r="J101" s="64" t="s">
        <v>239</v>
      </c>
      <c r="K101" s="64" t="s">
        <v>240</v>
      </c>
      <c r="L101" s="65">
        <v>20752</v>
      </c>
      <c r="M101" s="65">
        <v>0</v>
      </c>
      <c r="N101" s="65">
        <v>0</v>
      </c>
      <c r="O101" s="65">
        <v>50073</v>
      </c>
      <c r="P101" s="65">
        <v>0</v>
      </c>
      <c r="Q101" s="65">
        <v>2038</v>
      </c>
      <c r="R101" s="65">
        <v>853</v>
      </c>
      <c r="S101" s="65">
        <v>382</v>
      </c>
      <c r="T101" s="57">
        <f>IF(P101&gt;0, ROUND(IF(IF(OR(C101="51", C101="52", C101="66"), (L101*'UNIT VALUES'!$C$22)-CALCS!P101,0)&gt;0, IF(OR(C101="51", C101="52", C101="66"), (L101*'UNIT VALUES'!$C$22)-CALCS!P101,0), 0), 0), ROUND(IF(IF(OR(C101="51", C101="52", C101="66"), (L101*'UNIT VALUES'!$C$22)-CALCS!O101,0)&gt;0, IF(OR(C101="51", C101="52", C101="66"), (L101*'UNIT VALUES'!$C$22)-CALCS!O101,0), 0), 0))</f>
        <v>0</v>
      </c>
      <c r="U101" s="58">
        <f>IF(C101="22", (O101*'UNIT VALUES'!$D$34)+(Q101*'UNIT VALUES'!$D$35)+(S101*'UNIT VALUES'!$D$36), (O101*'UNIT VALUES'!$D$24)+(Q101*'UNIT VALUES'!$D$25)+(S101*'UNIT VALUES'!$D$26))</f>
        <v>225921.09749208647</v>
      </c>
      <c r="V101" s="58">
        <f>IF(C101="22",(O101*'UNIT VALUES'!$D$37)+(Q101*'UNIT VALUES'!$D$38)+(R101*'UNIT VALUES'!$D$39),IF(C101="66",(Q101*'UNIT VALUES'!$D$27)+(T101*'UNIT VALUES'!$D$29)+(R101*'UNIT VALUES'!$D$30),(Q101*'UNIT VALUES'!$D$27)+(T101*'UNIT VALUES'!$D$28)+(R101*'UNIT VALUES'!$D$30)))</f>
        <v>98647.96157992509</v>
      </c>
      <c r="W101" s="58">
        <f t="shared" si="1"/>
        <v>225921</v>
      </c>
      <c r="X101" s="63">
        <f>ROUND(IF(C101="22", W101*'UNIT VALUES'!$D$40, W101*'UNIT VALUES'!$D$32), 0)</f>
        <v>197109</v>
      </c>
    </row>
    <row r="102" spans="1:24">
      <c r="A102" s="64" t="s">
        <v>390</v>
      </c>
      <c r="B102" s="64" t="s">
        <v>228</v>
      </c>
      <c r="C102" s="64" t="s">
        <v>28</v>
      </c>
      <c r="D102" s="64" t="s">
        <v>29</v>
      </c>
      <c r="E102" s="64" t="s">
        <v>229</v>
      </c>
      <c r="F102" s="64" t="s">
        <v>391</v>
      </c>
      <c r="G102" s="64" t="s">
        <v>392</v>
      </c>
      <c r="H102" s="64" t="s">
        <v>24</v>
      </c>
      <c r="I102" s="64" t="s">
        <v>393</v>
      </c>
      <c r="J102" s="64" t="s">
        <v>394</v>
      </c>
      <c r="K102" s="64" t="s">
        <v>240</v>
      </c>
      <c r="L102" s="65">
        <v>1</v>
      </c>
      <c r="M102" s="65">
        <v>0</v>
      </c>
      <c r="N102" s="65">
        <v>0</v>
      </c>
      <c r="O102" s="65">
        <v>29888</v>
      </c>
      <c r="P102" s="65">
        <v>0</v>
      </c>
      <c r="Q102" s="65">
        <v>2488</v>
      </c>
      <c r="R102" s="65">
        <v>196</v>
      </c>
      <c r="S102" s="65">
        <v>504</v>
      </c>
      <c r="T102" s="57">
        <f>IF(P102&gt;0, ROUND(IF(IF(OR(C102="51", C102="52", C102="66"), (L102*'UNIT VALUES'!$C$22)-CALCS!P102,0)&gt;0, IF(OR(C102="51", C102="52", C102="66"), (L102*'UNIT VALUES'!$C$22)-CALCS!P102,0), 0), 0), ROUND(IF(IF(OR(C102="51", C102="52", C102="66"), (L102*'UNIT VALUES'!$C$22)-CALCS!O102,0)&gt;0, IF(OR(C102="51", C102="52", C102="66"), (L102*'UNIT VALUES'!$C$22)-CALCS!O102,0), 0), 0))</f>
        <v>0</v>
      </c>
      <c r="U102" s="58">
        <f>IF(C102="22", (O102*'UNIT VALUES'!$D$34)+(Q102*'UNIT VALUES'!$D$35)+(S102*'UNIT VALUES'!$D$36), (O102*'UNIT VALUES'!$D$24)+(Q102*'UNIT VALUES'!$D$25)+(S102*'UNIT VALUES'!$D$26))</f>
        <v>220773.67841033119</v>
      </c>
      <c r="V102" s="58">
        <f>IF(C102="22",(O102*'UNIT VALUES'!$D$37)+(Q102*'UNIT VALUES'!$D$38)+(R102*'UNIT VALUES'!$D$39),IF(C102="66",(Q102*'UNIT VALUES'!$D$27)+(T102*'UNIT VALUES'!$D$29)+(R102*'UNIT VALUES'!$D$30),(Q102*'UNIT VALUES'!$D$27)+(T102*'UNIT VALUES'!$D$28)+(R102*'UNIT VALUES'!$D$30)))</f>
        <v>60019.282219459848</v>
      </c>
      <c r="W102" s="58">
        <f t="shared" si="1"/>
        <v>220774</v>
      </c>
      <c r="X102" s="63">
        <f>ROUND(IF(C102="22", W102*'UNIT VALUES'!$D$40, W102*'UNIT VALUES'!$D$32), 0)</f>
        <v>192618</v>
      </c>
    </row>
    <row r="103" spans="1:24">
      <c r="A103" s="64" t="s">
        <v>395</v>
      </c>
      <c r="B103" s="64" t="s">
        <v>228</v>
      </c>
      <c r="C103" s="64" t="s">
        <v>28</v>
      </c>
      <c r="D103" s="64" t="s">
        <v>29</v>
      </c>
      <c r="E103" s="64" t="s">
        <v>229</v>
      </c>
      <c r="F103" s="64" t="s">
        <v>396</v>
      </c>
      <c r="G103" s="64" t="s">
        <v>140</v>
      </c>
      <c r="H103" s="64" t="s">
        <v>24</v>
      </c>
      <c r="I103" s="64" t="s">
        <v>397</v>
      </c>
      <c r="J103" s="64" t="s">
        <v>398</v>
      </c>
      <c r="K103" s="64" t="s">
        <v>172</v>
      </c>
      <c r="L103" s="65">
        <v>10133</v>
      </c>
      <c r="M103" s="65">
        <v>0</v>
      </c>
      <c r="N103" s="65">
        <v>0</v>
      </c>
      <c r="O103" s="65">
        <v>53967</v>
      </c>
      <c r="P103" s="65">
        <v>0</v>
      </c>
      <c r="Q103" s="65">
        <v>6801</v>
      </c>
      <c r="R103" s="65">
        <v>1014</v>
      </c>
      <c r="S103" s="65">
        <v>957</v>
      </c>
      <c r="T103" s="57">
        <f>IF(P103&gt;0, ROUND(IF(IF(OR(C103="51", C103="52", C103="66"), (L103*'UNIT VALUES'!$C$22)-CALCS!P103,0)&gt;0, IF(OR(C103="51", C103="52", C103="66"), (L103*'UNIT VALUES'!$C$22)-CALCS!P103,0), 0), 0), ROUND(IF(IF(OR(C103="51", C103="52", C103="66"), (L103*'UNIT VALUES'!$C$22)-CALCS!O103,0)&gt;0, IF(OR(C103="51", C103="52", C103="66"), (L103*'UNIT VALUES'!$C$22)-CALCS!O103,0), 0), 0))</f>
        <v>0</v>
      </c>
      <c r="U103" s="58">
        <f>IF(C103="22", (O103*'UNIT VALUES'!$D$34)+(Q103*'UNIT VALUES'!$D$35)+(S103*'UNIT VALUES'!$D$36), (O103*'UNIT VALUES'!$D$24)+(Q103*'UNIT VALUES'!$D$25)+(S103*'UNIT VALUES'!$D$26))</f>
        <v>477745.87571643782</v>
      </c>
      <c r="V103" s="58">
        <f>IF(C103="22",(O103*'UNIT VALUES'!$D$37)+(Q103*'UNIT VALUES'!$D$38)+(R103*'UNIT VALUES'!$D$39),IF(C103="66",(Q103*'UNIT VALUES'!$D$27)+(T103*'UNIT VALUES'!$D$29)+(R103*'UNIT VALUES'!$D$30),(Q103*'UNIT VALUES'!$D$27)+(T103*'UNIT VALUES'!$D$28)+(R103*'UNIT VALUES'!$D$30)))</f>
        <v>198239.49262391054</v>
      </c>
      <c r="W103" s="58">
        <f t="shared" si="1"/>
        <v>477746</v>
      </c>
      <c r="X103" s="63">
        <f>ROUND(IF(C103="22", W103*'UNIT VALUES'!$D$40, W103*'UNIT VALUES'!$D$32), 0)</f>
        <v>416818</v>
      </c>
    </row>
    <row r="104" spans="1:24">
      <c r="A104" s="64" t="s">
        <v>399</v>
      </c>
      <c r="B104" s="64" t="s">
        <v>228</v>
      </c>
      <c r="C104" s="64" t="s">
        <v>49</v>
      </c>
      <c r="D104" s="64" t="s">
        <v>50</v>
      </c>
      <c r="E104" s="64" t="s">
        <v>229</v>
      </c>
      <c r="F104" s="64" t="s">
        <v>400</v>
      </c>
      <c r="G104" s="64" t="s">
        <v>237</v>
      </c>
      <c r="H104" s="64" t="s">
        <v>24</v>
      </c>
      <c r="I104" s="64" t="s">
        <v>401</v>
      </c>
      <c r="J104" s="64" t="s">
        <v>239</v>
      </c>
      <c r="K104" s="64" t="s">
        <v>240</v>
      </c>
      <c r="L104" s="65">
        <v>33035</v>
      </c>
      <c r="M104" s="65">
        <v>58216</v>
      </c>
      <c r="N104" s="65">
        <v>56447</v>
      </c>
      <c r="O104" s="65">
        <v>84293</v>
      </c>
      <c r="P104" s="65">
        <v>0</v>
      </c>
      <c r="Q104" s="65">
        <v>14266</v>
      </c>
      <c r="R104" s="65">
        <v>1074</v>
      </c>
      <c r="S104" s="65">
        <v>4376</v>
      </c>
      <c r="T104" s="57">
        <f>IF(P104&gt;0, ROUND(IF(IF(OR(C104="51", C104="52", C104="66"), (L104*'UNIT VALUES'!$C$22)-CALCS!P104,0)&gt;0, IF(OR(C104="51", C104="52", C104="66"), (L104*'UNIT VALUES'!$C$22)-CALCS!P104,0), 0), 0), ROUND(IF(IF(OR(C104="51", C104="52", C104="66"), (L104*'UNIT VALUES'!$C$22)-CALCS!O104,0)&gt;0, IF(OR(C104="51", C104="52", C104="66"), (L104*'UNIT VALUES'!$C$22)-CALCS!O104,0), 0), 0))</f>
        <v>0</v>
      </c>
      <c r="U104" s="58">
        <f>IF(C104="22", (O104*'UNIT VALUES'!$D$34)+(Q104*'UNIT VALUES'!$D$35)+(S104*'UNIT VALUES'!$D$36), (O104*'UNIT VALUES'!$D$24)+(Q104*'UNIT VALUES'!$D$25)+(S104*'UNIT VALUES'!$D$26))</f>
        <v>1346363.2177168368</v>
      </c>
      <c r="V104" s="58">
        <f>IF(C104="22",(O104*'UNIT VALUES'!$D$37)+(Q104*'UNIT VALUES'!$D$38)+(R104*'UNIT VALUES'!$D$39),IF(C104="66",(Q104*'UNIT VALUES'!$D$27)+(T104*'UNIT VALUES'!$D$29)+(R104*'UNIT VALUES'!$D$30),(Q104*'UNIT VALUES'!$D$27)+(T104*'UNIT VALUES'!$D$28)+(R104*'UNIT VALUES'!$D$30)))</f>
        <v>340583.60464581911</v>
      </c>
      <c r="W104" s="58">
        <f t="shared" si="1"/>
        <v>1346363</v>
      </c>
      <c r="X104" s="63">
        <f>ROUND(IF(C104="22", W104*'UNIT VALUES'!$D$40, W104*'UNIT VALUES'!$D$32), 0)</f>
        <v>1174658</v>
      </c>
    </row>
    <row r="105" spans="1:24">
      <c r="A105" s="64" t="s">
        <v>402</v>
      </c>
      <c r="B105" s="64" t="s">
        <v>228</v>
      </c>
      <c r="C105" s="64" t="s">
        <v>28</v>
      </c>
      <c r="D105" s="64" t="s">
        <v>29</v>
      </c>
      <c r="E105" s="64" t="s">
        <v>229</v>
      </c>
      <c r="F105" s="64" t="s">
        <v>403</v>
      </c>
      <c r="G105" s="64" t="s">
        <v>232</v>
      </c>
      <c r="H105" s="64" t="s">
        <v>24</v>
      </c>
      <c r="I105" s="64" t="s">
        <v>404</v>
      </c>
      <c r="J105" s="64" t="s">
        <v>234</v>
      </c>
      <c r="K105" s="64" t="s">
        <v>172</v>
      </c>
      <c r="L105" s="65">
        <v>72700</v>
      </c>
      <c r="M105" s="65">
        <v>93582</v>
      </c>
      <c r="N105" s="65">
        <v>94167</v>
      </c>
      <c r="O105" s="65">
        <v>144186</v>
      </c>
      <c r="P105" s="65">
        <v>0</v>
      </c>
      <c r="Q105" s="65">
        <v>15864</v>
      </c>
      <c r="R105" s="65">
        <v>1844</v>
      </c>
      <c r="S105" s="65">
        <v>3827</v>
      </c>
      <c r="T105" s="57">
        <f>IF(P105&gt;0, ROUND(IF(IF(OR(C105="51", C105="52", C105="66"), (L105*'UNIT VALUES'!$C$22)-CALCS!P105,0)&gt;0, IF(OR(C105="51", C105="52", C105="66"), (L105*'UNIT VALUES'!$C$22)-CALCS!P105,0), 0), 0), ROUND(IF(IF(OR(C105="51", C105="52", C105="66"), (L105*'UNIT VALUES'!$C$22)-CALCS!O105,0)&gt;0, IF(OR(C105="51", C105="52", C105="66"), (L105*'UNIT VALUES'!$C$22)-CALCS!O105,0), 0), 0))</f>
        <v>0</v>
      </c>
      <c r="U105" s="58">
        <f>IF(C105="22", (O105*'UNIT VALUES'!$D$34)+(Q105*'UNIT VALUES'!$D$35)+(S105*'UNIT VALUES'!$D$36), (O105*'UNIT VALUES'!$D$24)+(Q105*'UNIT VALUES'!$D$25)+(S105*'UNIT VALUES'!$D$26))</f>
        <v>1420384.4528536864</v>
      </c>
      <c r="V105" s="58">
        <f>IF(C105="22",(O105*'UNIT VALUES'!$D$37)+(Q105*'UNIT VALUES'!$D$38)+(R105*'UNIT VALUES'!$D$39),IF(C105="66",(Q105*'UNIT VALUES'!$D$27)+(T105*'UNIT VALUES'!$D$29)+(R105*'UNIT VALUES'!$D$30),(Q105*'UNIT VALUES'!$D$27)+(T105*'UNIT VALUES'!$D$28)+(R105*'UNIT VALUES'!$D$30)))</f>
        <v>425162.893895382</v>
      </c>
      <c r="W105" s="58">
        <f t="shared" si="1"/>
        <v>1420384</v>
      </c>
      <c r="X105" s="63">
        <f>ROUND(IF(C105="22", W105*'UNIT VALUES'!$D$40, W105*'UNIT VALUES'!$D$32), 0)</f>
        <v>1239239</v>
      </c>
    </row>
    <row r="106" spans="1:24">
      <c r="A106" s="64" t="s">
        <v>405</v>
      </c>
      <c r="B106" s="64" t="s">
        <v>228</v>
      </c>
      <c r="C106" s="64" t="s">
        <v>28</v>
      </c>
      <c r="D106" s="64" t="s">
        <v>29</v>
      </c>
      <c r="E106" s="64" t="s">
        <v>229</v>
      </c>
      <c r="F106" s="64" t="s">
        <v>406</v>
      </c>
      <c r="G106" s="64" t="s">
        <v>282</v>
      </c>
      <c r="H106" s="64" t="s">
        <v>24</v>
      </c>
      <c r="I106" s="64" t="s">
        <v>407</v>
      </c>
      <c r="J106" s="64" t="s">
        <v>252</v>
      </c>
      <c r="K106" s="64" t="s">
        <v>240</v>
      </c>
      <c r="L106" s="65">
        <v>5416</v>
      </c>
      <c r="M106" s="65">
        <v>22925</v>
      </c>
      <c r="N106" s="65">
        <v>22454</v>
      </c>
      <c r="O106" s="65">
        <v>78657</v>
      </c>
      <c r="P106" s="65">
        <v>0</v>
      </c>
      <c r="Q106" s="65">
        <v>12222</v>
      </c>
      <c r="R106" s="65">
        <v>356</v>
      </c>
      <c r="S106" s="65">
        <v>1587</v>
      </c>
      <c r="T106" s="57">
        <f>IF(P106&gt;0, ROUND(IF(IF(OR(C106="51", C106="52", C106="66"), (L106*'UNIT VALUES'!$C$22)-CALCS!P106,0)&gt;0, IF(OR(C106="51", C106="52", C106="66"), (L106*'UNIT VALUES'!$C$22)-CALCS!P106,0), 0), 0), ROUND(IF(IF(OR(C106="51", C106="52", C106="66"), (L106*'UNIT VALUES'!$C$22)-CALCS!O106,0)&gt;0, IF(OR(C106="51", C106="52", C106="66"), (L106*'UNIT VALUES'!$C$22)-CALCS!O106,0), 0), 0))</f>
        <v>0</v>
      </c>
      <c r="U106" s="58">
        <f>IF(C106="22", (O106*'UNIT VALUES'!$D$34)+(Q106*'UNIT VALUES'!$D$35)+(S106*'UNIT VALUES'!$D$36), (O106*'UNIT VALUES'!$D$24)+(Q106*'UNIT VALUES'!$D$25)+(S106*'UNIT VALUES'!$D$26))</f>
        <v>800041.12912877952</v>
      </c>
      <c r="V106" s="58">
        <f>IF(C106="22",(O106*'UNIT VALUES'!$D$37)+(Q106*'UNIT VALUES'!$D$38)+(R106*'UNIT VALUES'!$D$39),IF(C106="66",(Q106*'UNIT VALUES'!$D$27)+(T106*'UNIT VALUES'!$D$29)+(R106*'UNIT VALUES'!$D$30),(Q106*'UNIT VALUES'!$D$27)+(T106*'UNIT VALUES'!$D$28)+(R106*'UNIT VALUES'!$D$30)))</f>
        <v>251472.12492747646</v>
      </c>
      <c r="W106" s="58">
        <f t="shared" si="1"/>
        <v>800041</v>
      </c>
      <c r="X106" s="63">
        <f>ROUND(IF(C106="22", W106*'UNIT VALUES'!$D$40, W106*'UNIT VALUES'!$D$32), 0)</f>
        <v>698010</v>
      </c>
    </row>
    <row r="107" spans="1:24">
      <c r="A107" s="64" t="s">
        <v>408</v>
      </c>
      <c r="B107" s="64" t="s">
        <v>228</v>
      </c>
      <c r="C107" s="64" t="s">
        <v>49</v>
      </c>
      <c r="D107" s="64" t="s">
        <v>50</v>
      </c>
      <c r="E107" s="64" t="s">
        <v>229</v>
      </c>
      <c r="F107" s="64" t="s">
        <v>409</v>
      </c>
      <c r="G107" s="64" t="s">
        <v>250</v>
      </c>
      <c r="H107" s="64" t="s">
        <v>24</v>
      </c>
      <c r="I107" s="64" t="s">
        <v>410</v>
      </c>
      <c r="J107" s="64" t="s">
        <v>252</v>
      </c>
      <c r="K107" s="64" t="s">
        <v>240</v>
      </c>
      <c r="L107" s="65">
        <v>1</v>
      </c>
      <c r="M107" s="65">
        <v>20612</v>
      </c>
      <c r="N107" s="65">
        <v>0</v>
      </c>
      <c r="O107" s="65">
        <v>90173</v>
      </c>
      <c r="P107" s="65">
        <v>0</v>
      </c>
      <c r="Q107" s="65">
        <v>14982</v>
      </c>
      <c r="R107" s="65">
        <v>179</v>
      </c>
      <c r="S107" s="65">
        <v>1776</v>
      </c>
      <c r="T107" s="57">
        <f>IF(P107&gt;0, ROUND(IF(IF(OR(C107="51", C107="52", C107="66"), (L107*'UNIT VALUES'!$C$22)-CALCS!P107,0)&gt;0, IF(OR(C107="51", C107="52", C107="66"), (L107*'UNIT VALUES'!$C$22)-CALCS!P107,0), 0), 0), ROUND(IF(IF(OR(C107="51", C107="52", C107="66"), (L107*'UNIT VALUES'!$C$22)-CALCS!O107,0)&gt;0, IF(OR(C107="51", C107="52", C107="66"), (L107*'UNIT VALUES'!$C$22)-CALCS!O107,0), 0), 0))</f>
        <v>0</v>
      </c>
      <c r="U107" s="58">
        <f>IF(C107="22", (O107*'UNIT VALUES'!$D$34)+(Q107*'UNIT VALUES'!$D$35)+(S107*'UNIT VALUES'!$D$36), (O107*'UNIT VALUES'!$D$24)+(Q107*'UNIT VALUES'!$D$25)+(S107*'UNIT VALUES'!$D$26))</f>
        <v>939750.33533179993</v>
      </c>
      <c r="V107" s="58">
        <f>IF(C107="22",(O107*'UNIT VALUES'!$D$37)+(Q107*'UNIT VALUES'!$D$38)+(R107*'UNIT VALUES'!$D$39),IF(C107="66",(Q107*'UNIT VALUES'!$D$27)+(T107*'UNIT VALUES'!$D$29)+(R107*'UNIT VALUES'!$D$30),(Q107*'UNIT VALUES'!$D$27)+(T107*'UNIT VALUES'!$D$28)+(R107*'UNIT VALUES'!$D$30)))</f>
        <v>289866.19331117469</v>
      </c>
      <c r="W107" s="58">
        <f t="shared" si="1"/>
        <v>939750</v>
      </c>
      <c r="X107" s="63">
        <f>ROUND(IF(C107="22", W107*'UNIT VALUES'!$D$40, W107*'UNIT VALUES'!$D$32), 0)</f>
        <v>819901</v>
      </c>
    </row>
    <row r="108" spans="1:24">
      <c r="A108" s="64" t="s">
        <v>411</v>
      </c>
      <c r="B108" s="64" t="s">
        <v>228</v>
      </c>
      <c r="C108" s="64" t="s">
        <v>49</v>
      </c>
      <c r="D108" s="64" t="s">
        <v>50</v>
      </c>
      <c r="E108" s="64" t="s">
        <v>229</v>
      </c>
      <c r="F108" s="64" t="s">
        <v>412</v>
      </c>
      <c r="G108" s="64" t="s">
        <v>242</v>
      </c>
      <c r="H108" s="64" t="s">
        <v>24</v>
      </c>
      <c r="I108" s="64" t="s">
        <v>413</v>
      </c>
      <c r="J108" s="64" t="s">
        <v>244</v>
      </c>
      <c r="K108" s="64" t="s">
        <v>240</v>
      </c>
      <c r="L108" s="65">
        <v>11492</v>
      </c>
      <c r="M108" s="65">
        <v>170505</v>
      </c>
      <c r="N108" s="65">
        <v>170505</v>
      </c>
      <c r="O108" s="65">
        <v>189992</v>
      </c>
      <c r="P108" s="65">
        <v>0</v>
      </c>
      <c r="Q108" s="65">
        <v>11828</v>
      </c>
      <c r="R108" s="65">
        <v>966</v>
      </c>
      <c r="S108" s="65">
        <v>2043</v>
      </c>
      <c r="T108" s="57">
        <f>IF(P108&gt;0, ROUND(IF(IF(OR(C108="51", C108="52", C108="66"), (L108*'UNIT VALUES'!$C$22)-CALCS!P108,0)&gt;0, IF(OR(C108="51", C108="52", C108="66"), (L108*'UNIT VALUES'!$C$22)-CALCS!P108,0), 0), 0), ROUND(IF(IF(OR(C108="51", C108="52", C108="66"), (L108*'UNIT VALUES'!$C$22)-CALCS!O108,0)&gt;0, IF(OR(C108="51", C108="52", C108="66"), (L108*'UNIT VALUES'!$C$22)-CALCS!O108,0), 0), 0))</f>
        <v>0</v>
      </c>
      <c r="U108" s="58">
        <f>IF(C108="22", (O108*'UNIT VALUES'!$D$34)+(Q108*'UNIT VALUES'!$D$35)+(S108*'UNIT VALUES'!$D$36), (O108*'UNIT VALUES'!$D$24)+(Q108*'UNIT VALUES'!$D$25)+(S108*'UNIT VALUES'!$D$26))</f>
        <v>1083945.7421332081</v>
      </c>
      <c r="V108" s="58">
        <f>IF(C108="22",(O108*'UNIT VALUES'!$D$37)+(Q108*'UNIT VALUES'!$D$38)+(R108*'UNIT VALUES'!$D$39),IF(C108="66",(Q108*'UNIT VALUES'!$D$27)+(T108*'UNIT VALUES'!$D$29)+(R108*'UNIT VALUES'!$D$30),(Q108*'UNIT VALUES'!$D$27)+(T108*'UNIT VALUES'!$D$28)+(R108*'UNIT VALUES'!$D$30)))</f>
        <v>287777.71811862418</v>
      </c>
      <c r="W108" s="58">
        <f t="shared" si="1"/>
        <v>1083946</v>
      </c>
      <c r="X108" s="63">
        <f>ROUND(IF(C108="22", W108*'UNIT VALUES'!$D$40, W108*'UNIT VALUES'!$D$32), 0)</f>
        <v>945708</v>
      </c>
    </row>
    <row r="109" spans="1:24">
      <c r="A109" s="64" t="s">
        <v>414</v>
      </c>
      <c r="B109" s="64" t="s">
        <v>228</v>
      </c>
      <c r="C109" s="64" t="s">
        <v>49</v>
      </c>
      <c r="D109" s="64" t="s">
        <v>50</v>
      </c>
      <c r="E109" s="64" t="s">
        <v>229</v>
      </c>
      <c r="F109" s="64" t="s">
        <v>415</v>
      </c>
      <c r="G109" s="64" t="s">
        <v>237</v>
      </c>
      <c r="H109" s="64" t="s">
        <v>24</v>
      </c>
      <c r="I109" s="64" t="s">
        <v>416</v>
      </c>
      <c r="J109" s="64" t="s">
        <v>239</v>
      </c>
      <c r="K109" s="64" t="s">
        <v>240</v>
      </c>
      <c r="L109" s="65">
        <v>29920</v>
      </c>
      <c r="M109" s="65">
        <v>46092</v>
      </c>
      <c r="N109" s="65">
        <v>46223</v>
      </c>
      <c r="O109" s="65">
        <v>58114</v>
      </c>
      <c r="P109" s="65">
        <v>0</v>
      </c>
      <c r="Q109" s="65">
        <v>14453</v>
      </c>
      <c r="R109" s="65">
        <v>4813</v>
      </c>
      <c r="S109" s="65">
        <v>5278</v>
      </c>
      <c r="T109" s="57">
        <f>IF(P109&gt;0, ROUND(IF(IF(OR(C109="51", C109="52", C109="66"), (L109*'UNIT VALUES'!$C$22)-CALCS!P109,0)&gt;0, IF(OR(C109="51", C109="52", C109="66"), (L109*'UNIT VALUES'!$C$22)-CALCS!P109,0), 0), 0), ROUND(IF(IF(OR(C109="51", C109="52", C109="66"), (L109*'UNIT VALUES'!$C$22)-CALCS!O109,0)&gt;0, IF(OR(C109="51", C109="52", C109="66"), (L109*'UNIT VALUES'!$C$22)-CALCS!O109,0), 0), 0))</f>
        <v>0</v>
      </c>
      <c r="U109" s="58">
        <f>IF(C109="22", (O109*'UNIT VALUES'!$D$34)+(Q109*'UNIT VALUES'!$D$35)+(S109*'UNIT VALUES'!$D$36), (O109*'UNIT VALUES'!$D$24)+(Q109*'UNIT VALUES'!$D$25)+(S109*'UNIT VALUES'!$D$26))</f>
        <v>1453399.5991200244</v>
      </c>
      <c r="V109" s="58">
        <f>IF(C109="22",(O109*'UNIT VALUES'!$D$37)+(Q109*'UNIT VALUES'!$D$38)+(R109*'UNIT VALUES'!$D$39),IF(C109="66",(Q109*'UNIT VALUES'!$D$27)+(T109*'UNIT VALUES'!$D$29)+(R109*'UNIT VALUES'!$D$30),(Q109*'UNIT VALUES'!$D$27)+(T109*'UNIT VALUES'!$D$28)+(R109*'UNIT VALUES'!$D$30)))</f>
        <v>611240.43780329882</v>
      </c>
      <c r="W109" s="58">
        <f t="shared" si="1"/>
        <v>1453400</v>
      </c>
      <c r="X109" s="63">
        <f>ROUND(IF(C109="22", W109*'UNIT VALUES'!$D$40, W109*'UNIT VALUES'!$D$32), 0)</f>
        <v>1268044</v>
      </c>
    </row>
    <row r="110" spans="1:24">
      <c r="A110" s="64" t="s">
        <v>417</v>
      </c>
      <c r="B110" s="64" t="s">
        <v>228</v>
      </c>
      <c r="C110" s="64" t="s">
        <v>49</v>
      </c>
      <c r="D110" s="64" t="s">
        <v>50</v>
      </c>
      <c r="E110" s="64" t="s">
        <v>229</v>
      </c>
      <c r="F110" s="64" t="s">
        <v>418</v>
      </c>
      <c r="G110" s="64" t="s">
        <v>282</v>
      </c>
      <c r="H110" s="64" t="s">
        <v>24</v>
      </c>
      <c r="I110" s="64" t="s">
        <v>419</v>
      </c>
      <c r="J110" s="64" t="s">
        <v>252</v>
      </c>
      <c r="K110" s="64" t="s">
        <v>240</v>
      </c>
      <c r="L110" s="65">
        <v>9745</v>
      </c>
      <c r="M110" s="65">
        <v>22612</v>
      </c>
      <c r="N110" s="65">
        <v>21611</v>
      </c>
      <c r="O110" s="65">
        <v>76036</v>
      </c>
      <c r="P110" s="65">
        <v>0</v>
      </c>
      <c r="Q110" s="65">
        <v>13902</v>
      </c>
      <c r="R110" s="65">
        <v>151</v>
      </c>
      <c r="S110" s="65">
        <v>2733</v>
      </c>
      <c r="T110" s="57">
        <f>IF(P110&gt;0, ROUND(IF(IF(OR(C110="51", C110="52", C110="66"), (L110*'UNIT VALUES'!$C$22)-CALCS!P110,0)&gt;0, IF(OR(C110="51", C110="52", C110="66"), (L110*'UNIT VALUES'!$C$22)-CALCS!P110,0), 0), 0), ROUND(IF(IF(OR(C110="51", C110="52", C110="66"), (L110*'UNIT VALUES'!$C$22)-CALCS!O110,0)&gt;0, IF(OR(C110="51", C110="52", C110="66"), (L110*'UNIT VALUES'!$C$22)-CALCS!O110,0), 0), 0))</f>
        <v>0</v>
      </c>
      <c r="U110" s="58">
        <f>IF(C110="22", (O110*'UNIT VALUES'!$D$34)+(Q110*'UNIT VALUES'!$D$35)+(S110*'UNIT VALUES'!$D$36), (O110*'UNIT VALUES'!$D$24)+(Q110*'UNIT VALUES'!$D$25)+(S110*'UNIT VALUES'!$D$26))</f>
        <v>1040716.1879012808</v>
      </c>
      <c r="V110" s="58">
        <f>IF(C110="22",(O110*'UNIT VALUES'!$D$37)+(Q110*'UNIT VALUES'!$D$38)+(R110*'UNIT VALUES'!$D$39),IF(C110="66",(Q110*'UNIT VALUES'!$D$27)+(T110*'UNIT VALUES'!$D$29)+(R110*'UNIT VALUES'!$D$30),(Q110*'UNIT VALUES'!$D$27)+(T110*'UNIT VALUES'!$D$28)+(R110*'UNIT VALUES'!$D$30)))</f>
        <v>267891.91728892433</v>
      </c>
      <c r="W110" s="58">
        <f t="shared" si="1"/>
        <v>1040716</v>
      </c>
      <c r="X110" s="63">
        <f>ROUND(IF(C110="22", W110*'UNIT VALUES'!$D$40, W110*'UNIT VALUES'!$D$32), 0)</f>
        <v>907991</v>
      </c>
    </row>
    <row r="111" spans="1:24">
      <c r="A111" s="64" t="s">
        <v>420</v>
      </c>
      <c r="B111" s="64" t="s">
        <v>228</v>
      </c>
      <c r="C111" s="64" t="s">
        <v>49</v>
      </c>
      <c r="D111" s="64" t="s">
        <v>50</v>
      </c>
      <c r="E111" s="64" t="s">
        <v>229</v>
      </c>
      <c r="F111" s="64" t="s">
        <v>94</v>
      </c>
      <c r="G111" s="64" t="s">
        <v>237</v>
      </c>
      <c r="H111" s="64" t="s">
        <v>24</v>
      </c>
      <c r="I111" s="64" t="s">
        <v>421</v>
      </c>
      <c r="J111" s="64" t="s">
        <v>239</v>
      </c>
      <c r="K111" s="64" t="s">
        <v>240</v>
      </c>
      <c r="L111" s="65">
        <v>63390</v>
      </c>
      <c r="M111" s="65">
        <v>94242</v>
      </c>
      <c r="N111" s="65">
        <v>94245</v>
      </c>
      <c r="O111" s="65">
        <v>109673</v>
      </c>
      <c r="P111" s="65">
        <v>0</v>
      </c>
      <c r="Q111" s="65">
        <v>20132</v>
      </c>
      <c r="R111" s="65">
        <v>5339</v>
      </c>
      <c r="S111" s="65">
        <v>5066</v>
      </c>
      <c r="T111" s="57">
        <f>IF(P111&gt;0, ROUND(IF(IF(OR(C111="51", C111="52", C111="66"), (L111*'UNIT VALUES'!$C$22)-CALCS!P111,0)&gt;0, IF(OR(C111="51", C111="52", C111="66"), (L111*'UNIT VALUES'!$C$22)-CALCS!P111,0), 0), 0), ROUND(IF(IF(OR(C111="51", C111="52", C111="66"), (L111*'UNIT VALUES'!$C$22)-CALCS!O111,0)&gt;0, IF(OR(C111="51", C111="52", C111="66"), (L111*'UNIT VALUES'!$C$22)-CALCS!O111,0), 0), 0))</f>
        <v>0</v>
      </c>
      <c r="U111" s="58">
        <f>IF(C111="22", (O111*'UNIT VALUES'!$D$34)+(Q111*'UNIT VALUES'!$D$35)+(S111*'UNIT VALUES'!$D$36), (O111*'UNIT VALUES'!$D$24)+(Q111*'UNIT VALUES'!$D$25)+(S111*'UNIT VALUES'!$D$26))</f>
        <v>1693890.3482198794</v>
      </c>
      <c r="V111" s="58">
        <f>IF(C111="22",(O111*'UNIT VALUES'!$D$37)+(Q111*'UNIT VALUES'!$D$38)+(R111*'UNIT VALUES'!$D$39),IF(C111="66",(Q111*'UNIT VALUES'!$D$27)+(T111*'UNIT VALUES'!$D$29)+(R111*'UNIT VALUES'!$D$30),(Q111*'UNIT VALUES'!$D$27)+(T111*'UNIT VALUES'!$D$28)+(R111*'UNIT VALUES'!$D$30)))</f>
        <v>753856.13921647577</v>
      </c>
      <c r="W111" s="58">
        <f t="shared" si="1"/>
        <v>1693890</v>
      </c>
      <c r="X111" s="63">
        <f>ROUND(IF(C111="22", W111*'UNIT VALUES'!$D$40, W111*'UNIT VALUES'!$D$32), 0)</f>
        <v>1477864</v>
      </c>
    </row>
    <row r="112" spans="1:24">
      <c r="A112" s="64" t="s">
        <v>422</v>
      </c>
      <c r="B112" s="64" t="s">
        <v>228</v>
      </c>
      <c r="C112" s="64" t="s">
        <v>28</v>
      </c>
      <c r="D112" s="64" t="s">
        <v>29</v>
      </c>
      <c r="E112" s="64" t="s">
        <v>229</v>
      </c>
      <c r="F112" s="64" t="s">
        <v>423</v>
      </c>
      <c r="G112" s="64" t="s">
        <v>242</v>
      </c>
      <c r="H112" s="64" t="s">
        <v>24</v>
      </c>
      <c r="I112" s="64" t="s">
        <v>424</v>
      </c>
      <c r="J112" s="64" t="s">
        <v>244</v>
      </c>
      <c r="K112" s="64" t="s">
        <v>240</v>
      </c>
      <c r="L112" s="65">
        <v>1</v>
      </c>
      <c r="M112" s="65">
        <v>62134</v>
      </c>
      <c r="N112" s="65">
        <v>62134</v>
      </c>
      <c r="O112" s="65">
        <v>212375</v>
      </c>
      <c r="P112" s="65">
        <v>0</v>
      </c>
      <c r="Q112" s="65">
        <v>17460</v>
      </c>
      <c r="R112" s="65">
        <v>299</v>
      </c>
      <c r="S112" s="65">
        <v>2159</v>
      </c>
      <c r="T112" s="57">
        <f>IF(P112&gt;0, ROUND(IF(IF(OR(C112="51", C112="52", C112="66"), (L112*'UNIT VALUES'!$C$22)-CALCS!P112,0)&gt;0, IF(OR(C112="51", C112="52", C112="66"), (L112*'UNIT VALUES'!$C$22)-CALCS!P112,0), 0), 0), ROUND(IF(IF(OR(C112="51", C112="52", C112="66"), (L112*'UNIT VALUES'!$C$22)-CALCS!O112,0)&gt;0, IF(OR(C112="51", C112="52", C112="66"), (L112*'UNIT VALUES'!$C$22)-CALCS!O112,0), 0), 0))</f>
        <v>0</v>
      </c>
      <c r="U112" s="58">
        <f>IF(C112="22", (O112*'UNIT VALUES'!$D$34)+(Q112*'UNIT VALUES'!$D$35)+(S112*'UNIT VALUES'!$D$36), (O112*'UNIT VALUES'!$D$24)+(Q112*'UNIT VALUES'!$D$25)+(S112*'UNIT VALUES'!$D$26))</f>
        <v>1321178.0510605867</v>
      </c>
      <c r="V112" s="58">
        <f>IF(C112="22",(O112*'UNIT VALUES'!$D$37)+(Q112*'UNIT VALUES'!$D$38)+(R112*'UNIT VALUES'!$D$39),IF(C112="66",(Q112*'UNIT VALUES'!$D$27)+(T112*'UNIT VALUES'!$D$29)+(R112*'UNIT VALUES'!$D$30),(Q112*'UNIT VALUES'!$D$27)+(T112*'UNIT VALUES'!$D$28)+(R112*'UNIT VALUES'!$D$30)))</f>
        <v>344269.38324483467</v>
      </c>
      <c r="W112" s="58">
        <f t="shared" si="1"/>
        <v>1321178</v>
      </c>
      <c r="X112" s="63">
        <f>ROUND(IF(C112="22", W112*'UNIT VALUES'!$D$40, W112*'UNIT VALUES'!$D$32), 0)</f>
        <v>1152685</v>
      </c>
    </row>
    <row r="113" spans="1:24">
      <c r="A113" s="64" t="s">
        <v>425</v>
      </c>
      <c r="B113" s="64" t="s">
        <v>228</v>
      </c>
      <c r="C113" s="64" t="s">
        <v>49</v>
      </c>
      <c r="D113" s="64" t="s">
        <v>50</v>
      </c>
      <c r="E113" s="64" t="s">
        <v>229</v>
      </c>
      <c r="F113" s="64" t="s">
        <v>426</v>
      </c>
      <c r="G113" s="64" t="s">
        <v>242</v>
      </c>
      <c r="H113" s="64" t="s">
        <v>24</v>
      </c>
      <c r="I113" s="64" t="s">
        <v>427</v>
      </c>
      <c r="J113" s="64" t="s">
        <v>244</v>
      </c>
      <c r="K113" s="64" t="s">
        <v>240</v>
      </c>
      <c r="L113" s="65">
        <v>1</v>
      </c>
      <c r="M113" s="65">
        <v>0</v>
      </c>
      <c r="N113" s="65">
        <v>0</v>
      </c>
      <c r="O113" s="65">
        <v>62979</v>
      </c>
      <c r="P113" s="65">
        <v>0</v>
      </c>
      <c r="Q113" s="65">
        <v>3300</v>
      </c>
      <c r="R113" s="65">
        <v>132</v>
      </c>
      <c r="S113" s="65">
        <v>241</v>
      </c>
      <c r="T113" s="57">
        <f>IF(P113&gt;0, ROUND(IF(IF(OR(C113="51", C113="52", C113="66"), (L113*'UNIT VALUES'!$C$22)-CALCS!P113,0)&gt;0, IF(OR(C113="51", C113="52", C113="66"), (L113*'UNIT VALUES'!$C$22)-CALCS!P113,0), 0), 0), ROUND(IF(IF(OR(C113="51", C113="52", C113="66"), (L113*'UNIT VALUES'!$C$22)-CALCS!O113,0)&gt;0, IF(OR(C113="51", C113="52", C113="66"), (L113*'UNIT VALUES'!$C$22)-CALCS!O113,0), 0), 0))</f>
        <v>0</v>
      </c>
      <c r="U113" s="58">
        <f>IF(C113="22", (O113*'UNIT VALUES'!$D$34)+(Q113*'UNIT VALUES'!$D$35)+(S113*'UNIT VALUES'!$D$36), (O113*'UNIT VALUES'!$D$24)+(Q113*'UNIT VALUES'!$D$25)+(S113*'UNIT VALUES'!$D$26))</f>
        <v>266312.96916002018</v>
      </c>
      <c r="V113" s="58">
        <f>IF(C113="22",(O113*'UNIT VALUES'!$D$37)+(Q113*'UNIT VALUES'!$D$38)+(R113*'UNIT VALUES'!$D$39),IF(C113="66",(Q113*'UNIT VALUES'!$D$27)+(T113*'UNIT VALUES'!$D$29)+(R113*'UNIT VALUES'!$D$30),(Q113*'UNIT VALUES'!$D$27)+(T113*'UNIT VALUES'!$D$28)+(R113*'UNIT VALUES'!$D$30)))</f>
        <v>70462.659793236438</v>
      </c>
      <c r="W113" s="58">
        <f t="shared" si="1"/>
        <v>266313</v>
      </c>
      <c r="X113" s="63">
        <f>ROUND(IF(C113="22", W113*'UNIT VALUES'!$D$40, W113*'UNIT VALUES'!$D$32), 0)</f>
        <v>232349</v>
      </c>
    </row>
    <row r="114" spans="1:24">
      <c r="A114" s="64" t="s">
        <v>428</v>
      </c>
      <c r="B114" s="64" t="s">
        <v>228</v>
      </c>
      <c r="C114" s="64" t="s">
        <v>49</v>
      </c>
      <c r="D114" s="64" t="s">
        <v>50</v>
      </c>
      <c r="E114" s="64" t="s">
        <v>229</v>
      </c>
      <c r="F114" s="64" t="s">
        <v>429</v>
      </c>
      <c r="G114" s="64" t="s">
        <v>242</v>
      </c>
      <c r="H114" s="64" t="s">
        <v>24</v>
      </c>
      <c r="I114" s="64" t="s">
        <v>430</v>
      </c>
      <c r="J114" s="64" t="s">
        <v>244</v>
      </c>
      <c r="K114" s="64" t="s">
        <v>240</v>
      </c>
      <c r="L114" s="65">
        <v>25136</v>
      </c>
      <c r="M114" s="65">
        <v>45232</v>
      </c>
      <c r="N114" s="65">
        <v>45232</v>
      </c>
      <c r="O114" s="65">
        <v>60239</v>
      </c>
      <c r="P114" s="65">
        <v>0</v>
      </c>
      <c r="Q114" s="65">
        <v>6113</v>
      </c>
      <c r="R114" s="65">
        <v>547</v>
      </c>
      <c r="S114" s="65">
        <v>2703</v>
      </c>
      <c r="T114" s="57">
        <f>IF(P114&gt;0, ROUND(IF(IF(OR(C114="51", C114="52", C114="66"), (L114*'UNIT VALUES'!$C$22)-CALCS!P114,0)&gt;0, IF(OR(C114="51", C114="52", C114="66"), (L114*'UNIT VALUES'!$C$22)-CALCS!P114,0), 0), 0), ROUND(IF(IF(OR(C114="51", C114="52", C114="66"), (L114*'UNIT VALUES'!$C$22)-CALCS!O114,0)&gt;0, IF(OR(C114="51", C114="52", C114="66"), (L114*'UNIT VALUES'!$C$22)-CALCS!O114,0), 0), 0))</f>
        <v>0</v>
      </c>
      <c r="U114" s="58">
        <f>IF(C114="22", (O114*'UNIT VALUES'!$D$34)+(Q114*'UNIT VALUES'!$D$35)+(S114*'UNIT VALUES'!$D$36), (O114*'UNIT VALUES'!$D$24)+(Q114*'UNIT VALUES'!$D$25)+(S114*'UNIT VALUES'!$D$26))</f>
        <v>764505.67212411086</v>
      </c>
      <c r="V114" s="58">
        <f>IF(C114="22",(O114*'UNIT VALUES'!$D$37)+(Q114*'UNIT VALUES'!$D$38)+(R114*'UNIT VALUES'!$D$39),IF(C114="66",(Q114*'UNIT VALUES'!$D$27)+(T114*'UNIT VALUES'!$D$29)+(R114*'UNIT VALUES'!$D$30),(Q114*'UNIT VALUES'!$D$27)+(T114*'UNIT VALUES'!$D$28)+(R114*'UNIT VALUES'!$D$30)))</f>
        <v>152142.73248821526</v>
      </c>
      <c r="W114" s="58">
        <f t="shared" si="1"/>
        <v>764506</v>
      </c>
      <c r="X114" s="63">
        <f>ROUND(IF(C114="22", W114*'UNIT VALUES'!$D$40, W114*'UNIT VALUES'!$D$32), 0)</f>
        <v>667007</v>
      </c>
    </row>
    <row r="115" spans="1:24">
      <c r="A115" s="64" t="s">
        <v>431</v>
      </c>
      <c r="B115" s="64" t="s">
        <v>228</v>
      </c>
      <c r="C115" s="64" t="s">
        <v>49</v>
      </c>
      <c r="D115" s="64" t="s">
        <v>50</v>
      </c>
      <c r="E115" s="64" t="s">
        <v>229</v>
      </c>
      <c r="F115" s="64" t="s">
        <v>432</v>
      </c>
      <c r="G115" s="64" t="s">
        <v>242</v>
      </c>
      <c r="H115" s="64" t="s">
        <v>24</v>
      </c>
      <c r="I115" s="64" t="s">
        <v>433</v>
      </c>
      <c r="J115" s="64" t="s">
        <v>244</v>
      </c>
      <c r="K115" s="64" t="s">
        <v>240</v>
      </c>
      <c r="L115" s="65">
        <v>1</v>
      </c>
      <c r="M115" s="65">
        <v>0</v>
      </c>
      <c r="N115" s="65">
        <v>0</v>
      </c>
      <c r="O115" s="65">
        <v>77264</v>
      </c>
      <c r="P115" s="65">
        <v>0</v>
      </c>
      <c r="Q115" s="65">
        <v>3711</v>
      </c>
      <c r="R115" s="65">
        <v>32</v>
      </c>
      <c r="S115" s="65">
        <v>1234</v>
      </c>
      <c r="T115" s="57">
        <f>IF(P115&gt;0, ROUND(IF(IF(OR(C115="51", C115="52", C115="66"), (L115*'UNIT VALUES'!$C$22)-CALCS!P115,0)&gt;0, IF(OR(C115="51", C115="52", C115="66"), (L115*'UNIT VALUES'!$C$22)-CALCS!P115,0), 0), 0), ROUND(IF(IF(OR(C115="51", C115="52", C115="66"), (L115*'UNIT VALUES'!$C$22)-CALCS!O115,0)&gt;0, IF(OR(C115="51", C115="52", C115="66"), (L115*'UNIT VALUES'!$C$22)-CALCS!O115,0), 0), 0))</f>
        <v>0</v>
      </c>
      <c r="U115" s="58">
        <f>IF(C115="22", (O115*'UNIT VALUES'!$D$34)+(Q115*'UNIT VALUES'!$D$35)+(S115*'UNIT VALUES'!$D$36), (O115*'UNIT VALUES'!$D$24)+(Q115*'UNIT VALUES'!$D$25)+(S115*'UNIT VALUES'!$D$26))</f>
        <v>475197.24182466191</v>
      </c>
      <c r="V115" s="58">
        <f>IF(C115="22",(O115*'UNIT VALUES'!$D$37)+(Q115*'UNIT VALUES'!$D$38)+(R115*'UNIT VALUES'!$D$39),IF(C115="66",(Q115*'UNIT VALUES'!$D$27)+(T115*'UNIT VALUES'!$D$29)+(R115*'UNIT VALUES'!$D$30),(Q115*'UNIT VALUES'!$D$27)+(T115*'UNIT VALUES'!$D$28)+(R115*'UNIT VALUES'!$D$30)))</f>
        <v>70917.364010374542</v>
      </c>
      <c r="W115" s="58">
        <f t="shared" si="1"/>
        <v>475197</v>
      </c>
      <c r="X115" s="63">
        <f>ROUND(IF(C115="22", W115*'UNIT VALUES'!$D$40, W115*'UNIT VALUES'!$D$32), 0)</f>
        <v>414594</v>
      </c>
    </row>
    <row r="116" spans="1:24">
      <c r="A116" s="64" t="s">
        <v>434</v>
      </c>
      <c r="B116" s="64" t="s">
        <v>228</v>
      </c>
      <c r="C116" s="64" t="s">
        <v>49</v>
      </c>
      <c r="D116" s="64" t="s">
        <v>50</v>
      </c>
      <c r="E116" s="64" t="s">
        <v>229</v>
      </c>
      <c r="F116" s="64" t="s">
        <v>435</v>
      </c>
      <c r="G116" s="64" t="s">
        <v>282</v>
      </c>
      <c r="H116" s="64" t="s">
        <v>24</v>
      </c>
      <c r="I116" s="64" t="s">
        <v>436</v>
      </c>
      <c r="J116" s="64" t="s">
        <v>252</v>
      </c>
      <c r="K116" s="64" t="s">
        <v>240</v>
      </c>
      <c r="L116" s="65">
        <v>2432</v>
      </c>
      <c r="M116" s="65">
        <v>0</v>
      </c>
      <c r="N116" s="65">
        <v>0</v>
      </c>
      <c r="O116" s="65">
        <v>51821</v>
      </c>
      <c r="P116" s="65">
        <v>0</v>
      </c>
      <c r="Q116" s="65">
        <v>5209</v>
      </c>
      <c r="R116" s="65">
        <v>614</v>
      </c>
      <c r="S116" s="65">
        <v>889</v>
      </c>
      <c r="T116" s="57">
        <f>IF(P116&gt;0, ROUND(IF(IF(OR(C116="51", C116="52", C116="66"), (L116*'UNIT VALUES'!$C$22)-CALCS!P116,0)&gt;0, IF(OR(C116="51", C116="52", C116="66"), (L116*'UNIT VALUES'!$C$22)-CALCS!P116,0), 0), 0), ROUND(IF(IF(OR(C116="51", C116="52", C116="66"), (L116*'UNIT VALUES'!$C$22)-CALCS!O116,0)&gt;0, IF(OR(C116="51", C116="52", C116="66"), (L116*'UNIT VALUES'!$C$22)-CALCS!O116,0), 0), 0))</f>
        <v>0</v>
      </c>
      <c r="U116" s="58">
        <f>IF(C116="22", (O116*'UNIT VALUES'!$D$34)+(Q116*'UNIT VALUES'!$D$35)+(S116*'UNIT VALUES'!$D$36), (O116*'UNIT VALUES'!$D$24)+(Q116*'UNIT VALUES'!$D$25)+(S116*'UNIT VALUES'!$D$26))</f>
        <v>412943.51612620254</v>
      </c>
      <c r="V116" s="58">
        <f>IF(C116="22",(O116*'UNIT VALUES'!$D$37)+(Q116*'UNIT VALUES'!$D$38)+(R116*'UNIT VALUES'!$D$39),IF(C116="66",(Q116*'UNIT VALUES'!$D$27)+(T116*'UNIT VALUES'!$D$29)+(R116*'UNIT VALUES'!$D$30),(Q116*'UNIT VALUES'!$D$27)+(T116*'UNIT VALUES'!$D$28)+(R116*'UNIT VALUES'!$D$30)))</f>
        <v>140212.31122869259</v>
      </c>
      <c r="W116" s="58">
        <f t="shared" si="1"/>
        <v>412944</v>
      </c>
      <c r="X116" s="63">
        <f>ROUND(IF(C116="22", W116*'UNIT VALUES'!$D$40, W116*'UNIT VALUES'!$D$32), 0)</f>
        <v>360280</v>
      </c>
    </row>
    <row r="117" spans="1:24">
      <c r="A117" s="64" t="s">
        <v>437</v>
      </c>
      <c r="B117" s="64" t="s">
        <v>228</v>
      </c>
      <c r="C117" s="64" t="s">
        <v>49</v>
      </c>
      <c r="D117" s="64" t="s">
        <v>50</v>
      </c>
      <c r="E117" s="64" t="s">
        <v>229</v>
      </c>
      <c r="F117" s="64" t="s">
        <v>438</v>
      </c>
      <c r="G117" s="64" t="s">
        <v>237</v>
      </c>
      <c r="H117" s="64" t="s">
        <v>24</v>
      </c>
      <c r="I117" s="64" t="s">
        <v>439</v>
      </c>
      <c r="J117" s="64" t="s">
        <v>239</v>
      </c>
      <c r="K117" s="64" t="s">
        <v>240</v>
      </c>
      <c r="L117" s="65">
        <v>67126</v>
      </c>
      <c r="M117" s="65">
        <v>74513</v>
      </c>
      <c r="N117" s="65">
        <v>74654</v>
      </c>
      <c r="O117" s="65">
        <v>80048</v>
      </c>
      <c r="P117" s="65">
        <v>0</v>
      </c>
      <c r="Q117" s="65">
        <v>3688</v>
      </c>
      <c r="R117" s="65">
        <v>475</v>
      </c>
      <c r="S117" s="65">
        <v>1391</v>
      </c>
      <c r="T117" s="57">
        <f>IF(P117&gt;0, ROUND(IF(IF(OR(C117="51", C117="52", C117="66"), (L117*'UNIT VALUES'!$C$22)-CALCS!P117,0)&gt;0, IF(OR(C117="51", C117="52", C117="66"), (L117*'UNIT VALUES'!$C$22)-CALCS!P117,0), 0), 0), ROUND(IF(IF(OR(C117="51", C117="52", C117="66"), (L117*'UNIT VALUES'!$C$22)-CALCS!O117,0)&gt;0, IF(OR(C117="51", C117="52", C117="66"), (L117*'UNIT VALUES'!$C$22)-CALCS!O117,0), 0), 0))</f>
        <v>20173</v>
      </c>
      <c r="U117" s="58">
        <f>IF(C117="22", (O117*'UNIT VALUES'!$D$34)+(Q117*'UNIT VALUES'!$D$35)+(S117*'UNIT VALUES'!$D$36), (O117*'UNIT VALUES'!$D$24)+(Q117*'UNIT VALUES'!$D$25)+(S117*'UNIT VALUES'!$D$26))</f>
        <v>506544.18991929025</v>
      </c>
      <c r="V117" s="58">
        <f>IF(C117="22",(O117*'UNIT VALUES'!$D$37)+(Q117*'UNIT VALUES'!$D$38)+(R117*'UNIT VALUES'!$D$39),IF(C117="66",(Q117*'UNIT VALUES'!$D$27)+(T117*'UNIT VALUES'!$D$29)+(R117*'UNIT VALUES'!$D$30),(Q117*'UNIT VALUES'!$D$27)+(T117*'UNIT VALUES'!$D$28)+(R117*'UNIT VALUES'!$D$30)))</f>
        <v>355635.25791935658</v>
      </c>
      <c r="W117" s="58">
        <f t="shared" si="1"/>
        <v>506544</v>
      </c>
      <c r="X117" s="63">
        <f>ROUND(IF(C117="22", W117*'UNIT VALUES'!$D$40, W117*'UNIT VALUES'!$D$32), 0)</f>
        <v>441943</v>
      </c>
    </row>
    <row r="118" spans="1:24">
      <c r="A118" s="64" t="s">
        <v>440</v>
      </c>
      <c r="B118" s="64" t="s">
        <v>228</v>
      </c>
      <c r="C118" s="64" t="s">
        <v>49</v>
      </c>
      <c r="D118" s="64" t="s">
        <v>50</v>
      </c>
      <c r="E118" s="64" t="s">
        <v>229</v>
      </c>
      <c r="F118" s="64" t="s">
        <v>441</v>
      </c>
      <c r="G118" s="64" t="s">
        <v>52</v>
      </c>
      <c r="H118" s="64" t="s">
        <v>24</v>
      </c>
      <c r="I118" s="64" t="s">
        <v>442</v>
      </c>
      <c r="J118" s="64" t="s">
        <v>278</v>
      </c>
      <c r="K118" s="64" t="s">
        <v>240</v>
      </c>
      <c r="L118" s="65">
        <v>30441</v>
      </c>
      <c r="M118" s="65">
        <v>50308</v>
      </c>
      <c r="N118" s="65">
        <v>50308</v>
      </c>
      <c r="O118" s="65">
        <v>57065</v>
      </c>
      <c r="P118" s="65">
        <v>0</v>
      </c>
      <c r="Q118" s="65">
        <v>5878</v>
      </c>
      <c r="R118" s="65">
        <v>1156</v>
      </c>
      <c r="S118" s="65">
        <v>550</v>
      </c>
      <c r="T118" s="57">
        <f>IF(P118&gt;0, ROUND(IF(IF(OR(C118="51", C118="52", C118="66"), (L118*'UNIT VALUES'!$C$22)-CALCS!P118,0)&gt;0, IF(OR(C118="51", C118="52", C118="66"), (L118*'UNIT VALUES'!$C$22)-CALCS!P118,0), 0), 0), ROUND(IF(IF(OR(C118="51", C118="52", C118="66"), (L118*'UNIT VALUES'!$C$22)-CALCS!O118,0)&gt;0, IF(OR(C118="51", C118="52", C118="66"), (L118*'UNIT VALUES'!$C$22)-CALCS!O118,0), 0), 0))</f>
        <v>0</v>
      </c>
      <c r="U118" s="58">
        <f>IF(C118="22", (O118*'UNIT VALUES'!$D$34)+(Q118*'UNIT VALUES'!$D$35)+(S118*'UNIT VALUES'!$D$36), (O118*'UNIT VALUES'!$D$24)+(Q118*'UNIT VALUES'!$D$25)+(S118*'UNIT VALUES'!$D$26))</f>
        <v>386471.12114319915</v>
      </c>
      <c r="V118" s="58">
        <f>IF(C118="22",(O118*'UNIT VALUES'!$D$37)+(Q118*'UNIT VALUES'!$D$38)+(R118*'UNIT VALUES'!$D$39),IF(C118="66",(Q118*'UNIT VALUES'!$D$27)+(T118*'UNIT VALUES'!$D$29)+(R118*'UNIT VALUES'!$D$30),(Q118*'UNIT VALUES'!$D$27)+(T118*'UNIT VALUES'!$D$28)+(R118*'UNIT VALUES'!$D$30)))</f>
        <v>191317.38034547603</v>
      </c>
      <c r="W118" s="58">
        <f t="shared" si="1"/>
        <v>386471</v>
      </c>
      <c r="X118" s="63">
        <f>ROUND(IF(C118="22", W118*'UNIT VALUES'!$D$40, W118*'UNIT VALUES'!$D$32), 0)</f>
        <v>337183</v>
      </c>
    </row>
    <row r="119" spans="1:24">
      <c r="A119" s="64" t="s">
        <v>443</v>
      </c>
      <c r="B119" s="64" t="s">
        <v>228</v>
      </c>
      <c r="C119" s="64" t="s">
        <v>49</v>
      </c>
      <c r="D119" s="64" t="s">
        <v>50</v>
      </c>
      <c r="E119" s="64" t="s">
        <v>229</v>
      </c>
      <c r="F119" s="64" t="s">
        <v>444</v>
      </c>
      <c r="G119" s="64" t="s">
        <v>237</v>
      </c>
      <c r="H119" s="64" t="s">
        <v>24</v>
      </c>
      <c r="I119" s="64" t="s">
        <v>445</v>
      </c>
      <c r="J119" s="64" t="s">
        <v>239</v>
      </c>
      <c r="K119" s="64" t="s">
        <v>240</v>
      </c>
      <c r="L119" s="65">
        <v>26012</v>
      </c>
      <c r="M119" s="65">
        <v>48027</v>
      </c>
      <c r="N119" s="65">
        <v>48027</v>
      </c>
      <c r="O119" s="65">
        <v>156633</v>
      </c>
      <c r="P119" s="65">
        <v>0</v>
      </c>
      <c r="Q119" s="65">
        <v>27374</v>
      </c>
      <c r="R119" s="65">
        <v>780</v>
      </c>
      <c r="S119" s="65">
        <v>2576</v>
      </c>
      <c r="T119" s="57">
        <f>IF(P119&gt;0, ROUND(IF(IF(OR(C119="51", C119="52", C119="66"), (L119*'UNIT VALUES'!$C$22)-CALCS!P119,0)&gt;0, IF(OR(C119="51", C119="52", C119="66"), (L119*'UNIT VALUES'!$C$22)-CALCS!P119,0), 0), 0), ROUND(IF(IF(OR(C119="51", C119="52", C119="66"), (L119*'UNIT VALUES'!$C$22)-CALCS!O119,0)&gt;0, IF(OR(C119="51", C119="52", C119="66"), (L119*'UNIT VALUES'!$C$22)-CALCS!O119,0), 0), 0))</f>
        <v>0</v>
      </c>
      <c r="U119" s="58">
        <f>IF(C119="22", (O119*'UNIT VALUES'!$D$34)+(Q119*'UNIT VALUES'!$D$35)+(S119*'UNIT VALUES'!$D$36), (O119*'UNIT VALUES'!$D$24)+(Q119*'UNIT VALUES'!$D$25)+(S119*'UNIT VALUES'!$D$26))</f>
        <v>1587800.0353049738</v>
      </c>
      <c r="V119" s="58">
        <f>IF(C119="22",(O119*'UNIT VALUES'!$D$37)+(Q119*'UNIT VALUES'!$D$38)+(R119*'UNIT VALUES'!$D$39),IF(C119="66",(Q119*'UNIT VALUES'!$D$27)+(T119*'UNIT VALUES'!$D$29)+(R119*'UNIT VALUES'!$D$30),(Q119*'UNIT VALUES'!$D$27)+(T119*'UNIT VALUES'!$D$28)+(R119*'UNIT VALUES'!$D$30)))</f>
        <v>561990.5931713552</v>
      </c>
      <c r="W119" s="58">
        <f t="shared" si="1"/>
        <v>1587800</v>
      </c>
      <c r="X119" s="63">
        <f>ROUND(IF(C119="22", W119*'UNIT VALUES'!$D$40, W119*'UNIT VALUES'!$D$32), 0)</f>
        <v>1385304</v>
      </c>
    </row>
    <row r="120" spans="1:24">
      <c r="A120" s="64" t="s">
        <v>446</v>
      </c>
      <c r="B120" s="64" t="s">
        <v>228</v>
      </c>
      <c r="C120" s="64" t="s">
        <v>49</v>
      </c>
      <c r="D120" s="64" t="s">
        <v>50</v>
      </c>
      <c r="E120" s="64" t="s">
        <v>229</v>
      </c>
      <c r="F120" s="64" t="s">
        <v>447</v>
      </c>
      <c r="G120" s="64" t="s">
        <v>232</v>
      </c>
      <c r="H120" s="64" t="s">
        <v>24</v>
      </c>
      <c r="I120" s="64" t="s">
        <v>448</v>
      </c>
      <c r="J120" s="64" t="s">
        <v>234</v>
      </c>
      <c r="K120" s="64" t="s">
        <v>172</v>
      </c>
      <c r="L120" s="65">
        <v>16058</v>
      </c>
      <c r="M120" s="65">
        <v>48349</v>
      </c>
      <c r="N120" s="65">
        <v>48349</v>
      </c>
      <c r="O120" s="65">
        <v>80968</v>
      </c>
      <c r="P120" s="65">
        <v>0</v>
      </c>
      <c r="Q120" s="65">
        <v>4370</v>
      </c>
      <c r="R120" s="65">
        <v>1054</v>
      </c>
      <c r="S120" s="65">
        <v>648</v>
      </c>
      <c r="T120" s="57">
        <f>IF(P120&gt;0, ROUND(IF(IF(OR(C120="51", C120="52", C120="66"), (L120*'UNIT VALUES'!$C$22)-CALCS!P120,0)&gt;0, IF(OR(C120="51", C120="52", C120="66"), (L120*'UNIT VALUES'!$C$22)-CALCS!P120,0), 0), 0), ROUND(IF(IF(OR(C120="51", C120="52", C120="66"), (L120*'UNIT VALUES'!$C$22)-CALCS!O120,0)&gt;0, IF(OR(C120="51", C120="52", C120="66"), (L120*'UNIT VALUES'!$C$22)-CALCS!O120,0), 0), 0))</f>
        <v>0</v>
      </c>
      <c r="U120" s="58">
        <f>IF(C120="22", (O120*'UNIT VALUES'!$D$34)+(Q120*'UNIT VALUES'!$D$35)+(S120*'UNIT VALUES'!$D$36), (O120*'UNIT VALUES'!$D$24)+(Q120*'UNIT VALUES'!$D$25)+(S120*'UNIT VALUES'!$D$26))</f>
        <v>403566.84850885265</v>
      </c>
      <c r="V120" s="58">
        <f>IF(C120="22",(O120*'UNIT VALUES'!$D$37)+(Q120*'UNIT VALUES'!$D$38)+(R120*'UNIT VALUES'!$D$39),IF(C120="66",(Q120*'UNIT VALUES'!$D$27)+(T120*'UNIT VALUES'!$D$29)+(R120*'UNIT VALUES'!$D$30),(Q120*'UNIT VALUES'!$D$27)+(T120*'UNIT VALUES'!$D$28)+(R120*'UNIT VALUES'!$D$30)))</f>
        <v>156139.52080582478</v>
      </c>
      <c r="W120" s="58">
        <f t="shared" si="1"/>
        <v>403567</v>
      </c>
      <c r="X120" s="63">
        <f>ROUND(IF(C120="22", W120*'UNIT VALUES'!$D$40, W120*'UNIT VALUES'!$D$32), 0)</f>
        <v>352099</v>
      </c>
    </row>
    <row r="121" spans="1:24">
      <c r="A121" s="64" t="s">
        <v>449</v>
      </c>
      <c r="B121" s="64" t="s">
        <v>228</v>
      </c>
      <c r="C121" s="64" t="s">
        <v>49</v>
      </c>
      <c r="D121" s="64" t="s">
        <v>50</v>
      </c>
      <c r="E121" s="64" t="s">
        <v>229</v>
      </c>
      <c r="F121" s="64" t="s">
        <v>450</v>
      </c>
      <c r="G121" s="64" t="s">
        <v>68</v>
      </c>
      <c r="H121" s="64" t="s">
        <v>24</v>
      </c>
      <c r="I121" s="64" t="s">
        <v>451</v>
      </c>
      <c r="J121" s="64" t="s">
        <v>452</v>
      </c>
      <c r="K121" s="64" t="s">
        <v>172</v>
      </c>
      <c r="L121" s="65">
        <v>22229</v>
      </c>
      <c r="M121" s="65">
        <v>35221</v>
      </c>
      <c r="N121" s="65">
        <v>35221</v>
      </c>
      <c r="O121" s="65">
        <v>62134</v>
      </c>
      <c r="P121" s="65">
        <v>0</v>
      </c>
      <c r="Q121" s="65">
        <v>9290</v>
      </c>
      <c r="R121" s="65">
        <v>2112</v>
      </c>
      <c r="S121" s="65">
        <v>1852</v>
      </c>
      <c r="T121" s="57">
        <f>IF(P121&gt;0, ROUND(IF(IF(OR(C121="51", C121="52", C121="66"), (L121*'UNIT VALUES'!$C$22)-CALCS!P121,0)&gt;0, IF(OR(C121="51", C121="52", C121="66"), (L121*'UNIT VALUES'!$C$22)-CALCS!P121,0), 0), 0), ROUND(IF(IF(OR(C121="51", C121="52", C121="66"), (L121*'UNIT VALUES'!$C$22)-CALCS!O121,0)&gt;0, IF(OR(C121="51", C121="52", C121="66"), (L121*'UNIT VALUES'!$C$22)-CALCS!O121,0), 0), 0))</f>
        <v>0</v>
      </c>
      <c r="U121" s="58">
        <f>IF(C121="22", (O121*'UNIT VALUES'!$D$34)+(Q121*'UNIT VALUES'!$D$35)+(S121*'UNIT VALUES'!$D$36), (O121*'UNIT VALUES'!$D$24)+(Q121*'UNIT VALUES'!$D$25)+(S121*'UNIT VALUES'!$D$26))</f>
        <v>722061.35027763108</v>
      </c>
      <c r="V121" s="58">
        <f>IF(C121="22",(O121*'UNIT VALUES'!$D$37)+(Q121*'UNIT VALUES'!$D$38)+(R121*'UNIT VALUES'!$D$39),IF(C121="66",(Q121*'UNIT VALUES'!$D$27)+(T121*'UNIT VALUES'!$D$29)+(R121*'UNIT VALUES'!$D$30),(Q121*'UNIT VALUES'!$D$27)+(T121*'UNIT VALUES'!$D$28)+(R121*'UNIT VALUES'!$D$30)))</f>
        <v>322736.49227378296</v>
      </c>
      <c r="W121" s="58">
        <f t="shared" si="1"/>
        <v>722061</v>
      </c>
      <c r="X121" s="63">
        <f>ROUND(IF(C121="22", W121*'UNIT VALUES'!$D$40, W121*'UNIT VALUES'!$D$32), 0)</f>
        <v>629975</v>
      </c>
    </row>
    <row r="122" spans="1:24">
      <c r="A122" s="64" t="s">
        <v>453</v>
      </c>
      <c r="B122" s="64" t="s">
        <v>228</v>
      </c>
      <c r="C122" s="64" t="s">
        <v>28</v>
      </c>
      <c r="D122" s="64" t="s">
        <v>29</v>
      </c>
      <c r="E122" s="64" t="s">
        <v>229</v>
      </c>
      <c r="F122" s="64" t="s">
        <v>454</v>
      </c>
      <c r="G122" s="64" t="s">
        <v>237</v>
      </c>
      <c r="H122" s="64" t="s">
        <v>24</v>
      </c>
      <c r="I122" s="64" t="s">
        <v>455</v>
      </c>
      <c r="J122" s="64" t="s">
        <v>239</v>
      </c>
      <c r="K122" s="64" t="s">
        <v>240</v>
      </c>
      <c r="L122" s="65">
        <v>344168</v>
      </c>
      <c r="M122" s="65">
        <v>361546</v>
      </c>
      <c r="N122" s="65">
        <v>361334</v>
      </c>
      <c r="O122" s="65">
        <v>462257</v>
      </c>
      <c r="P122" s="65">
        <v>0</v>
      </c>
      <c r="Q122" s="65">
        <v>85755</v>
      </c>
      <c r="R122" s="65">
        <v>36010</v>
      </c>
      <c r="S122" s="65">
        <v>19954</v>
      </c>
      <c r="T122" s="57">
        <f>IF(P122&gt;0, ROUND(IF(IF(OR(C122="51", C122="52", C122="66"), (L122*'UNIT VALUES'!$C$22)-CALCS!P122,0)&gt;0, IF(OR(C122="51", C122="52", C122="66"), (L122*'UNIT VALUES'!$C$22)-CALCS!P122,0), 0), 0), ROUND(IF(IF(OR(C122="51", C122="52", C122="66"), (L122*'UNIT VALUES'!$C$22)-CALCS!O122,0)&gt;0, IF(OR(C122="51", C122="52", C122="66"), (L122*'UNIT VALUES'!$C$22)-CALCS!O122,0), 0), 0))</f>
        <v>51594</v>
      </c>
      <c r="U122" s="58">
        <f>IF(C122="22", (O122*'UNIT VALUES'!$D$34)+(Q122*'UNIT VALUES'!$D$35)+(S122*'UNIT VALUES'!$D$36), (O122*'UNIT VALUES'!$D$24)+(Q122*'UNIT VALUES'!$D$25)+(S122*'UNIT VALUES'!$D$26))</f>
        <v>6930502.0937772896</v>
      </c>
      <c r="V122" s="58">
        <f>IF(C122="22",(O122*'UNIT VALUES'!$D$37)+(Q122*'UNIT VALUES'!$D$38)+(R122*'UNIT VALUES'!$D$39),IF(C122="66",(Q122*'UNIT VALUES'!$D$27)+(T122*'UNIT VALUES'!$D$29)+(R122*'UNIT VALUES'!$D$30),(Q122*'UNIT VALUES'!$D$27)+(T122*'UNIT VALUES'!$D$28)+(R122*'UNIT VALUES'!$D$30)))</f>
        <v>4807612.2795475591</v>
      </c>
      <c r="W122" s="58">
        <f t="shared" si="1"/>
        <v>6930502</v>
      </c>
      <c r="X122" s="63">
        <f>ROUND(IF(C122="22", W122*'UNIT VALUES'!$D$40, W122*'UNIT VALUES'!$D$32), 0)</f>
        <v>6046638</v>
      </c>
    </row>
    <row r="123" spans="1:24">
      <c r="A123" s="64" t="s">
        <v>456</v>
      </c>
      <c r="B123" s="64" t="s">
        <v>228</v>
      </c>
      <c r="C123" s="64" t="s">
        <v>28</v>
      </c>
      <c r="D123" s="64" t="s">
        <v>29</v>
      </c>
      <c r="E123" s="64" t="s">
        <v>229</v>
      </c>
      <c r="F123" s="64" t="s">
        <v>457</v>
      </c>
      <c r="G123" s="64" t="s">
        <v>237</v>
      </c>
      <c r="H123" s="64" t="s">
        <v>24</v>
      </c>
      <c r="I123" s="64" t="s">
        <v>458</v>
      </c>
      <c r="J123" s="64" t="s">
        <v>239</v>
      </c>
      <c r="K123" s="64" t="s">
        <v>240</v>
      </c>
      <c r="L123" s="65">
        <v>2479015</v>
      </c>
      <c r="M123" s="65">
        <v>2969588</v>
      </c>
      <c r="N123" s="65">
        <v>2966850</v>
      </c>
      <c r="O123" s="65">
        <v>3792621</v>
      </c>
      <c r="P123" s="65">
        <v>0</v>
      </c>
      <c r="Q123" s="65">
        <v>713149</v>
      </c>
      <c r="R123" s="65">
        <v>283715</v>
      </c>
      <c r="S123" s="65">
        <v>182722</v>
      </c>
      <c r="T123" s="57">
        <f>IF(P123&gt;0, ROUND(IF(IF(OR(C123="51", C123="52", C123="66"), (L123*'UNIT VALUES'!$C$22)-CALCS!P123,0)&gt;0, IF(OR(C123="51", C123="52", C123="66"), (L123*'UNIT VALUES'!$C$22)-CALCS!P123,0), 0), 0), ROUND(IF(IF(OR(C123="51", C123="52", C123="66"), (L123*'UNIT VALUES'!$C$22)-CALCS!O123,0)&gt;0, IF(OR(C123="51", C123="52", C123="66"), (L123*'UNIT VALUES'!$C$22)-CALCS!O123,0), 0), 0))</f>
        <v>0</v>
      </c>
      <c r="U123" s="58">
        <f>IF(C123="22", (O123*'UNIT VALUES'!$D$34)+(Q123*'UNIT VALUES'!$D$35)+(S123*'UNIT VALUES'!$D$36), (O123*'UNIT VALUES'!$D$24)+(Q123*'UNIT VALUES'!$D$25)+(S123*'UNIT VALUES'!$D$26))</f>
        <v>60375140.988566846</v>
      </c>
      <c r="V123" s="58">
        <f>IF(C123="22",(O123*'UNIT VALUES'!$D$37)+(Q123*'UNIT VALUES'!$D$38)+(R123*'UNIT VALUES'!$D$39),IF(C123="66",(Q123*'UNIT VALUES'!$D$27)+(T123*'UNIT VALUES'!$D$29)+(R123*'UNIT VALUES'!$D$30),(Q123*'UNIT VALUES'!$D$27)+(T123*'UNIT VALUES'!$D$28)+(R123*'UNIT VALUES'!$D$30)))</f>
        <v>33463846.999304175</v>
      </c>
      <c r="W123" s="58">
        <f t="shared" si="1"/>
        <v>60375141</v>
      </c>
      <c r="X123" s="63">
        <f>ROUND(IF(C123="22", W123*'UNIT VALUES'!$D$40, W123*'UNIT VALUES'!$D$32), 0)</f>
        <v>52675346</v>
      </c>
    </row>
    <row r="124" spans="1:24">
      <c r="A124" s="64" t="s">
        <v>459</v>
      </c>
      <c r="B124" s="64" t="s">
        <v>228</v>
      </c>
      <c r="C124" s="64" t="s">
        <v>49</v>
      </c>
      <c r="D124" s="64" t="s">
        <v>50</v>
      </c>
      <c r="E124" s="64" t="s">
        <v>229</v>
      </c>
      <c r="F124" s="64" t="s">
        <v>460</v>
      </c>
      <c r="G124" s="64" t="s">
        <v>237</v>
      </c>
      <c r="H124" s="64" t="s">
        <v>24</v>
      </c>
      <c r="I124" s="64" t="s">
        <v>461</v>
      </c>
      <c r="J124" s="64" t="s">
        <v>239</v>
      </c>
      <c r="K124" s="64" t="s">
        <v>240</v>
      </c>
      <c r="L124" s="65">
        <v>31614</v>
      </c>
      <c r="M124" s="65">
        <v>48281</v>
      </c>
      <c r="N124" s="65">
        <v>48548</v>
      </c>
      <c r="O124" s="65">
        <v>69772</v>
      </c>
      <c r="P124" s="65">
        <v>0</v>
      </c>
      <c r="Q124" s="65">
        <v>12984</v>
      </c>
      <c r="R124" s="65">
        <v>2287</v>
      </c>
      <c r="S124" s="65">
        <v>4435</v>
      </c>
      <c r="T124" s="57">
        <f>IF(P124&gt;0, ROUND(IF(IF(OR(C124="51", C124="52", C124="66"), (L124*'UNIT VALUES'!$C$22)-CALCS!P124,0)&gt;0, IF(OR(C124="51", C124="52", C124="66"), (L124*'UNIT VALUES'!$C$22)-CALCS!P124,0), 0), 0), ROUND(IF(IF(OR(C124="51", C124="52", C124="66"), (L124*'UNIT VALUES'!$C$22)-CALCS!O124,0)&gt;0, IF(OR(C124="51", C124="52", C124="66"), (L124*'UNIT VALUES'!$C$22)-CALCS!O124,0), 0), 0))</f>
        <v>0</v>
      </c>
      <c r="U124" s="58">
        <f>IF(C124="22", (O124*'UNIT VALUES'!$D$34)+(Q124*'UNIT VALUES'!$D$35)+(S124*'UNIT VALUES'!$D$36), (O124*'UNIT VALUES'!$D$24)+(Q124*'UNIT VALUES'!$D$25)+(S124*'UNIT VALUES'!$D$26))</f>
        <v>1288295.9921941226</v>
      </c>
      <c r="V124" s="58">
        <f>IF(C124="22",(O124*'UNIT VALUES'!$D$37)+(Q124*'UNIT VALUES'!$D$38)+(R124*'UNIT VALUES'!$D$39),IF(C124="66",(Q124*'UNIT VALUES'!$D$27)+(T124*'UNIT VALUES'!$D$29)+(R124*'UNIT VALUES'!$D$30),(Q124*'UNIT VALUES'!$D$27)+(T124*'UNIT VALUES'!$D$28)+(R124*'UNIT VALUES'!$D$30)))</f>
        <v>403558.6065679522</v>
      </c>
      <c r="W124" s="58">
        <f t="shared" si="1"/>
        <v>1288296</v>
      </c>
      <c r="X124" s="63">
        <f>ROUND(IF(C124="22", W124*'UNIT VALUES'!$D$40, W124*'UNIT VALUES'!$D$32), 0)</f>
        <v>1123996</v>
      </c>
    </row>
    <row r="125" spans="1:24">
      <c r="A125" s="64" t="s">
        <v>462</v>
      </c>
      <c r="B125" s="64" t="s">
        <v>228</v>
      </c>
      <c r="C125" s="64" t="s">
        <v>28</v>
      </c>
      <c r="D125" s="64" t="s">
        <v>29</v>
      </c>
      <c r="E125" s="64" t="s">
        <v>229</v>
      </c>
      <c r="F125" s="64" t="s">
        <v>463</v>
      </c>
      <c r="G125" s="64" t="s">
        <v>464</v>
      </c>
      <c r="H125" s="64" t="s">
        <v>24</v>
      </c>
      <c r="I125" s="64" t="s">
        <v>465</v>
      </c>
      <c r="J125" s="64" t="s">
        <v>466</v>
      </c>
      <c r="K125" s="64" t="s">
        <v>172</v>
      </c>
      <c r="L125" s="65">
        <v>14430</v>
      </c>
      <c r="M125" s="65">
        <v>21732</v>
      </c>
      <c r="N125" s="65">
        <v>21732</v>
      </c>
      <c r="O125" s="65">
        <v>61416</v>
      </c>
      <c r="P125" s="65">
        <v>0</v>
      </c>
      <c r="Q125" s="65">
        <v>13391</v>
      </c>
      <c r="R125" s="65">
        <v>902</v>
      </c>
      <c r="S125" s="65">
        <v>2669</v>
      </c>
      <c r="T125" s="57">
        <f>IF(P125&gt;0, ROUND(IF(IF(OR(C125="51", C125="52", C125="66"), (L125*'UNIT VALUES'!$C$22)-CALCS!P125,0)&gt;0, IF(OR(C125="51", C125="52", C125="66"), (L125*'UNIT VALUES'!$C$22)-CALCS!P125,0), 0), 0), ROUND(IF(IF(OR(C125="51", C125="52", C125="66"), (L125*'UNIT VALUES'!$C$22)-CALCS!O125,0)&gt;0, IF(OR(C125="51", C125="52", C125="66"), (L125*'UNIT VALUES'!$C$22)-CALCS!O125,0), 0), 0))</f>
        <v>0</v>
      </c>
      <c r="U125" s="58">
        <f>IF(C125="22", (O125*'UNIT VALUES'!$D$34)+(Q125*'UNIT VALUES'!$D$35)+(S125*'UNIT VALUES'!$D$36), (O125*'UNIT VALUES'!$D$24)+(Q125*'UNIT VALUES'!$D$25)+(S125*'UNIT VALUES'!$D$26))</f>
        <v>985392.19997724751</v>
      </c>
      <c r="V125" s="58">
        <f>IF(C125="22",(O125*'UNIT VALUES'!$D$37)+(Q125*'UNIT VALUES'!$D$38)+(R125*'UNIT VALUES'!$D$39),IF(C125="66",(Q125*'UNIT VALUES'!$D$27)+(T125*'UNIT VALUES'!$D$29)+(R125*'UNIT VALUES'!$D$30),(Q125*'UNIT VALUES'!$D$27)+(T125*'UNIT VALUES'!$D$28)+(R125*'UNIT VALUES'!$D$30)))</f>
        <v>312109.95375670592</v>
      </c>
      <c r="W125" s="58">
        <f t="shared" si="1"/>
        <v>985392</v>
      </c>
      <c r="X125" s="63">
        <f>ROUND(IF(C125="22", W125*'UNIT VALUES'!$D$40, W125*'UNIT VALUES'!$D$32), 0)</f>
        <v>859722</v>
      </c>
    </row>
    <row r="126" spans="1:24">
      <c r="A126" s="64" t="s">
        <v>467</v>
      </c>
      <c r="B126" s="64" t="s">
        <v>228</v>
      </c>
      <c r="C126" s="64" t="s">
        <v>49</v>
      </c>
      <c r="D126" s="64" t="s">
        <v>50</v>
      </c>
      <c r="E126" s="64" t="s">
        <v>229</v>
      </c>
      <c r="F126" s="64" t="s">
        <v>468</v>
      </c>
      <c r="G126" s="64" t="s">
        <v>282</v>
      </c>
      <c r="H126" s="64" t="s">
        <v>24</v>
      </c>
      <c r="I126" s="64" t="s">
        <v>469</v>
      </c>
      <c r="J126" s="64" t="s">
        <v>252</v>
      </c>
      <c r="K126" s="64" t="s">
        <v>240</v>
      </c>
      <c r="L126" s="65">
        <v>1</v>
      </c>
      <c r="M126" s="65">
        <v>0</v>
      </c>
      <c r="N126" s="65">
        <v>0</v>
      </c>
      <c r="O126" s="65">
        <v>77519</v>
      </c>
      <c r="P126" s="65">
        <v>0</v>
      </c>
      <c r="Q126" s="65">
        <v>5316</v>
      </c>
      <c r="R126" s="65">
        <v>79</v>
      </c>
      <c r="S126" s="65">
        <v>765</v>
      </c>
      <c r="T126" s="57">
        <f>IF(P126&gt;0, ROUND(IF(IF(OR(C126="51", C126="52", C126="66"), (L126*'UNIT VALUES'!$C$22)-CALCS!P126,0)&gt;0, IF(OR(C126="51", C126="52", C126="66"), (L126*'UNIT VALUES'!$C$22)-CALCS!P126,0), 0), 0), ROUND(IF(IF(OR(C126="51", C126="52", C126="66"), (L126*'UNIT VALUES'!$C$22)-CALCS!O126,0)&gt;0, IF(OR(C126="51", C126="52", C126="66"), (L126*'UNIT VALUES'!$C$22)-CALCS!O126,0), 0), 0))</f>
        <v>0</v>
      </c>
      <c r="U126" s="58">
        <f>IF(C126="22", (O126*'UNIT VALUES'!$D$34)+(Q126*'UNIT VALUES'!$D$35)+(S126*'UNIT VALUES'!$D$36), (O126*'UNIT VALUES'!$D$24)+(Q126*'UNIT VALUES'!$D$25)+(S126*'UNIT VALUES'!$D$26))</f>
        <v>445756.94828855083</v>
      </c>
      <c r="V126" s="58">
        <f>IF(C126="22",(O126*'UNIT VALUES'!$D$37)+(Q126*'UNIT VALUES'!$D$38)+(R126*'UNIT VALUES'!$D$39),IF(C126="66",(Q126*'UNIT VALUES'!$D$27)+(T126*'UNIT VALUES'!$D$29)+(R126*'UNIT VALUES'!$D$30),(Q126*'UNIT VALUES'!$D$27)+(T126*'UNIT VALUES'!$D$28)+(R126*'UNIT VALUES'!$D$30)))</f>
        <v>103958.68352830849</v>
      </c>
      <c r="W126" s="58">
        <f t="shared" si="1"/>
        <v>445757</v>
      </c>
      <c r="X126" s="63">
        <f>ROUND(IF(C126="22", W126*'UNIT VALUES'!$D$40, W126*'UNIT VALUES'!$D$32), 0)</f>
        <v>388908</v>
      </c>
    </row>
    <row r="127" spans="1:24">
      <c r="A127" s="64" t="s">
        <v>470</v>
      </c>
      <c r="B127" s="64" t="s">
        <v>228</v>
      </c>
      <c r="C127" s="64" t="s">
        <v>28</v>
      </c>
      <c r="D127" s="64" t="s">
        <v>29</v>
      </c>
      <c r="E127" s="64" t="s">
        <v>229</v>
      </c>
      <c r="F127" s="64" t="s">
        <v>471</v>
      </c>
      <c r="G127" s="64" t="s">
        <v>472</v>
      </c>
      <c r="H127" s="64" t="s">
        <v>24</v>
      </c>
      <c r="I127" s="64" t="s">
        <v>473</v>
      </c>
      <c r="J127" s="64" t="s">
        <v>474</v>
      </c>
      <c r="K127" s="64" t="s">
        <v>172</v>
      </c>
      <c r="L127" s="65">
        <v>20068</v>
      </c>
      <c r="M127" s="65">
        <v>37976</v>
      </c>
      <c r="N127" s="65">
        <v>36499</v>
      </c>
      <c r="O127" s="65">
        <v>78958</v>
      </c>
      <c r="P127" s="65">
        <v>0</v>
      </c>
      <c r="Q127" s="65">
        <v>19578</v>
      </c>
      <c r="R127" s="65">
        <v>1223</v>
      </c>
      <c r="S127" s="65">
        <v>1952</v>
      </c>
      <c r="T127" s="57">
        <f>IF(P127&gt;0, ROUND(IF(IF(OR(C127="51", C127="52", C127="66"), (L127*'UNIT VALUES'!$C$22)-CALCS!P127,0)&gt;0, IF(OR(C127="51", C127="52", C127="66"), (L127*'UNIT VALUES'!$C$22)-CALCS!P127,0), 0), 0), ROUND(IF(IF(OR(C127="51", C127="52", C127="66"), (L127*'UNIT VALUES'!$C$22)-CALCS!O127,0)&gt;0, IF(OR(C127="51", C127="52", C127="66"), (L127*'UNIT VALUES'!$C$22)-CALCS!O127,0), 0), 0))</f>
        <v>0</v>
      </c>
      <c r="U127" s="58">
        <f>IF(C127="22", (O127*'UNIT VALUES'!$D$34)+(Q127*'UNIT VALUES'!$D$35)+(S127*'UNIT VALUES'!$D$36), (O127*'UNIT VALUES'!$D$24)+(Q127*'UNIT VALUES'!$D$25)+(S127*'UNIT VALUES'!$D$26))</f>
        <v>1089169.8797735432</v>
      </c>
      <c r="V127" s="58">
        <f>IF(C127="22",(O127*'UNIT VALUES'!$D$37)+(Q127*'UNIT VALUES'!$D$38)+(R127*'UNIT VALUES'!$D$39),IF(C127="66",(Q127*'UNIT VALUES'!$D$27)+(T127*'UNIT VALUES'!$D$29)+(R127*'UNIT VALUES'!$D$30),(Q127*'UNIT VALUES'!$D$27)+(T127*'UNIT VALUES'!$D$28)+(R127*'UNIT VALUES'!$D$30)))</f>
        <v>449470.69167065743</v>
      </c>
      <c r="W127" s="58">
        <f t="shared" si="1"/>
        <v>1089170</v>
      </c>
      <c r="X127" s="63">
        <f>ROUND(IF(C127="22", W127*'UNIT VALUES'!$D$40, W127*'UNIT VALUES'!$D$32), 0)</f>
        <v>950265</v>
      </c>
    </row>
    <row r="128" spans="1:24">
      <c r="A128" s="64" t="s">
        <v>475</v>
      </c>
      <c r="B128" s="64" t="s">
        <v>228</v>
      </c>
      <c r="C128" s="64" t="s">
        <v>28</v>
      </c>
      <c r="D128" s="64" t="s">
        <v>29</v>
      </c>
      <c r="E128" s="64" t="s">
        <v>229</v>
      </c>
      <c r="F128" s="64" t="s">
        <v>476</v>
      </c>
      <c r="G128" s="64" t="s">
        <v>322</v>
      </c>
      <c r="H128" s="64" t="s">
        <v>24</v>
      </c>
      <c r="I128" s="64" t="s">
        <v>477</v>
      </c>
      <c r="J128" s="64" t="s">
        <v>324</v>
      </c>
      <c r="K128" s="64" t="s">
        <v>172</v>
      </c>
      <c r="L128" s="65">
        <v>6572</v>
      </c>
      <c r="M128" s="65">
        <v>37820</v>
      </c>
      <c r="N128" s="65">
        <v>37820</v>
      </c>
      <c r="O128" s="65">
        <v>66790</v>
      </c>
      <c r="P128" s="65">
        <v>0</v>
      </c>
      <c r="Q128" s="65">
        <v>3809</v>
      </c>
      <c r="R128" s="65">
        <v>114</v>
      </c>
      <c r="S128" s="65">
        <v>1176</v>
      </c>
      <c r="T128" s="57">
        <f>IF(P128&gt;0, ROUND(IF(IF(OR(C128="51", C128="52", C128="66"), (L128*'UNIT VALUES'!$C$22)-CALCS!P128,0)&gt;0, IF(OR(C128="51", C128="52", C128="66"), (L128*'UNIT VALUES'!$C$22)-CALCS!P128,0), 0), 0), ROUND(IF(IF(OR(C128="51", C128="52", C128="66"), (L128*'UNIT VALUES'!$C$22)-CALCS!O128,0)&gt;0, IF(OR(C128="51", C128="52", C128="66"), (L128*'UNIT VALUES'!$C$22)-CALCS!O128,0), 0), 0))</f>
        <v>0</v>
      </c>
      <c r="U128" s="58">
        <f>IF(C128="22", (O128*'UNIT VALUES'!$D$34)+(Q128*'UNIT VALUES'!$D$35)+(S128*'UNIT VALUES'!$D$36), (O128*'UNIT VALUES'!$D$24)+(Q128*'UNIT VALUES'!$D$25)+(S128*'UNIT VALUES'!$D$26))</f>
        <v>447809.70368059917</v>
      </c>
      <c r="V128" s="58">
        <f>IF(C128="22",(O128*'UNIT VALUES'!$D$37)+(Q128*'UNIT VALUES'!$D$38)+(R128*'UNIT VALUES'!$D$39),IF(C128="66",(Q128*'UNIT VALUES'!$D$27)+(T128*'UNIT VALUES'!$D$29)+(R128*'UNIT VALUES'!$D$30),(Q128*'UNIT VALUES'!$D$27)+(T128*'UNIT VALUES'!$D$28)+(R128*'UNIT VALUES'!$D$30)))</f>
        <v>78589.687690981795</v>
      </c>
      <c r="W128" s="58">
        <f t="shared" si="1"/>
        <v>447810</v>
      </c>
      <c r="X128" s="63">
        <f>ROUND(IF(C128="22", W128*'UNIT VALUES'!$D$40, W128*'UNIT VALUES'!$D$32), 0)</f>
        <v>390700</v>
      </c>
    </row>
    <row r="129" spans="1:24">
      <c r="A129" s="64" t="s">
        <v>478</v>
      </c>
      <c r="B129" s="64" t="s">
        <v>228</v>
      </c>
      <c r="C129" s="64" t="s">
        <v>49</v>
      </c>
      <c r="D129" s="64" t="s">
        <v>50</v>
      </c>
      <c r="E129" s="64" t="s">
        <v>229</v>
      </c>
      <c r="F129" s="64" t="s">
        <v>479</v>
      </c>
      <c r="G129" s="64" t="s">
        <v>242</v>
      </c>
      <c r="H129" s="64" t="s">
        <v>24</v>
      </c>
      <c r="I129" s="64" t="s">
        <v>480</v>
      </c>
      <c r="J129" s="64" t="s">
        <v>244</v>
      </c>
      <c r="K129" s="64" t="s">
        <v>240</v>
      </c>
      <c r="L129" s="65">
        <v>1</v>
      </c>
      <c r="M129" s="65">
        <v>48503</v>
      </c>
      <c r="N129" s="65">
        <v>0</v>
      </c>
      <c r="O129" s="65">
        <v>93305</v>
      </c>
      <c r="P129" s="65">
        <v>0</v>
      </c>
      <c r="Q129" s="65">
        <v>3778</v>
      </c>
      <c r="R129" s="65">
        <v>121</v>
      </c>
      <c r="S129" s="65">
        <v>899</v>
      </c>
      <c r="T129" s="57">
        <f>IF(P129&gt;0, ROUND(IF(IF(OR(C129="51", C129="52", C129="66"), (L129*'UNIT VALUES'!$C$22)-CALCS!P129,0)&gt;0, IF(OR(C129="51", C129="52", C129="66"), (L129*'UNIT VALUES'!$C$22)-CALCS!P129,0), 0), 0), ROUND(IF(IF(OR(C129="51", C129="52", C129="66"), (L129*'UNIT VALUES'!$C$22)-CALCS!O129,0)&gt;0, IF(OR(C129="51", C129="52", C129="66"), (L129*'UNIT VALUES'!$C$22)-CALCS!O129,0), 0), 0))</f>
        <v>0</v>
      </c>
      <c r="U129" s="58">
        <f>IF(C129="22", (O129*'UNIT VALUES'!$D$34)+(Q129*'UNIT VALUES'!$D$35)+(S129*'UNIT VALUES'!$D$36), (O129*'UNIT VALUES'!$D$24)+(Q129*'UNIT VALUES'!$D$25)+(S129*'UNIT VALUES'!$D$26))</f>
        <v>452069.01727326494</v>
      </c>
      <c r="V129" s="58">
        <f>IF(C129="22",(O129*'UNIT VALUES'!$D$37)+(Q129*'UNIT VALUES'!$D$38)+(R129*'UNIT VALUES'!$D$39),IF(C129="66",(Q129*'UNIT VALUES'!$D$27)+(T129*'UNIT VALUES'!$D$29)+(R129*'UNIT VALUES'!$D$30),(Q129*'UNIT VALUES'!$D$27)+(T129*'UNIT VALUES'!$D$28)+(R129*'UNIT VALUES'!$D$30)))</f>
        <v>78516.617179426074</v>
      </c>
      <c r="W129" s="58">
        <f t="shared" si="1"/>
        <v>452069</v>
      </c>
      <c r="X129" s="63">
        <f>ROUND(IF(C129="22", W129*'UNIT VALUES'!$D$40, W129*'UNIT VALUES'!$D$32), 0)</f>
        <v>394415</v>
      </c>
    </row>
    <row r="130" spans="1:24">
      <c r="A130" s="64" t="s">
        <v>481</v>
      </c>
      <c r="B130" s="64" t="s">
        <v>228</v>
      </c>
      <c r="C130" s="64" t="s">
        <v>28</v>
      </c>
      <c r="D130" s="64" t="s">
        <v>29</v>
      </c>
      <c r="E130" s="64" t="s">
        <v>229</v>
      </c>
      <c r="F130" s="64" t="s">
        <v>482</v>
      </c>
      <c r="G130" s="64" t="s">
        <v>483</v>
      </c>
      <c r="H130" s="64" t="s">
        <v>24</v>
      </c>
      <c r="I130" s="64" t="s">
        <v>484</v>
      </c>
      <c r="J130" s="64" t="s">
        <v>485</v>
      </c>
      <c r="K130" s="64" t="s">
        <v>172</v>
      </c>
      <c r="L130" s="65">
        <v>36585</v>
      </c>
      <c r="M130" s="65">
        <v>112790</v>
      </c>
      <c r="N130" s="65">
        <v>106602</v>
      </c>
      <c r="O130" s="65">
        <v>201165</v>
      </c>
      <c r="P130" s="65">
        <v>0</v>
      </c>
      <c r="Q130" s="65">
        <v>30839</v>
      </c>
      <c r="R130" s="65">
        <v>3594</v>
      </c>
      <c r="S130" s="65">
        <v>3584</v>
      </c>
      <c r="T130" s="57">
        <f>IF(P130&gt;0, ROUND(IF(IF(OR(C130="51", C130="52", C130="66"), (L130*'UNIT VALUES'!$C$22)-CALCS!P130,0)&gt;0, IF(OR(C130="51", C130="52", C130="66"), (L130*'UNIT VALUES'!$C$22)-CALCS!P130,0), 0), 0), ROUND(IF(IF(OR(C130="51", C130="52", C130="66"), (L130*'UNIT VALUES'!$C$22)-CALCS!O130,0)&gt;0, IF(OR(C130="51", C130="52", C130="66"), (L130*'UNIT VALUES'!$C$22)-CALCS!O130,0), 0), 0))</f>
        <v>0</v>
      </c>
      <c r="U130" s="58">
        <f>IF(C130="22", (O130*'UNIT VALUES'!$D$34)+(Q130*'UNIT VALUES'!$D$35)+(S130*'UNIT VALUES'!$D$36), (O130*'UNIT VALUES'!$D$24)+(Q130*'UNIT VALUES'!$D$25)+(S130*'UNIT VALUES'!$D$26))</f>
        <v>1952810.5232711518</v>
      </c>
      <c r="V130" s="58">
        <f>IF(C130="22",(O130*'UNIT VALUES'!$D$37)+(Q130*'UNIT VALUES'!$D$38)+(R130*'UNIT VALUES'!$D$39),IF(C130="66",(Q130*'UNIT VALUES'!$D$27)+(T130*'UNIT VALUES'!$D$29)+(R130*'UNIT VALUES'!$D$30),(Q130*'UNIT VALUES'!$D$27)+(T130*'UNIT VALUES'!$D$28)+(R130*'UNIT VALUES'!$D$30)))</f>
        <v>827167.30263938662</v>
      </c>
      <c r="W130" s="58">
        <f t="shared" si="1"/>
        <v>1952811</v>
      </c>
      <c r="X130" s="63">
        <f>ROUND(IF(C130="22", W130*'UNIT VALUES'!$D$40, W130*'UNIT VALUES'!$D$32), 0)</f>
        <v>1703764</v>
      </c>
    </row>
    <row r="131" spans="1:24">
      <c r="A131" s="64" t="s">
        <v>486</v>
      </c>
      <c r="B131" s="64" t="s">
        <v>228</v>
      </c>
      <c r="C131" s="64" t="s">
        <v>28</v>
      </c>
      <c r="D131" s="64" t="s">
        <v>29</v>
      </c>
      <c r="E131" s="64" t="s">
        <v>229</v>
      </c>
      <c r="F131" s="64" t="s">
        <v>487</v>
      </c>
      <c r="G131" s="64" t="s">
        <v>237</v>
      </c>
      <c r="H131" s="64" t="s">
        <v>24</v>
      </c>
      <c r="I131" s="64" t="s">
        <v>488</v>
      </c>
      <c r="J131" s="64" t="s">
        <v>239</v>
      </c>
      <c r="K131" s="64" t="s">
        <v>240</v>
      </c>
      <c r="L131" s="65">
        <v>32097</v>
      </c>
      <c r="M131" s="65">
        <v>52929</v>
      </c>
      <c r="N131" s="65">
        <v>52929</v>
      </c>
      <c r="O131" s="65">
        <v>62500</v>
      </c>
      <c r="P131" s="65">
        <v>0</v>
      </c>
      <c r="Q131" s="65">
        <v>8988</v>
      </c>
      <c r="R131" s="65">
        <v>1490</v>
      </c>
      <c r="S131" s="65">
        <v>2491</v>
      </c>
      <c r="T131" s="57">
        <f>IF(P131&gt;0, ROUND(IF(IF(OR(C131="51", C131="52", C131="66"), (L131*'UNIT VALUES'!$C$22)-CALCS!P131,0)&gt;0, IF(OR(C131="51", C131="52", C131="66"), (L131*'UNIT VALUES'!$C$22)-CALCS!P131,0), 0), 0), ROUND(IF(IF(OR(C131="51", C131="52", C131="66"), (L131*'UNIT VALUES'!$C$22)-CALCS!O131,0)&gt;0, IF(OR(C131="51", C131="52", C131="66"), (L131*'UNIT VALUES'!$C$22)-CALCS!O131,0), 0), 0))</f>
        <v>0</v>
      </c>
      <c r="U131" s="58">
        <f>IF(C131="22", (O131*'UNIT VALUES'!$D$34)+(Q131*'UNIT VALUES'!$D$35)+(S131*'UNIT VALUES'!$D$36), (O131*'UNIT VALUES'!$D$24)+(Q131*'UNIT VALUES'!$D$25)+(S131*'UNIT VALUES'!$D$26))</f>
        <v>821669.5859503136</v>
      </c>
      <c r="V131" s="58">
        <f>IF(C131="22",(O131*'UNIT VALUES'!$D$37)+(Q131*'UNIT VALUES'!$D$38)+(R131*'UNIT VALUES'!$D$39),IF(C131="66",(Q131*'UNIT VALUES'!$D$27)+(T131*'UNIT VALUES'!$D$29)+(R131*'UNIT VALUES'!$D$30),(Q131*'UNIT VALUES'!$D$27)+(T131*'UNIT VALUES'!$D$28)+(R131*'UNIT VALUES'!$D$30)))</f>
        <v>272701.65041627118</v>
      </c>
      <c r="W131" s="58">
        <f t="shared" ref="W131:W194" si="2">ROUND(IF(U131&gt;V131,U131,V131), 0)</f>
        <v>821670</v>
      </c>
      <c r="X131" s="63">
        <f>ROUND(IF(C131="22", W131*'UNIT VALUES'!$D$40, W131*'UNIT VALUES'!$D$32), 0)</f>
        <v>716880</v>
      </c>
    </row>
    <row r="132" spans="1:24">
      <c r="A132" s="64" t="s">
        <v>489</v>
      </c>
      <c r="B132" s="64" t="s">
        <v>228</v>
      </c>
      <c r="C132" s="64" t="s">
        <v>49</v>
      </c>
      <c r="D132" s="64" t="s">
        <v>50</v>
      </c>
      <c r="E132" s="64" t="s">
        <v>229</v>
      </c>
      <c r="F132" s="64" t="s">
        <v>490</v>
      </c>
      <c r="G132" s="64" t="s">
        <v>491</v>
      </c>
      <c r="H132" s="64" t="s">
        <v>24</v>
      </c>
      <c r="I132" s="64" t="s">
        <v>492</v>
      </c>
      <c r="J132" s="64" t="s">
        <v>493</v>
      </c>
      <c r="K132" s="64" t="s">
        <v>172</v>
      </c>
      <c r="L132" s="65">
        <v>22618</v>
      </c>
      <c r="M132" s="65">
        <v>27558</v>
      </c>
      <c r="N132" s="65">
        <v>27558</v>
      </c>
      <c r="O132" s="65">
        <v>27810</v>
      </c>
      <c r="P132" s="65">
        <v>0</v>
      </c>
      <c r="Q132" s="65">
        <v>2554</v>
      </c>
      <c r="R132" s="65">
        <v>1360</v>
      </c>
      <c r="S132" s="65">
        <v>319</v>
      </c>
      <c r="T132" s="57">
        <f>IF(P132&gt;0, ROUND(IF(IF(OR(C132="51", C132="52", C132="66"), (L132*'UNIT VALUES'!$C$22)-CALCS!P132,0)&gt;0, IF(OR(C132="51", C132="52", C132="66"), (L132*'UNIT VALUES'!$C$22)-CALCS!P132,0), 0), 0), ROUND(IF(IF(OR(C132="51", C132="52", C132="66"), (L132*'UNIT VALUES'!$C$22)-CALCS!O132,0)&gt;0, IF(OR(C132="51", C132="52", C132="66"), (L132*'UNIT VALUES'!$C$22)-CALCS!O132,0), 0), 0))</f>
        <v>5959</v>
      </c>
      <c r="U132" s="58">
        <f>IF(C132="22", (O132*'UNIT VALUES'!$D$34)+(Q132*'UNIT VALUES'!$D$35)+(S132*'UNIT VALUES'!$D$36), (O132*'UNIT VALUES'!$D$24)+(Q132*'UNIT VALUES'!$D$25)+(S132*'UNIT VALUES'!$D$26))</f>
        <v>187398.77492288448</v>
      </c>
      <c r="V132" s="58">
        <f>IF(C132="22",(O132*'UNIT VALUES'!$D$37)+(Q132*'UNIT VALUES'!$D$38)+(R132*'UNIT VALUES'!$D$39),IF(C132="66",(Q132*'UNIT VALUES'!$D$27)+(T132*'UNIT VALUES'!$D$29)+(R132*'UNIT VALUES'!$D$30),(Q132*'UNIT VALUES'!$D$27)+(T132*'UNIT VALUES'!$D$28)+(R132*'UNIT VALUES'!$D$30)))</f>
        <v>219300.54721719262</v>
      </c>
      <c r="W132" s="58">
        <f t="shared" si="2"/>
        <v>219301</v>
      </c>
      <c r="X132" s="63">
        <f>ROUND(IF(C132="22", W132*'UNIT VALUES'!$D$40, W132*'UNIT VALUES'!$D$32), 0)</f>
        <v>191333</v>
      </c>
    </row>
    <row r="133" spans="1:24">
      <c r="A133" s="64" t="s">
        <v>494</v>
      </c>
      <c r="B133" s="64" t="s">
        <v>228</v>
      </c>
      <c r="C133" s="64" t="s">
        <v>28</v>
      </c>
      <c r="D133" s="64" t="s">
        <v>29</v>
      </c>
      <c r="E133" s="64" t="s">
        <v>229</v>
      </c>
      <c r="F133" s="64" t="s">
        <v>495</v>
      </c>
      <c r="G133" s="64" t="s">
        <v>237</v>
      </c>
      <c r="H133" s="64" t="s">
        <v>24</v>
      </c>
      <c r="I133" s="64" t="s">
        <v>496</v>
      </c>
      <c r="J133" s="64" t="s">
        <v>239</v>
      </c>
      <c r="K133" s="64" t="s">
        <v>240</v>
      </c>
      <c r="L133" s="65">
        <v>37821</v>
      </c>
      <c r="M133" s="65">
        <v>54338</v>
      </c>
      <c r="N133" s="65">
        <v>54338</v>
      </c>
      <c r="O133" s="65">
        <v>60269</v>
      </c>
      <c r="P133" s="65">
        <v>0</v>
      </c>
      <c r="Q133" s="65">
        <v>7552</v>
      </c>
      <c r="R133" s="65">
        <v>1123</v>
      </c>
      <c r="S133" s="65">
        <v>1825</v>
      </c>
      <c r="T133" s="57">
        <f>IF(P133&gt;0, ROUND(IF(IF(OR(C133="51", C133="52", C133="66"), (L133*'UNIT VALUES'!$C$22)-CALCS!P133,0)&gt;0, IF(OR(C133="51", C133="52", C133="66"), (L133*'UNIT VALUES'!$C$22)-CALCS!P133,0), 0), 0), ROUND(IF(IF(OR(C133="51", C133="52", C133="66"), (L133*'UNIT VALUES'!$C$22)-CALCS!O133,0)&gt;0, IF(OR(C133="51", C133="52", C133="66"), (L133*'UNIT VALUES'!$C$22)-CALCS!O133,0), 0), 0))</f>
        <v>0</v>
      </c>
      <c r="U133" s="58">
        <f>IF(C133="22", (O133*'UNIT VALUES'!$D$34)+(Q133*'UNIT VALUES'!$D$35)+(S133*'UNIT VALUES'!$D$36), (O133*'UNIT VALUES'!$D$24)+(Q133*'UNIT VALUES'!$D$25)+(S133*'UNIT VALUES'!$D$26))</f>
        <v>660253.39796337509</v>
      </c>
      <c r="V133" s="58">
        <f>IF(C133="22",(O133*'UNIT VALUES'!$D$37)+(Q133*'UNIT VALUES'!$D$38)+(R133*'UNIT VALUES'!$D$39),IF(C133="66",(Q133*'UNIT VALUES'!$D$27)+(T133*'UNIT VALUES'!$D$29)+(R133*'UNIT VALUES'!$D$30),(Q133*'UNIT VALUES'!$D$27)+(T133*'UNIT VALUES'!$D$28)+(R133*'UNIT VALUES'!$D$30)))</f>
        <v>219917.7690625446</v>
      </c>
      <c r="W133" s="58">
        <f t="shared" si="2"/>
        <v>660253</v>
      </c>
      <c r="X133" s="63">
        <f>ROUND(IF(C133="22", W133*'UNIT VALUES'!$D$40, W133*'UNIT VALUES'!$D$32), 0)</f>
        <v>576049</v>
      </c>
    </row>
    <row r="134" spans="1:24">
      <c r="A134" s="64" t="s">
        <v>497</v>
      </c>
      <c r="B134" s="64" t="s">
        <v>228</v>
      </c>
      <c r="C134" s="64" t="s">
        <v>49</v>
      </c>
      <c r="D134" s="64" t="s">
        <v>50</v>
      </c>
      <c r="E134" s="64" t="s">
        <v>229</v>
      </c>
      <c r="F134" s="64" t="s">
        <v>498</v>
      </c>
      <c r="G134" s="64" t="s">
        <v>282</v>
      </c>
      <c r="H134" s="64" t="s">
        <v>24</v>
      </c>
      <c r="I134" s="64" t="s">
        <v>499</v>
      </c>
      <c r="J134" s="64" t="s">
        <v>252</v>
      </c>
      <c r="K134" s="64" t="s">
        <v>240</v>
      </c>
      <c r="L134" s="65">
        <v>1</v>
      </c>
      <c r="M134" s="65">
        <v>28309</v>
      </c>
      <c r="N134" s="65">
        <v>0</v>
      </c>
      <c r="O134" s="65">
        <v>193365</v>
      </c>
      <c r="P134" s="65">
        <v>0</v>
      </c>
      <c r="Q134" s="65">
        <v>26962</v>
      </c>
      <c r="R134" s="65">
        <v>332</v>
      </c>
      <c r="S134" s="65">
        <v>5427</v>
      </c>
      <c r="T134" s="57">
        <f>IF(P134&gt;0, ROUND(IF(IF(OR(C134="51", C134="52", C134="66"), (L134*'UNIT VALUES'!$C$22)-CALCS!P134,0)&gt;0, IF(OR(C134="51", C134="52", C134="66"), (L134*'UNIT VALUES'!$C$22)-CALCS!P134,0), 0), 0), ROUND(IF(IF(OR(C134="51", C134="52", C134="66"), (L134*'UNIT VALUES'!$C$22)-CALCS!O134,0)&gt;0, IF(OR(C134="51", C134="52", C134="66"), (L134*'UNIT VALUES'!$C$22)-CALCS!O134,0), 0), 0))</f>
        <v>0</v>
      </c>
      <c r="U134" s="58">
        <f>IF(C134="22", (O134*'UNIT VALUES'!$D$34)+(Q134*'UNIT VALUES'!$D$35)+(S134*'UNIT VALUES'!$D$36), (O134*'UNIT VALUES'!$D$24)+(Q134*'UNIT VALUES'!$D$25)+(S134*'UNIT VALUES'!$D$26))</f>
        <v>2130040.3907902683</v>
      </c>
      <c r="V134" s="58">
        <f>IF(C134="22",(O134*'UNIT VALUES'!$D$37)+(Q134*'UNIT VALUES'!$D$38)+(R134*'UNIT VALUES'!$D$39),IF(C134="66",(Q134*'UNIT VALUES'!$D$27)+(T134*'UNIT VALUES'!$D$29)+(R134*'UNIT VALUES'!$D$30),(Q134*'UNIT VALUES'!$D$27)+(T134*'UNIT VALUES'!$D$28)+(R134*'UNIT VALUES'!$D$30)))</f>
        <v>522355.91560190014</v>
      </c>
      <c r="W134" s="58">
        <f t="shared" si="2"/>
        <v>2130040</v>
      </c>
      <c r="X134" s="63">
        <f>ROUND(IF(C134="22", W134*'UNIT VALUES'!$D$40, W134*'UNIT VALUES'!$D$32), 0)</f>
        <v>1858391</v>
      </c>
    </row>
    <row r="135" spans="1:24">
      <c r="A135" s="64" t="s">
        <v>500</v>
      </c>
      <c r="B135" s="64" t="s">
        <v>228</v>
      </c>
      <c r="C135" s="64" t="s">
        <v>28</v>
      </c>
      <c r="D135" s="64" t="s">
        <v>29</v>
      </c>
      <c r="E135" s="64" t="s">
        <v>229</v>
      </c>
      <c r="F135" s="64" t="s">
        <v>501</v>
      </c>
      <c r="G135" s="64" t="s">
        <v>322</v>
      </c>
      <c r="H135" s="64" t="s">
        <v>24</v>
      </c>
      <c r="I135" s="64" t="s">
        <v>502</v>
      </c>
      <c r="J135" s="64" t="s">
        <v>324</v>
      </c>
      <c r="K135" s="64" t="s">
        <v>172</v>
      </c>
      <c r="L135" s="65">
        <v>30889</v>
      </c>
      <c r="M135" s="65">
        <v>58655</v>
      </c>
      <c r="N135" s="65">
        <v>58655</v>
      </c>
      <c r="O135" s="65">
        <v>74066</v>
      </c>
      <c r="P135" s="65">
        <v>0</v>
      </c>
      <c r="Q135" s="65">
        <v>4607</v>
      </c>
      <c r="R135" s="65">
        <v>1135</v>
      </c>
      <c r="S135" s="65">
        <v>1694</v>
      </c>
      <c r="T135" s="57">
        <f>IF(P135&gt;0, ROUND(IF(IF(OR(C135="51", C135="52", C135="66"), (L135*'UNIT VALUES'!$C$22)-CALCS!P135,0)&gt;0, IF(OR(C135="51", C135="52", C135="66"), (L135*'UNIT VALUES'!$C$22)-CALCS!P135,0), 0), 0), ROUND(IF(IF(OR(C135="51", C135="52", C135="66"), (L135*'UNIT VALUES'!$C$22)-CALCS!O135,0)&gt;0, IF(OR(C135="51", C135="52", C135="66"), (L135*'UNIT VALUES'!$C$22)-CALCS!O135,0), 0), 0))</f>
        <v>0</v>
      </c>
      <c r="U135" s="58">
        <f>IF(C135="22", (O135*'UNIT VALUES'!$D$34)+(Q135*'UNIT VALUES'!$D$35)+(S135*'UNIT VALUES'!$D$36), (O135*'UNIT VALUES'!$D$24)+(Q135*'UNIT VALUES'!$D$25)+(S135*'UNIT VALUES'!$D$26))</f>
        <v>574417.33516219002</v>
      </c>
      <c r="V135" s="58">
        <f>IF(C135="22",(O135*'UNIT VALUES'!$D$37)+(Q135*'UNIT VALUES'!$D$38)+(R135*'UNIT VALUES'!$D$39),IF(C135="66",(Q135*'UNIT VALUES'!$D$27)+(T135*'UNIT VALUES'!$D$29)+(R135*'UNIT VALUES'!$D$30),(Q135*'UNIT VALUES'!$D$27)+(T135*'UNIT VALUES'!$D$28)+(R135*'UNIT VALUES'!$D$30)))</f>
        <v>166311.02277267017</v>
      </c>
      <c r="W135" s="58">
        <f t="shared" si="2"/>
        <v>574417</v>
      </c>
      <c r="X135" s="63">
        <f>ROUND(IF(C135="22", W135*'UNIT VALUES'!$D$40, W135*'UNIT VALUES'!$D$32), 0)</f>
        <v>501160</v>
      </c>
    </row>
    <row r="136" spans="1:24">
      <c r="A136" s="64" t="s">
        <v>503</v>
      </c>
      <c r="B136" s="64" t="s">
        <v>228</v>
      </c>
      <c r="C136" s="64" t="s">
        <v>28</v>
      </c>
      <c r="D136" s="64" t="s">
        <v>29</v>
      </c>
      <c r="E136" s="64" t="s">
        <v>229</v>
      </c>
      <c r="F136" s="64" t="s">
        <v>504</v>
      </c>
      <c r="G136" s="64" t="s">
        <v>73</v>
      </c>
      <c r="H136" s="64" t="s">
        <v>24</v>
      </c>
      <c r="I136" s="64" t="s">
        <v>505</v>
      </c>
      <c r="J136" s="64" t="s">
        <v>506</v>
      </c>
      <c r="K136" s="64" t="s">
        <v>172</v>
      </c>
      <c r="L136" s="65">
        <v>22170</v>
      </c>
      <c r="M136" s="65">
        <v>52621</v>
      </c>
      <c r="N136" s="65">
        <v>50879</v>
      </c>
      <c r="O136" s="65">
        <v>76915</v>
      </c>
      <c r="P136" s="65">
        <v>0</v>
      </c>
      <c r="Q136" s="65">
        <v>8013</v>
      </c>
      <c r="R136" s="65">
        <v>2443</v>
      </c>
      <c r="S136" s="65">
        <v>2041</v>
      </c>
      <c r="T136" s="57">
        <f>IF(P136&gt;0, ROUND(IF(IF(OR(C136="51", C136="52", C136="66"), (L136*'UNIT VALUES'!$C$22)-CALCS!P136,0)&gt;0, IF(OR(C136="51", C136="52", C136="66"), (L136*'UNIT VALUES'!$C$22)-CALCS!P136,0), 0), 0), ROUND(IF(IF(OR(C136="51", C136="52", C136="66"), (L136*'UNIT VALUES'!$C$22)-CALCS!O136,0)&gt;0, IF(OR(C136="51", C136="52", C136="66"), (L136*'UNIT VALUES'!$C$22)-CALCS!O136,0), 0), 0))</f>
        <v>0</v>
      </c>
      <c r="U136" s="58">
        <f>IF(C136="22", (O136*'UNIT VALUES'!$D$34)+(Q136*'UNIT VALUES'!$D$35)+(S136*'UNIT VALUES'!$D$36), (O136*'UNIT VALUES'!$D$24)+(Q136*'UNIT VALUES'!$D$25)+(S136*'UNIT VALUES'!$D$26))</f>
        <v>743755.58920966752</v>
      </c>
      <c r="V136" s="58">
        <f>IF(C136="22",(O136*'UNIT VALUES'!$D$37)+(Q136*'UNIT VALUES'!$D$38)+(R136*'UNIT VALUES'!$D$39),IF(C136="66",(Q136*'UNIT VALUES'!$D$27)+(T136*'UNIT VALUES'!$D$29)+(R136*'UNIT VALUES'!$D$30),(Q136*'UNIT VALUES'!$D$27)+(T136*'UNIT VALUES'!$D$28)+(R136*'UNIT VALUES'!$D$30)))</f>
        <v>322773.99075732444</v>
      </c>
      <c r="W136" s="58">
        <f t="shared" si="2"/>
        <v>743756</v>
      </c>
      <c r="X136" s="63">
        <f>ROUND(IF(C136="22", W136*'UNIT VALUES'!$D$40, W136*'UNIT VALUES'!$D$32), 0)</f>
        <v>648903</v>
      </c>
    </row>
    <row r="137" spans="1:24">
      <c r="A137" s="64" t="s">
        <v>507</v>
      </c>
      <c r="B137" s="64" t="s">
        <v>228</v>
      </c>
      <c r="C137" s="64" t="s">
        <v>28</v>
      </c>
      <c r="D137" s="64" t="s">
        <v>29</v>
      </c>
      <c r="E137" s="64" t="s">
        <v>229</v>
      </c>
      <c r="F137" s="64" t="s">
        <v>508</v>
      </c>
      <c r="G137" s="64" t="s">
        <v>52</v>
      </c>
      <c r="H137" s="64" t="s">
        <v>24</v>
      </c>
      <c r="I137" s="64" t="s">
        <v>509</v>
      </c>
      <c r="J137" s="64" t="s">
        <v>278</v>
      </c>
      <c r="K137" s="64" t="s">
        <v>240</v>
      </c>
      <c r="L137" s="65">
        <v>32771</v>
      </c>
      <c r="M137" s="65">
        <v>48772</v>
      </c>
      <c r="N137" s="65">
        <v>48772</v>
      </c>
      <c r="O137" s="65">
        <v>58582</v>
      </c>
      <c r="P137" s="65">
        <v>0</v>
      </c>
      <c r="Q137" s="65">
        <v>11774</v>
      </c>
      <c r="R137" s="65">
        <v>1460</v>
      </c>
      <c r="S137" s="65">
        <v>2448</v>
      </c>
      <c r="T137" s="57">
        <f>IF(P137&gt;0, ROUND(IF(IF(OR(C137="51", C137="52", C137="66"), (L137*'UNIT VALUES'!$C$22)-CALCS!P137,0)&gt;0, IF(OR(C137="51", C137="52", C137="66"), (L137*'UNIT VALUES'!$C$22)-CALCS!P137,0), 0), 0), ROUND(IF(IF(OR(C137="51", C137="52", C137="66"), (L137*'UNIT VALUES'!$C$22)-CALCS!O137,0)&gt;0, IF(OR(C137="51", C137="52", C137="66"), (L137*'UNIT VALUES'!$C$22)-CALCS!O137,0), 0), 0))</f>
        <v>0</v>
      </c>
      <c r="U137" s="58">
        <f>IF(C137="22", (O137*'UNIT VALUES'!$D$34)+(Q137*'UNIT VALUES'!$D$35)+(S137*'UNIT VALUES'!$D$36), (O137*'UNIT VALUES'!$D$24)+(Q137*'UNIT VALUES'!$D$25)+(S137*'UNIT VALUES'!$D$26))</f>
        <v>892560.52980166557</v>
      </c>
      <c r="V137" s="58">
        <f>IF(C137="22",(O137*'UNIT VALUES'!$D$37)+(Q137*'UNIT VALUES'!$D$38)+(R137*'UNIT VALUES'!$D$39),IF(C137="66",(Q137*'UNIT VALUES'!$D$27)+(T137*'UNIT VALUES'!$D$29)+(R137*'UNIT VALUES'!$D$30),(Q137*'UNIT VALUES'!$D$27)+(T137*'UNIT VALUES'!$D$28)+(R137*'UNIT VALUES'!$D$30)))</f>
        <v>322081.55351606698</v>
      </c>
      <c r="W137" s="58">
        <f t="shared" si="2"/>
        <v>892561</v>
      </c>
      <c r="X137" s="63">
        <f>ROUND(IF(C137="22", W137*'UNIT VALUES'!$D$40, W137*'UNIT VALUES'!$D$32), 0)</f>
        <v>778730</v>
      </c>
    </row>
    <row r="138" spans="1:24">
      <c r="A138" s="64" t="s">
        <v>510</v>
      </c>
      <c r="B138" s="64" t="s">
        <v>228</v>
      </c>
      <c r="C138" s="64" t="s">
        <v>28</v>
      </c>
      <c r="D138" s="64" t="s">
        <v>29</v>
      </c>
      <c r="E138" s="64" t="s">
        <v>229</v>
      </c>
      <c r="F138" s="64" t="s">
        <v>511</v>
      </c>
      <c r="G138" s="64" t="s">
        <v>242</v>
      </c>
      <c r="H138" s="64" t="s">
        <v>24</v>
      </c>
      <c r="I138" s="64" t="s">
        <v>512</v>
      </c>
      <c r="J138" s="64" t="s">
        <v>244</v>
      </c>
      <c r="K138" s="64" t="s">
        <v>240</v>
      </c>
      <c r="L138" s="65">
        <v>26564</v>
      </c>
      <c r="M138" s="65">
        <v>63503</v>
      </c>
      <c r="N138" s="65">
        <v>62556</v>
      </c>
      <c r="O138" s="65">
        <v>85186</v>
      </c>
      <c r="P138" s="65">
        <v>0</v>
      </c>
      <c r="Q138" s="65">
        <v>4734</v>
      </c>
      <c r="R138" s="65">
        <v>1591</v>
      </c>
      <c r="S138" s="65">
        <v>523</v>
      </c>
      <c r="T138" s="57">
        <f>IF(P138&gt;0, ROUND(IF(IF(OR(C138="51", C138="52", C138="66"), (L138*'UNIT VALUES'!$C$22)-CALCS!P138,0)&gt;0, IF(OR(C138="51", C138="52", C138="66"), (L138*'UNIT VALUES'!$C$22)-CALCS!P138,0), 0), 0), ROUND(IF(IF(OR(C138="51", C138="52", C138="66"), (L138*'UNIT VALUES'!$C$22)-CALCS!O138,0)&gt;0, IF(OR(C138="51", C138="52", C138="66"), (L138*'UNIT VALUES'!$C$22)-CALCS!O138,0), 0), 0))</f>
        <v>0</v>
      </c>
      <c r="U138" s="58">
        <f>IF(C138="22", (O138*'UNIT VALUES'!$D$34)+(Q138*'UNIT VALUES'!$D$35)+(S138*'UNIT VALUES'!$D$36), (O138*'UNIT VALUES'!$D$24)+(Q138*'UNIT VALUES'!$D$25)+(S138*'UNIT VALUES'!$D$26))</f>
        <v>401911.86561966821</v>
      </c>
      <c r="V138" s="58">
        <f>IF(C138="22",(O138*'UNIT VALUES'!$D$37)+(Q138*'UNIT VALUES'!$D$38)+(R138*'UNIT VALUES'!$D$39),IF(C138="66",(Q138*'UNIT VALUES'!$D$27)+(T138*'UNIT VALUES'!$D$29)+(R138*'UNIT VALUES'!$D$30),(Q138*'UNIT VALUES'!$D$27)+(T138*'UNIT VALUES'!$D$28)+(R138*'UNIT VALUES'!$D$30)))</f>
        <v>201246.66236005031</v>
      </c>
      <c r="W138" s="58">
        <f t="shared" si="2"/>
        <v>401912</v>
      </c>
      <c r="X138" s="63">
        <f>ROUND(IF(C138="22", W138*'UNIT VALUES'!$D$40, W138*'UNIT VALUES'!$D$32), 0)</f>
        <v>350655</v>
      </c>
    </row>
    <row r="139" spans="1:24">
      <c r="A139" s="64" t="s">
        <v>513</v>
      </c>
      <c r="B139" s="64" t="s">
        <v>228</v>
      </c>
      <c r="C139" s="64" t="s">
        <v>49</v>
      </c>
      <c r="D139" s="64" t="s">
        <v>50</v>
      </c>
      <c r="E139" s="64" t="s">
        <v>229</v>
      </c>
      <c r="F139" s="64" t="s">
        <v>514</v>
      </c>
      <c r="G139" s="64" t="s">
        <v>237</v>
      </c>
      <c r="H139" s="64" t="s">
        <v>24</v>
      </c>
      <c r="I139" s="64" t="s">
        <v>515</v>
      </c>
      <c r="J139" s="64" t="s">
        <v>239</v>
      </c>
      <c r="K139" s="64" t="s">
        <v>240</v>
      </c>
      <c r="L139" s="65">
        <v>88739</v>
      </c>
      <c r="M139" s="65">
        <v>84901</v>
      </c>
      <c r="N139" s="65">
        <v>85286</v>
      </c>
      <c r="O139" s="65">
        <v>105549</v>
      </c>
      <c r="P139" s="65">
        <v>0</v>
      </c>
      <c r="Q139" s="65">
        <v>10370</v>
      </c>
      <c r="R139" s="65">
        <v>964</v>
      </c>
      <c r="S139" s="65">
        <v>4136</v>
      </c>
      <c r="T139" s="57">
        <f>IF(P139&gt;0, ROUND(IF(IF(OR(C139="51", C139="52", C139="66"), (L139*'UNIT VALUES'!$C$22)-CALCS!P139,0)&gt;0, IF(OR(C139="51", C139="52", C139="66"), (L139*'UNIT VALUES'!$C$22)-CALCS!P139,0), 0), 0), ROUND(IF(IF(OR(C139="51", C139="52", C139="66"), (L139*'UNIT VALUES'!$C$22)-CALCS!O139,0)&gt;0, IF(OR(C139="51", C139="52", C139="66"), (L139*'UNIT VALUES'!$C$22)-CALCS!O139,0), 0), 0))</f>
        <v>26940</v>
      </c>
      <c r="U139" s="58">
        <f>IF(C139="22", (O139*'UNIT VALUES'!$D$34)+(Q139*'UNIT VALUES'!$D$35)+(S139*'UNIT VALUES'!$D$36), (O139*'UNIT VALUES'!$D$24)+(Q139*'UNIT VALUES'!$D$25)+(S139*'UNIT VALUES'!$D$26))</f>
        <v>1227419.4908751734</v>
      </c>
      <c r="V139" s="58">
        <f>IF(C139="22",(O139*'UNIT VALUES'!$D$37)+(Q139*'UNIT VALUES'!$D$38)+(R139*'UNIT VALUES'!$D$39),IF(C139="66",(Q139*'UNIT VALUES'!$D$27)+(T139*'UNIT VALUES'!$D$29)+(R139*'UNIT VALUES'!$D$30),(Q139*'UNIT VALUES'!$D$27)+(T139*'UNIT VALUES'!$D$28)+(R139*'UNIT VALUES'!$D$30)))</f>
        <v>599187.38993763621</v>
      </c>
      <c r="W139" s="58">
        <f t="shared" si="2"/>
        <v>1227419</v>
      </c>
      <c r="X139" s="63">
        <f>ROUND(IF(C139="22", W139*'UNIT VALUES'!$D$40, W139*'UNIT VALUES'!$D$32), 0)</f>
        <v>1070883</v>
      </c>
    </row>
    <row r="140" spans="1:24">
      <c r="A140" s="64" t="s">
        <v>516</v>
      </c>
      <c r="B140" s="64" t="s">
        <v>228</v>
      </c>
      <c r="C140" s="64" t="s">
        <v>28</v>
      </c>
      <c r="D140" s="64" t="s">
        <v>29</v>
      </c>
      <c r="E140" s="64" t="s">
        <v>229</v>
      </c>
      <c r="F140" s="64" t="s">
        <v>517</v>
      </c>
      <c r="G140" s="64" t="s">
        <v>232</v>
      </c>
      <c r="H140" s="64" t="s">
        <v>24</v>
      </c>
      <c r="I140" s="64" t="s">
        <v>518</v>
      </c>
      <c r="J140" s="64" t="s">
        <v>234</v>
      </c>
      <c r="K140" s="64" t="s">
        <v>172</v>
      </c>
      <c r="L140" s="65">
        <v>367548</v>
      </c>
      <c r="M140" s="65">
        <v>339387</v>
      </c>
      <c r="N140" s="65">
        <v>339337</v>
      </c>
      <c r="O140" s="65">
        <v>390724</v>
      </c>
      <c r="P140" s="65">
        <v>0</v>
      </c>
      <c r="Q140" s="65">
        <v>68936</v>
      </c>
      <c r="R140" s="65">
        <v>70715</v>
      </c>
      <c r="S140" s="65">
        <v>10284</v>
      </c>
      <c r="T140" s="57">
        <f>IF(P140&gt;0, ROUND(IF(IF(OR(C140="51", C140="52", C140="66"), (L140*'UNIT VALUES'!$C$22)-CALCS!P140,0)&gt;0, IF(OR(C140="51", C140="52", C140="66"), (L140*'UNIT VALUES'!$C$22)-CALCS!P140,0), 0), 0), ROUND(IF(IF(OR(C140="51", C140="52", C140="66"), (L140*'UNIT VALUES'!$C$22)-CALCS!O140,0)&gt;0, IF(OR(C140="51", C140="52", C140="66"), (L140*'UNIT VALUES'!$C$22)-CALCS!O140,0), 0), 0))</f>
        <v>158034</v>
      </c>
      <c r="U140" s="58">
        <f>IF(C140="22", (O140*'UNIT VALUES'!$D$34)+(Q140*'UNIT VALUES'!$D$35)+(S140*'UNIT VALUES'!$D$36), (O140*'UNIT VALUES'!$D$24)+(Q140*'UNIT VALUES'!$D$25)+(S140*'UNIT VALUES'!$D$26))</f>
        <v>4634132.5470082313</v>
      </c>
      <c r="V140" s="58">
        <f>IF(C140="22",(O140*'UNIT VALUES'!$D$37)+(Q140*'UNIT VALUES'!$D$38)+(R140*'UNIT VALUES'!$D$39),IF(C140="66",(Q140*'UNIT VALUES'!$D$27)+(T140*'UNIT VALUES'!$D$29)+(R140*'UNIT VALUES'!$D$30),(Q140*'UNIT VALUES'!$D$27)+(T140*'UNIT VALUES'!$D$28)+(R140*'UNIT VALUES'!$D$30)))</f>
        <v>8314152.45209294</v>
      </c>
      <c r="W140" s="58">
        <f t="shared" si="2"/>
        <v>8314152</v>
      </c>
      <c r="X140" s="63">
        <f>ROUND(IF(C140="22", W140*'UNIT VALUES'!$D$40, W140*'UNIT VALUES'!$D$32), 0)</f>
        <v>7253827</v>
      </c>
    </row>
    <row r="141" spans="1:24">
      <c r="A141" s="64" t="s">
        <v>519</v>
      </c>
      <c r="B141" s="64" t="s">
        <v>228</v>
      </c>
      <c r="C141" s="64" t="s">
        <v>49</v>
      </c>
      <c r="D141" s="64" t="s">
        <v>50</v>
      </c>
      <c r="E141" s="64" t="s">
        <v>229</v>
      </c>
      <c r="F141" s="64" t="s">
        <v>520</v>
      </c>
      <c r="G141" s="64" t="s">
        <v>52</v>
      </c>
      <c r="H141" s="64" t="s">
        <v>24</v>
      </c>
      <c r="I141" s="64" t="s">
        <v>521</v>
      </c>
      <c r="J141" s="64" t="s">
        <v>278</v>
      </c>
      <c r="K141" s="64" t="s">
        <v>240</v>
      </c>
      <c r="L141" s="65">
        <v>24971</v>
      </c>
      <c r="M141" s="65">
        <v>76698</v>
      </c>
      <c r="N141" s="65">
        <v>76698</v>
      </c>
      <c r="O141" s="65">
        <v>167086</v>
      </c>
      <c r="P141" s="65">
        <v>0</v>
      </c>
      <c r="Q141" s="65">
        <v>14604</v>
      </c>
      <c r="R141" s="65">
        <v>889</v>
      </c>
      <c r="S141" s="65">
        <v>3394</v>
      </c>
      <c r="T141" s="57">
        <f>IF(P141&gt;0, ROUND(IF(IF(OR(C141="51", C141="52", C141="66"), (L141*'UNIT VALUES'!$C$22)-CALCS!P141,0)&gt;0, IF(OR(C141="51", C141="52", C141="66"), (L141*'UNIT VALUES'!$C$22)-CALCS!P141,0), 0), 0), ROUND(IF(IF(OR(C141="51", C141="52", C141="66"), (L141*'UNIT VALUES'!$C$22)-CALCS!O141,0)&gt;0, IF(OR(C141="51", C141="52", C141="66"), (L141*'UNIT VALUES'!$C$22)-CALCS!O141,0), 0), 0))</f>
        <v>0</v>
      </c>
      <c r="U141" s="58">
        <f>IF(C141="22", (O141*'UNIT VALUES'!$D$34)+(Q141*'UNIT VALUES'!$D$35)+(S141*'UNIT VALUES'!$D$36), (O141*'UNIT VALUES'!$D$24)+(Q141*'UNIT VALUES'!$D$25)+(S141*'UNIT VALUES'!$D$26))</f>
        <v>1353242.3105528578</v>
      </c>
      <c r="V141" s="58">
        <f>IF(C141="22",(O141*'UNIT VALUES'!$D$37)+(Q141*'UNIT VALUES'!$D$38)+(R141*'UNIT VALUES'!$D$39),IF(C141="66",(Q141*'UNIT VALUES'!$D$27)+(T141*'UNIT VALUES'!$D$29)+(R141*'UNIT VALUES'!$D$30),(Q141*'UNIT VALUES'!$D$27)+(T141*'UNIT VALUES'!$D$28)+(R141*'UNIT VALUES'!$D$30)))</f>
        <v>333613.9429955149</v>
      </c>
      <c r="W141" s="58">
        <f t="shared" si="2"/>
        <v>1353242</v>
      </c>
      <c r="X141" s="63">
        <f>ROUND(IF(C141="22", W141*'UNIT VALUES'!$D$40, W141*'UNIT VALUES'!$D$32), 0)</f>
        <v>1180660</v>
      </c>
    </row>
    <row r="142" spans="1:24">
      <c r="A142" s="64" t="s">
        <v>522</v>
      </c>
      <c r="B142" s="64" t="s">
        <v>228</v>
      </c>
      <c r="C142" s="64" t="s">
        <v>28</v>
      </c>
      <c r="D142" s="64" t="s">
        <v>29</v>
      </c>
      <c r="E142" s="64" t="s">
        <v>229</v>
      </c>
      <c r="F142" s="64" t="s">
        <v>160</v>
      </c>
      <c r="G142" s="64" t="s">
        <v>250</v>
      </c>
      <c r="H142" s="64" t="s">
        <v>24</v>
      </c>
      <c r="I142" s="64" t="s">
        <v>523</v>
      </c>
      <c r="J142" s="64" t="s">
        <v>252</v>
      </c>
      <c r="K142" s="64" t="s">
        <v>240</v>
      </c>
      <c r="L142" s="65">
        <v>46617</v>
      </c>
      <c r="M142" s="65">
        <v>88820</v>
      </c>
      <c r="N142" s="65">
        <v>88820</v>
      </c>
      <c r="O142" s="65">
        <v>163924</v>
      </c>
      <c r="P142" s="65">
        <v>0</v>
      </c>
      <c r="Q142" s="65">
        <v>20835</v>
      </c>
      <c r="R142" s="65">
        <v>2364</v>
      </c>
      <c r="S142" s="65">
        <v>6026</v>
      </c>
      <c r="T142" s="57">
        <f>IF(P142&gt;0, ROUND(IF(IF(OR(C142="51", C142="52", C142="66"), (L142*'UNIT VALUES'!$C$22)-CALCS!P142,0)&gt;0, IF(OR(C142="51", C142="52", C142="66"), (L142*'UNIT VALUES'!$C$22)-CALCS!P142,0), 0), 0), ROUND(IF(IF(OR(C142="51", C142="52", C142="66"), (L142*'UNIT VALUES'!$C$22)-CALCS!O142,0)&gt;0, IF(OR(C142="51", C142="52", C142="66"), (L142*'UNIT VALUES'!$C$22)-CALCS!O142,0), 0), 0))</f>
        <v>0</v>
      </c>
      <c r="U142" s="58">
        <f>IF(C142="22", (O142*'UNIT VALUES'!$D$34)+(Q142*'UNIT VALUES'!$D$35)+(S142*'UNIT VALUES'!$D$36), (O142*'UNIT VALUES'!$D$24)+(Q142*'UNIT VALUES'!$D$25)+(S142*'UNIT VALUES'!$D$26))</f>
        <v>1984743.5699584363</v>
      </c>
      <c r="V142" s="58">
        <f>IF(C142="22",(O142*'UNIT VALUES'!$D$37)+(Q142*'UNIT VALUES'!$D$38)+(R142*'UNIT VALUES'!$D$39),IF(C142="66",(Q142*'UNIT VALUES'!$D$27)+(T142*'UNIT VALUES'!$D$29)+(R142*'UNIT VALUES'!$D$30),(Q142*'UNIT VALUES'!$D$27)+(T142*'UNIT VALUES'!$D$28)+(R142*'UNIT VALUES'!$D$30)))</f>
        <v>554256.19613762735</v>
      </c>
      <c r="W142" s="58">
        <f t="shared" si="2"/>
        <v>1984744</v>
      </c>
      <c r="X142" s="63">
        <f>ROUND(IF(C142="22", W142*'UNIT VALUES'!$D$40, W142*'UNIT VALUES'!$D$32), 0)</f>
        <v>1731625</v>
      </c>
    </row>
    <row r="143" spans="1:24">
      <c r="A143" s="64" t="s">
        <v>524</v>
      </c>
      <c r="B143" s="64" t="s">
        <v>228</v>
      </c>
      <c r="C143" s="64" t="s">
        <v>28</v>
      </c>
      <c r="D143" s="64" t="s">
        <v>29</v>
      </c>
      <c r="E143" s="64" t="s">
        <v>229</v>
      </c>
      <c r="F143" s="64" t="s">
        <v>525</v>
      </c>
      <c r="G143" s="64" t="s">
        <v>242</v>
      </c>
      <c r="H143" s="64" t="s">
        <v>24</v>
      </c>
      <c r="I143" s="64" t="s">
        <v>526</v>
      </c>
      <c r="J143" s="64" t="s">
        <v>244</v>
      </c>
      <c r="K143" s="64" t="s">
        <v>240</v>
      </c>
      <c r="L143" s="65">
        <v>26444</v>
      </c>
      <c r="M143" s="65">
        <v>92876</v>
      </c>
      <c r="N143" s="65">
        <v>91788</v>
      </c>
      <c r="O143" s="65">
        <v>136416</v>
      </c>
      <c r="P143" s="65">
        <v>0</v>
      </c>
      <c r="Q143" s="65">
        <v>11295</v>
      </c>
      <c r="R143" s="65">
        <v>2587</v>
      </c>
      <c r="S143" s="65">
        <v>4066</v>
      </c>
      <c r="T143" s="57">
        <f>IF(P143&gt;0, ROUND(IF(IF(OR(C143="51", C143="52", C143="66"), (L143*'UNIT VALUES'!$C$22)-CALCS!P143,0)&gt;0, IF(OR(C143="51", C143="52", C143="66"), (L143*'UNIT VALUES'!$C$22)-CALCS!P143,0), 0), 0), ROUND(IF(IF(OR(C143="51", C143="52", C143="66"), (L143*'UNIT VALUES'!$C$22)-CALCS!O143,0)&gt;0, IF(OR(C143="51", C143="52", C143="66"), (L143*'UNIT VALUES'!$C$22)-CALCS!O143,0), 0), 0))</f>
        <v>0</v>
      </c>
      <c r="U143" s="58">
        <f>IF(C143="22", (O143*'UNIT VALUES'!$D$34)+(Q143*'UNIT VALUES'!$D$35)+(S143*'UNIT VALUES'!$D$36), (O143*'UNIT VALUES'!$D$24)+(Q143*'UNIT VALUES'!$D$25)+(S143*'UNIT VALUES'!$D$26))</f>
        <v>1304749.6759815803</v>
      </c>
      <c r="V143" s="58">
        <f>IF(C143="22",(O143*'UNIT VALUES'!$D$37)+(Q143*'UNIT VALUES'!$D$38)+(R143*'UNIT VALUES'!$D$39),IF(C143="66",(Q143*'UNIT VALUES'!$D$27)+(T143*'UNIT VALUES'!$D$29)+(R143*'UNIT VALUES'!$D$30),(Q143*'UNIT VALUES'!$D$27)+(T143*'UNIT VALUES'!$D$28)+(R143*'UNIT VALUES'!$D$30)))</f>
        <v>393761.31245538848</v>
      </c>
      <c r="W143" s="58">
        <f t="shared" si="2"/>
        <v>1304750</v>
      </c>
      <c r="X143" s="63">
        <f>ROUND(IF(C143="22", W143*'UNIT VALUES'!$D$40, W143*'UNIT VALUES'!$D$32), 0)</f>
        <v>1138352</v>
      </c>
    </row>
    <row r="144" spans="1:24">
      <c r="A144" s="64" t="s">
        <v>527</v>
      </c>
      <c r="B144" s="64" t="s">
        <v>228</v>
      </c>
      <c r="C144" s="64" t="s">
        <v>28</v>
      </c>
      <c r="D144" s="64" t="s">
        <v>29</v>
      </c>
      <c r="E144" s="64" t="s">
        <v>229</v>
      </c>
      <c r="F144" s="64" t="s">
        <v>528</v>
      </c>
      <c r="G144" s="64" t="s">
        <v>272</v>
      </c>
      <c r="H144" s="64" t="s">
        <v>24</v>
      </c>
      <c r="I144" s="64" t="s">
        <v>529</v>
      </c>
      <c r="J144" s="64" t="s">
        <v>274</v>
      </c>
      <c r="K144" s="64" t="s">
        <v>240</v>
      </c>
      <c r="L144" s="65">
        <v>40265</v>
      </c>
      <c r="M144" s="65">
        <v>110710</v>
      </c>
      <c r="N144" s="65">
        <v>108195</v>
      </c>
      <c r="O144" s="65">
        <v>197899</v>
      </c>
      <c r="P144" s="65">
        <v>0</v>
      </c>
      <c r="Q144" s="65">
        <v>27131</v>
      </c>
      <c r="R144" s="65">
        <v>1407</v>
      </c>
      <c r="S144" s="65">
        <v>6729</v>
      </c>
      <c r="T144" s="57">
        <f>IF(P144&gt;0, ROUND(IF(IF(OR(C144="51", C144="52", C144="66"), (L144*'UNIT VALUES'!$C$22)-CALCS!P144,0)&gt;0, IF(OR(C144="51", C144="52", C144="66"), (L144*'UNIT VALUES'!$C$22)-CALCS!P144,0), 0), 0), ROUND(IF(IF(OR(C144="51", C144="52", C144="66"), (L144*'UNIT VALUES'!$C$22)-CALCS!O144,0)&gt;0, IF(OR(C144="51", C144="52", C144="66"), (L144*'UNIT VALUES'!$C$22)-CALCS!O144,0), 0), 0))</f>
        <v>0</v>
      </c>
      <c r="U144" s="58">
        <f>IF(C144="22", (O144*'UNIT VALUES'!$D$34)+(Q144*'UNIT VALUES'!$D$35)+(S144*'UNIT VALUES'!$D$36), (O144*'UNIT VALUES'!$D$24)+(Q144*'UNIT VALUES'!$D$25)+(S144*'UNIT VALUES'!$D$26))</f>
        <v>2364619.9441391313</v>
      </c>
      <c r="V144" s="58">
        <f>IF(C144="22",(O144*'UNIT VALUES'!$D$37)+(Q144*'UNIT VALUES'!$D$38)+(R144*'UNIT VALUES'!$D$39),IF(C144="66",(Q144*'UNIT VALUES'!$D$27)+(T144*'UNIT VALUES'!$D$29)+(R144*'UNIT VALUES'!$D$30),(Q144*'UNIT VALUES'!$D$27)+(T144*'UNIT VALUES'!$D$28)+(R144*'UNIT VALUES'!$D$30)))</f>
        <v>602303.6164467386</v>
      </c>
      <c r="W144" s="58">
        <f t="shared" si="2"/>
        <v>2364620</v>
      </c>
      <c r="X144" s="63">
        <f>ROUND(IF(C144="22", W144*'UNIT VALUES'!$D$40, W144*'UNIT VALUES'!$D$32), 0)</f>
        <v>2063054</v>
      </c>
    </row>
    <row r="145" spans="1:24">
      <c r="A145" s="64" t="s">
        <v>530</v>
      </c>
      <c r="B145" s="64" t="s">
        <v>228</v>
      </c>
      <c r="C145" s="64" t="s">
        <v>49</v>
      </c>
      <c r="D145" s="64" t="s">
        <v>50</v>
      </c>
      <c r="E145" s="64" t="s">
        <v>229</v>
      </c>
      <c r="F145" s="64" t="s">
        <v>531</v>
      </c>
      <c r="G145" s="64" t="s">
        <v>237</v>
      </c>
      <c r="H145" s="64" t="s">
        <v>24</v>
      </c>
      <c r="I145" s="64" t="s">
        <v>532</v>
      </c>
      <c r="J145" s="64" t="s">
        <v>239</v>
      </c>
      <c r="K145" s="64" t="s">
        <v>240</v>
      </c>
      <c r="L145" s="65">
        <v>1</v>
      </c>
      <c r="M145" s="65">
        <v>12928</v>
      </c>
      <c r="N145" s="65">
        <v>12277</v>
      </c>
      <c r="O145" s="65">
        <v>152750</v>
      </c>
      <c r="P145" s="65">
        <v>0</v>
      </c>
      <c r="Q145" s="65">
        <v>23837</v>
      </c>
      <c r="R145" s="65">
        <v>150</v>
      </c>
      <c r="S145" s="65">
        <v>2701</v>
      </c>
      <c r="T145" s="57">
        <f>IF(P145&gt;0, ROUND(IF(IF(OR(C145="51", C145="52", C145="66"), (L145*'UNIT VALUES'!$C$22)-CALCS!P145,0)&gt;0, IF(OR(C145="51", C145="52", C145="66"), (L145*'UNIT VALUES'!$C$22)-CALCS!P145,0), 0), 0), ROUND(IF(IF(OR(C145="51", C145="52", C145="66"), (L145*'UNIT VALUES'!$C$22)-CALCS!O145,0)&gt;0, IF(OR(C145="51", C145="52", C145="66"), (L145*'UNIT VALUES'!$C$22)-CALCS!O145,0), 0), 0))</f>
        <v>0</v>
      </c>
      <c r="U145" s="58">
        <f>IF(C145="22", (O145*'UNIT VALUES'!$D$34)+(Q145*'UNIT VALUES'!$D$35)+(S145*'UNIT VALUES'!$D$36), (O145*'UNIT VALUES'!$D$24)+(Q145*'UNIT VALUES'!$D$25)+(S145*'UNIT VALUES'!$D$26))</f>
        <v>1492312.0073127348</v>
      </c>
      <c r="V145" s="58">
        <f>IF(C145="22",(O145*'UNIT VALUES'!$D$37)+(Q145*'UNIT VALUES'!$D$38)+(R145*'UNIT VALUES'!$D$39),IF(C145="66",(Q145*'UNIT VALUES'!$D$27)+(T145*'UNIT VALUES'!$D$29)+(R145*'UNIT VALUES'!$D$30),(Q145*'UNIT VALUES'!$D$27)+(T145*'UNIT VALUES'!$D$28)+(R145*'UNIT VALUES'!$D$30)))</f>
        <v>451556.54643792339</v>
      </c>
      <c r="W145" s="58">
        <f t="shared" si="2"/>
        <v>1492312</v>
      </c>
      <c r="X145" s="63">
        <f>ROUND(IF(C145="22", W145*'UNIT VALUES'!$D$40, W145*'UNIT VALUES'!$D$32), 0)</f>
        <v>1301994</v>
      </c>
    </row>
    <row r="146" spans="1:24">
      <c r="A146" s="64" t="s">
        <v>533</v>
      </c>
      <c r="B146" s="64" t="s">
        <v>228</v>
      </c>
      <c r="C146" s="64" t="s">
        <v>28</v>
      </c>
      <c r="D146" s="64" t="s">
        <v>29</v>
      </c>
      <c r="E146" s="64" t="s">
        <v>229</v>
      </c>
      <c r="F146" s="64" t="s">
        <v>534</v>
      </c>
      <c r="G146" s="64" t="s">
        <v>282</v>
      </c>
      <c r="H146" s="64" t="s">
        <v>24</v>
      </c>
      <c r="I146" s="64" t="s">
        <v>535</v>
      </c>
      <c r="J146" s="64" t="s">
        <v>252</v>
      </c>
      <c r="K146" s="64" t="s">
        <v>240</v>
      </c>
      <c r="L146" s="65">
        <v>1295</v>
      </c>
      <c r="M146" s="65">
        <v>11801</v>
      </c>
      <c r="N146" s="65">
        <v>11801</v>
      </c>
      <c r="O146" s="65">
        <v>48445</v>
      </c>
      <c r="P146" s="65">
        <v>0</v>
      </c>
      <c r="Q146" s="65">
        <v>4529</v>
      </c>
      <c r="R146" s="65">
        <v>208</v>
      </c>
      <c r="S146" s="65">
        <v>530</v>
      </c>
      <c r="T146" s="57">
        <f>IF(P146&gt;0, ROUND(IF(IF(OR(C146="51", C146="52", C146="66"), (L146*'UNIT VALUES'!$C$22)-CALCS!P146,0)&gt;0, IF(OR(C146="51", C146="52", C146="66"), (L146*'UNIT VALUES'!$C$22)-CALCS!P146,0), 0), 0), ROUND(IF(IF(OR(C146="51", C146="52", C146="66"), (L146*'UNIT VALUES'!$C$22)-CALCS!O146,0)&gt;0, IF(OR(C146="51", C146="52", C146="66"), (L146*'UNIT VALUES'!$C$22)-CALCS!O146,0), 0), 0))</f>
        <v>0</v>
      </c>
      <c r="U146" s="58">
        <f>IF(C146="22", (O146*'UNIT VALUES'!$D$34)+(Q146*'UNIT VALUES'!$D$35)+(S146*'UNIT VALUES'!$D$36), (O146*'UNIT VALUES'!$D$24)+(Q146*'UNIT VALUES'!$D$25)+(S146*'UNIT VALUES'!$D$26))</f>
        <v>324561.11100773443</v>
      </c>
      <c r="V146" s="58">
        <f>IF(C146="22",(O146*'UNIT VALUES'!$D$37)+(Q146*'UNIT VALUES'!$D$38)+(R146*'UNIT VALUES'!$D$39),IF(C146="66",(Q146*'UNIT VALUES'!$D$27)+(T146*'UNIT VALUES'!$D$29)+(R146*'UNIT VALUES'!$D$30),(Q146*'UNIT VALUES'!$D$27)+(T146*'UNIT VALUES'!$D$28)+(R146*'UNIT VALUES'!$D$30)))</f>
        <v>98622.717432415782</v>
      </c>
      <c r="W146" s="58">
        <f t="shared" si="2"/>
        <v>324561</v>
      </c>
      <c r="X146" s="63">
        <f>ROUND(IF(C146="22", W146*'UNIT VALUES'!$D$40, W146*'UNIT VALUES'!$D$32), 0)</f>
        <v>283169</v>
      </c>
    </row>
    <row r="147" spans="1:24">
      <c r="A147" s="64" t="s">
        <v>536</v>
      </c>
      <c r="B147" s="64" t="s">
        <v>228</v>
      </c>
      <c r="C147" s="64" t="s">
        <v>49</v>
      </c>
      <c r="D147" s="64" t="s">
        <v>50</v>
      </c>
      <c r="E147" s="64" t="s">
        <v>229</v>
      </c>
      <c r="F147" s="64" t="s">
        <v>537</v>
      </c>
      <c r="G147" s="64" t="s">
        <v>282</v>
      </c>
      <c r="H147" s="64" t="s">
        <v>24</v>
      </c>
      <c r="I147" s="64" t="s">
        <v>538</v>
      </c>
      <c r="J147" s="64" t="s">
        <v>252</v>
      </c>
      <c r="K147" s="64" t="s">
        <v>240</v>
      </c>
      <c r="L147" s="65">
        <v>13468</v>
      </c>
      <c r="M147" s="65">
        <v>32342</v>
      </c>
      <c r="N147" s="65">
        <v>32271</v>
      </c>
      <c r="O147" s="65">
        <v>44552</v>
      </c>
      <c r="P147" s="65">
        <v>0</v>
      </c>
      <c r="Q147" s="65">
        <v>5237</v>
      </c>
      <c r="R147" s="65">
        <v>791</v>
      </c>
      <c r="S147" s="65">
        <v>636</v>
      </c>
      <c r="T147" s="57">
        <f>IF(P147&gt;0, ROUND(IF(IF(OR(C147="51", C147="52", C147="66"), (L147*'UNIT VALUES'!$C$22)-CALCS!P147,0)&gt;0, IF(OR(C147="51", C147="52", C147="66"), (L147*'UNIT VALUES'!$C$22)-CALCS!P147,0), 0), 0), ROUND(IF(IF(OR(C147="51", C147="52", C147="66"), (L147*'UNIT VALUES'!$C$22)-CALCS!O147,0)&gt;0, IF(OR(C147="51", C147="52", C147="66"), (L147*'UNIT VALUES'!$C$22)-CALCS!O147,0), 0), 0))</f>
        <v>0</v>
      </c>
      <c r="U147" s="58">
        <f>IF(C147="22", (O147*'UNIT VALUES'!$D$34)+(Q147*'UNIT VALUES'!$D$35)+(S147*'UNIT VALUES'!$D$36), (O147*'UNIT VALUES'!$D$24)+(Q147*'UNIT VALUES'!$D$25)+(S147*'UNIT VALUES'!$D$26))</f>
        <v>356680.05983360019</v>
      </c>
      <c r="V147" s="58">
        <f>IF(C147="22",(O147*'UNIT VALUES'!$D$37)+(Q147*'UNIT VALUES'!$D$38)+(R147*'UNIT VALUES'!$D$39),IF(C147="66",(Q147*'UNIT VALUES'!$D$27)+(T147*'UNIT VALUES'!$D$29)+(R147*'UNIT VALUES'!$D$30),(Q147*'UNIT VALUES'!$D$27)+(T147*'UNIT VALUES'!$D$28)+(R147*'UNIT VALUES'!$D$30)))</f>
        <v>153379.01019956538</v>
      </c>
      <c r="W147" s="58">
        <f t="shared" si="2"/>
        <v>356680</v>
      </c>
      <c r="X147" s="63">
        <f>ROUND(IF(C147="22", W147*'UNIT VALUES'!$D$40, W147*'UNIT VALUES'!$D$32), 0)</f>
        <v>311192</v>
      </c>
    </row>
    <row r="148" spans="1:24">
      <c r="A148" s="64" t="s">
        <v>539</v>
      </c>
      <c r="B148" s="64" t="s">
        <v>228</v>
      </c>
      <c r="C148" s="64" t="s">
        <v>28</v>
      </c>
      <c r="D148" s="64" t="s">
        <v>29</v>
      </c>
      <c r="E148" s="64" t="s">
        <v>229</v>
      </c>
      <c r="F148" s="64" t="s">
        <v>540</v>
      </c>
      <c r="G148" s="64" t="s">
        <v>322</v>
      </c>
      <c r="H148" s="64" t="s">
        <v>24</v>
      </c>
      <c r="I148" s="64" t="s">
        <v>541</v>
      </c>
      <c r="J148" s="64" t="s">
        <v>324</v>
      </c>
      <c r="K148" s="64" t="s">
        <v>172</v>
      </c>
      <c r="L148" s="65">
        <v>52287</v>
      </c>
      <c r="M148" s="65">
        <v>55225</v>
      </c>
      <c r="N148" s="65">
        <v>55225</v>
      </c>
      <c r="O148" s="65">
        <v>64403</v>
      </c>
      <c r="P148" s="65">
        <v>0</v>
      </c>
      <c r="Q148" s="65">
        <v>3280</v>
      </c>
      <c r="R148" s="65">
        <v>3634</v>
      </c>
      <c r="S148" s="65">
        <v>432</v>
      </c>
      <c r="T148" s="57">
        <f>IF(P148&gt;0, ROUND(IF(IF(OR(C148="51", C148="52", C148="66"), (L148*'UNIT VALUES'!$C$22)-CALCS!P148,0)&gt;0, IF(OR(C148="51", C148="52", C148="66"), (L148*'UNIT VALUES'!$C$22)-CALCS!P148,0), 0), 0), ROUND(IF(IF(OR(C148="51", C148="52", C148="66"), (L148*'UNIT VALUES'!$C$22)-CALCS!O148,0)&gt;0, IF(OR(C148="51", C148="52", C148="66"), (L148*'UNIT VALUES'!$C$22)-CALCS!O148,0), 0), 0))</f>
        <v>13663</v>
      </c>
      <c r="U148" s="58">
        <f>IF(C148="22", (O148*'UNIT VALUES'!$D$34)+(Q148*'UNIT VALUES'!$D$35)+(S148*'UNIT VALUES'!$D$36), (O148*'UNIT VALUES'!$D$24)+(Q148*'UNIT VALUES'!$D$25)+(S148*'UNIT VALUES'!$D$26))</f>
        <v>300836.18215278618</v>
      </c>
      <c r="V148" s="58">
        <f>IF(C148="22",(O148*'UNIT VALUES'!$D$37)+(Q148*'UNIT VALUES'!$D$38)+(R148*'UNIT VALUES'!$D$39),IF(C148="66",(Q148*'UNIT VALUES'!$D$27)+(T148*'UNIT VALUES'!$D$29)+(R148*'UNIT VALUES'!$D$30),(Q148*'UNIT VALUES'!$D$27)+(T148*'UNIT VALUES'!$D$28)+(R148*'UNIT VALUES'!$D$30)))</f>
        <v>492038.09559196717</v>
      </c>
      <c r="W148" s="58">
        <f t="shared" si="2"/>
        <v>492038</v>
      </c>
      <c r="X148" s="63">
        <f>ROUND(IF(C148="22", W148*'UNIT VALUES'!$D$40, W148*'UNIT VALUES'!$D$32), 0)</f>
        <v>429287</v>
      </c>
    </row>
    <row r="149" spans="1:24">
      <c r="A149" s="64" t="s">
        <v>542</v>
      </c>
      <c r="B149" s="64" t="s">
        <v>228</v>
      </c>
      <c r="C149" s="64" t="s">
        <v>49</v>
      </c>
      <c r="D149" s="64" t="s">
        <v>50</v>
      </c>
      <c r="E149" s="64" t="s">
        <v>229</v>
      </c>
      <c r="F149" s="64" t="s">
        <v>543</v>
      </c>
      <c r="G149" s="64" t="s">
        <v>112</v>
      </c>
      <c r="H149" s="64" t="s">
        <v>24</v>
      </c>
      <c r="I149" s="64" t="s">
        <v>544</v>
      </c>
      <c r="J149" s="64" t="s">
        <v>290</v>
      </c>
      <c r="K149" s="64" t="s">
        <v>172</v>
      </c>
      <c r="L149" s="65">
        <v>1</v>
      </c>
      <c r="M149" s="65">
        <v>22571</v>
      </c>
      <c r="N149" s="65">
        <v>22571</v>
      </c>
      <c r="O149" s="65">
        <v>26218</v>
      </c>
      <c r="P149" s="65">
        <v>0</v>
      </c>
      <c r="Q149" s="65">
        <v>3374</v>
      </c>
      <c r="R149" s="65">
        <v>447</v>
      </c>
      <c r="S149" s="65">
        <v>150</v>
      </c>
      <c r="T149" s="57">
        <f>IF(P149&gt;0, ROUND(IF(IF(OR(C149="51", C149="52", C149="66"), (L149*'UNIT VALUES'!$C$22)-CALCS!P149,0)&gt;0, IF(OR(C149="51", C149="52", C149="66"), (L149*'UNIT VALUES'!$C$22)-CALCS!P149,0), 0), 0), ROUND(IF(IF(OR(C149="51", C149="52", C149="66"), (L149*'UNIT VALUES'!$C$22)-CALCS!O149,0)&gt;0, IF(OR(C149="51", C149="52", C149="66"), (L149*'UNIT VALUES'!$C$22)-CALCS!O149,0), 0), 0))</f>
        <v>0</v>
      </c>
      <c r="U149" s="58">
        <f>IF(C149="22", (O149*'UNIT VALUES'!$D$34)+(Q149*'UNIT VALUES'!$D$35)+(S149*'UNIT VALUES'!$D$36), (O149*'UNIT VALUES'!$D$24)+(Q149*'UNIT VALUES'!$D$25)+(S149*'UNIT VALUES'!$D$26))</f>
        <v>180928.87593492723</v>
      </c>
      <c r="V149" s="58">
        <f>IF(C149="22",(O149*'UNIT VALUES'!$D$37)+(Q149*'UNIT VALUES'!$D$38)+(R149*'UNIT VALUES'!$D$39),IF(C149="66",(Q149*'UNIT VALUES'!$D$27)+(T149*'UNIT VALUES'!$D$29)+(R149*'UNIT VALUES'!$D$30),(Q149*'UNIT VALUES'!$D$27)+(T149*'UNIT VALUES'!$D$28)+(R149*'UNIT VALUES'!$D$30)))</f>
        <v>94341.906875045388</v>
      </c>
      <c r="W149" s="58">
        <f t="shared" si="2"/>
        <v>180929</v>
      </c>
      <c r="X149" s="63">
        <f>ROUND(IF(C149="22", W149*'UNIT VALUES'!$D$40, W149*'UNIT VALUES'!$D$32), 0)</f>
        <v>157855</v>
      </c>
    </row>
    <row r="150" spans="1:24">
      <c r="A150" s="64" t="s">
        <v>545</v>
      </c>
      <c r="B150" s="64" t="s">
        <v>228</v>
      </c>
      <c r="C150" s="64" t="s">
        <v>28</v>
      </c>
      <c r="D150" s="64" t="s">
        <v>29</v>
      </c>
      <c r="E150" s="64" t="s">
        <v>229</v>
      </c>
      <c r="F150" s="64" t="s">
        <v>546</v>
      </c>
      <c r="G150" s="64" t="s">
        <v>237</v>
      </c>
      <c r="H150" s="64" t="s">
        <v>24</v>
      </c>
      <c r="I150" s="64" t="s">
        <v>547</v>
      </c>
      <c r="J150" s="64" t="s">
        <v>239</v>
      </c>
      <c r="K150" s="64" t="s">
        <v>240</v>
      </c>
      <c r="L150" s="65">
        <v>27249</v>
      </c>
      <c r="M150" s="65">
        <v>0</v>
      </c>
      <c r="N150" s="65">
        <v>0</v>
      </c>
      <c r="O150" s="65">
        <v>54098</v>
      </c>
      <c r="P150" s="65">
        <v>0</v>
      </c>
      <c r="Q150" s="65">
        <v>10057</v>
      </c>
      <c r="R150" s="65">
        <v>1332</v>
      </c>
      <c r="S150" s="65">
        <v>2950</v>
      </c>
      <c r="T150" s="57">
        <f>IF(P150&gt;0, ROUND(IF(IF(OR(C150="51", C150="52", C150="66"), (L150*'UNIT VALUES'!$C$22)-CALCS!P150,0)&gt;0, IF(OR(C150="51", C150="52", C150="66"), (L150*'UNIT VALUES'!$C$22)-CALCS!P150,0), 0), 0), ROUND(IF(IF(OR(C150="51", C150="52", C150="66"), (L150*'UNIT VALUES'!$C$22)-CALCS!O150,0)&gt;0, IF(OR(C150="51", C150="52", C150="66"), (L150*'UNIT VALUES'!$C$22)-CALCS!O150,0), 0), 0))</f>
        <v>0</v>
      </c>
      <c r="U150" s="58">
        <f>IF(C150="22", (O150*'UNIT VALUES'!$D$34)+(Q150*'UNIT VALUES'!$D$35)+(S150*'UNIT VALUES'!$D$36), (O150*'UNIT VALUES'!$D$24)+(Q150*'UNIT VALUES'!$D$25)+(S150*'UNIT VALUES'!$D$26))</f>
        <v>915823.87389129796</v>
      </c>
      <c r="V150" s="58">
        <f>IF(C150="22",(O150*'UNIT VALUES'!$D$37)+(Q150*'UNIT VALUES'!$D$38)+(R150*'UNIT VALUES'!$D$39),IF(C150="66",(Q150*'UNIT VALUES'!$D$27)+(T150*'UNIT VALUES'!$D$29)+(R150*'UNIT VALUES'!$D$30),(Q150*'UNIT VALUES'!$D$27)+(T150*'UNIT VALUES'!$D$28)+(R150*'UNIT VALUES'!$D$30)))</f>
        <v>281180.4594055062</v>
      </c>
      <c r="W150" s="58">
        <f t="shared" si="2"/>
        <v>915824</v>
      </c>
      <c r="X150" s="63">
        <f>ROUND(IF(C150="22", W150*'UNIT VALUES'!$D$40, W150*'UNIT VALUES'!$D$32), 0)</f>
        <v>799027</v>
      </c>
    </row>
    <row r="151" spans="1:24">
      <c r="A151" s="64" t="s">
        <v>548</v>
      </c>
      <c r="B151" s="64" t="s">
        <v>228</v>
      </c>
      <c r="C151" s="64" t="s">
        <v>28</v>
      </c>
      <c r="D151" s="64" t="s">
        <v>29</v>
      </c>
      <c r="E151" s="64" t="s">
        <v>229</v>
      </c>
      <c r="F151" s="64" t="s">
        <v>549</v>
      </c>
      <c r="G151" s="64" t="s">
        <v>237</v>
      </c>
      <c r="H151" s="64" t="s">
        <v>24</v>
      </c>
      <c r="I151" s="64" t="s">
        <v>550</v>
      </c>
      <c r="J151" s="64" t="s">
        <v>239</v>
      </c>
      <c r="K151" s="64" t="s">
        <v>240</v>
      </c>
      <c r="L151" s="65">
        <v>116407</v>
      </c>
      <c r="M151" s="65">
        <v>118122</v>
      </c>
      <c r="N151" s="65">
        <v>118550</v>
      </c>
      <c r="O151" s="65">
        <v>137122</v>
      </c>
      <c r="P151" s="65">
        <v>0</v>
      </c>
      <c r="Q151" s="65">
        <v>18968</v>
      </c>
      <c r="R151" s="65">
        <v>16767</v>
      </c>
      <c r="S151" s="65">
        <v>3715</v>
      </c>
      <c r="T151" s="57">
        <f>IF(P151&gt;0, ROUND(IF(IF(OR(C151="51", C151="52", C151="66"), (L151*'UNIT VALUES'!$C$22)-CALCS!P151,0)&gt;0, IF(OR(C151="51", C151="52", C151="66"), (L151*'UNIT VALUES'!$C$22)-CALCS!P151,0), 0), 0), ROUND(IF(IF(OR(C151="51", C151="52", C151="66"), (L151*'UNIT VALUES'!$C$22)-CALCS!O151,0)&gt;0, IF(OR(C151="51", C151="52", C151="66"), (L151*'UNIT VALUES'!$C$22)-CALCS!O151,0), 0), 0))</f>
        <v>36676</v>
      </c>
      <c r="U151" s="58">
        <f>IF(C151="22", (O151*'UNIT VALUES'!$D$34)+(Q151*'UNIT VALUES'!$D$35)+(S151*'UNIT VALUES'!$D$36), (O151*'UNIT VALUES'!$D$24)+(Q151*'UNIT VALUES'!$D$25)+(S151*'UNIT VALUES'!$D$26))</f>
        <v>1483210.1267870322</v>
      </c>
      <c r="V151" s="58">
        <f>IF(C151="22",(O151*'UNIT VALUES'!$D$37)+(Q151*'UNIT VALUES'!$D$38)+(R151*'UNIT VALUES'!$D$39),IF(C151="66",(Q151*'UNIT VALUES'!$D$27)+(T151*'UNIT VALUES'!$D$29)+(R151*'UNIT VALUES'!$D$30),(Q151*'UNIT VALUES'!$D$27)+(T151*'UNIT VALUES'!$D$28)+(R151*'UNIT VALUES'!$D$30)))</f>
        <v>2009858.4210352264</v>
      </c>
      <c r="W151" s="58">
        <f t="shared" si="2"/>
        <v>2009858</v>
      </c>
      <c r="X151" s="63">
        <f>ROUND(IF(C151="22", W151*'UNIT VALUES'!$D$40, W151*'UNIT VALUES'!$D$32), 0)</f>
        <v>1753536</v>
      </c>
    </row>
    <row r="152" spans="1:24">
      <c r="A152" s="64" t="s">
        <v>551</v>
      </c>
      <c r="B152" s="64" t="s">
        <v>228</v>
      </c>
      <c r="C152" s="64" t="s">
        <v>49</v>
      </c>
      <c r="D152" s="64" t="s">
        <v>50</v>
      </c>
      <c r="E152" s="64" t="s">
        <v>229</v>
      </c>
      <c r="F152" s="64" t="s">
        <v>165</v>
      </c>
      <c r="G152" s="64" t="s">
        <v>282</v>
      </c>
      <c r="H152" s="64" t="s">
        <v>24</v>
      </c>
      <c r="I152" s="64" t="s">
        <v>552</v>
      </c>
      <c r="J152" s="64" t="s">
        <v>252</v>
      </c>
      <c r="K152" s="64" t="s">
        <v>240</v>
      </c>
      <c r="L152" s="65">
        <v>2950</v>
      </c>
      <c r="M152" s="65">
        <v>7342</v>
      </c>
      <c r="N152" s="65">
        <v>6827</v>
      </c>
      <c r="O152" s="65">
        <v>68386</v>
      </c>
      <c r="P152" s="65">
        <v>0</v>
      </c>
      <c r="Q152" s="65">
        <v>10072</v>
      </c>
      <c r="R152" s="65">
        <v>165</v>
      </c>
      <c r="S152" s="65">
        <v>1779</v>
      </c>
      <c r="T152" s="57">
        <f>IF(P152&gt;0, ROUND(IF(IF(OR(C152="51", C152="52", C152="66"), (L152*'UNIT VALUES'!$C$22)-CALCS!P152,0)&gt;0, IF(OR(C152="51", C152="52", C152="66"), (L152*'UNIT VALUES'!$C$22)-CALCS!P152,0), 0), 0), ROUND(IF(IF(OR(C152="51", C152="52", C152="66"), (L152*'UNIT VALUES'!$C$22)-CALCS!O152,0)&gt;0, IF(OR(C152="51", C152="52", C152="66"), (L152*'UNIT VALUES'!$C$22)-CALCS!O152,0), 0), 0))</f>
        <v>0</v>
      </c>
      <c r="U152" s="58">
        <f>IF(C152="22", (O152*'UNIT VALUES'!$D$34)+(Q152*'UNIT VALUES'!$D$35)+(S152*'UNIT VALUES'!$D$36), (O152*'UNIT VALUES'!$D$24)+(Q152*'UNIT VALUES'!$D$25)+(S152*'UNIT VALUES'!$D$26))</f>
        <v>746093.17528171791</v>
      </c>
      <c r="V152" s="58">
        <f>IF(C152="22",(O152*'UNIT VALUES'!$D$37)+(Q152*'UNIT VALUES'!$D$38)+(R152*'UNIT VALUES'!$D$39),IF(C152="66",(Q152*'UNIT VALUES'!$D$27)+(T152*'UNIT VALUES'!$D$29)+(R152*'UNIT VALUES'!$D$30),(Q152*'UNIT VALUES'!$D$27)+(T152*'UNIT VALUES'!$D$28)+(R152*'UNIT VALUES'!$D$30)))</f>
        <v>198061.06629736826</v>
      </c>
      <c r="W152" s="58">
        <f t="shared" si="2"/>
        <v>746093</v>
      </c>
      <c r="X152" s="63">
        <f>ROUND(IF(C152="22", W152*'UNIT VALUES'!$D$40, W152*'UNIT VALUES'!$D$32), 0)</f>
        <v>650942</v>
      </c>
    </row>
    <row r="153" spans="1:24">
      <c r="A153" s="64" t="s">
        <v>553</v>
      </c>
      <c r="B153" s="64" t="s">
        <v>228</v>
      </c>
      <c r="C153" s="64" t="s">
        <v>28</v>
      </c>
      <c r="D153" s="64" t="s">
        <v>29</v>
      </c>
      <c r="E153" s="64" t="s">
        <v>229</v>
      </c>
      <c r="F153" s="64" t="s">
        <v>554</v>
      </c>
      <c r="G153" s="64" t="s">
        <v>85</v>
      </c>
      <c r="H153" s="64" t="s">
        <v>24</v>
      </c>
      <c r="I153" s="64" t="s">
        <v>555</v>
      </c>
      <c r="J153" s="64" t="s">
        <v>556</v>
      </c>
      <c r="K153" s="64" t="s">
        <v>172</v>
      </c>
      <c r="L153" s="65">
        <v>14035</v>
      </c>
      <c r="M153" s="65">
        <v>33834</v>
      </c>
      <c r="N153" s="65">
        <v>33834</v>
      </c>
      <c r="O153" s="65">
        <v>57941</v>
      </c>
      <c r="P153" s="65">
        <v>0</v>
      </c>
      <c r="Q153" s="65">
        <v>3254</v>
      </c>
      <c r="R153" s="65">
        <v>2462</v>
      </c>
      <c r="S153" s="65">
        <v>631</v>
      </c>
      <c r="T153" s="57">
        <f>IF(P153&gt;0, ROUND(IF(IF(OR(C153="51", C153="52", C153="66"), (L153*'UNIT VALUES'!$C$22)-CALCS!P153,0)&gt;0, IF(OR(C153="51", C153="52", C153="66"), (L153*'UNIT VALUES'!$C$22)-CALCS!P153,0), 0), 0), ROUND(IF(IF(OR(C153="51", C153="52", C153="66"), (L153*'UNIT VALUES'!$C$22)-CALCS!O153,0)&gt;0, IF(OR(C153="51", C153="52", C153="66"), (L153*'UNIT VALUES'!$C$22)-CALCS!O153,0), 0), 0))</f>
        <v>0</v>
      </c>
      <c r="U153" s="58">
        <f>IF(C153="22", (O153*'UNIT VALUES'!$D$34)+(Q153*'UNIT VALUES'!$D$35)+(S153*'UNIT VALUES'!$D$36), (O153*'UNIT VALUES'!$D$24)+(Q153*'UNIT VALUES'!$D$25)+(S153*'UNIT VALUES'!$D$26))</f>
        <v>321028.49431412003</v>
      </c>
      <c r="V153" s="58">
        <f>IF(C153="22",(O153*'UNIT VALUES'!$D$37)+(Q153*'UNIT VALUES'!$D$38)+(R153*'UNIT VALUES'!$D$39),IF(C153="66",(Q153*'UNIT VALUES'!$D$27)+(T153*'UNIT VALUES'!$D$29)+(R153*'UNIT VALUES'!$D$30),(Q153*'UNIT VALUES'!$D$27)+(T153*'UNIT VALUES'!$D$28)+(R153*'UNIT VALUES'!$D$30)))</f>
        <v>236119.69469004063</v>
      </c>
      <c r="W153" s="58">
        <f t="shared" si="2"/>
        <v>321028</v>
      </c>
      <c r="X153" s="63">
        <f>ROUND(IF(C153="22", W153*'UNIT VALUES'!$D$40, W153*'UNIT VALUES'!$D$32), 0)</f>
        <v>280086</v>
      </c>
    </row>
    <row r="154" spans="1:24">
      <c r="A154" s="64" t="s">
        <v>557</v>
      </c>
      <c r="B154" s="64" t="s">
        <v>228</v>
      </c>
      <c r="C154" s="64" t="s">
        <v>49</v>
      </c>
      <c r="D154" s="64" t="s">
        <v>50</v>
      </c>
      <c r="E154" s="64" t="s">
        <v>229</v>
      </c>
      <c r="F154" s="64" t="s">
        <v>558</v>
      </c>
      <c r="G154" s="64" t="s">
        <v>237</v>
      </c>
      <c r="H154" s="64" t="s">
        <v>24</v>
      </c>
      <c r="I154" s="64" t="s">
        <v>559</v>
      </c>
      <c r="J154" s="64" t="s">
        <v>239</v>
      </c>
      <c r="K154" s="64" t="s">
        <v>240</v>
      </c>
      <c r="L154" s="65">
        <v>49150</v>
      </c>
      <c r="M154" s="65">
        <v>53387</v>
      </c>
      <c r="N154" s="65">
        <v>53459</v>
      </c>
      <c r="O154" s="65">
        <v>62942</v>
      </c>
      <c r="P154" s="65">
        <v>0</v>
      </c>
      <c r="Q154" s="65">
        <v>5852</v>
      </c>
      <c r="R154" s="65">
        <v>1049</v>
      </c>
      <c r="S154" s="65">
        <v>2579</v>
      </c>
      <c r="T154" s="57">
        <f>IF(P154&gt;0, ROUND(IF(IF(OR(C154="51", C154="52", C154="66"), (L154*'UNIT VALUES'!$C$22)-CALCS!P154,0)&gt;0, IF(OR(C154="51", C154="52", C154="66"), (L154*'UNIT VALUES'!$C$22)-CALCS!P154,0), 0), 0), ROUND(IF(IF(OR(C154="51", C154="52", C154="66"), (L154*'UNIT VALUES'!$C$22)-CALCS!O154,0)&gt;0, IF(OR(C154="51", C154="52", C154="66"), (L154*'UNIT VALUES'!$C$22)-CALCS!O154,0), 0), 0))</f>
        <v>10440</v>
      </c>
      <c r="U154" s="58">
        <f>IF(C154="22", (O154*'UNIT VALUES'!$D$34)+(Q154*'UNIT VALUES'!$D$35)+(S154*'UNIT VALUES'!$D$36), (O154*'UNIT VALUES'!$D$24)+(Q154*'UNIT VALUES'!$D$25)+(S154*'UNIT VALUES'!$D$26))</f>
        <v>740777.76706759143</v>
      </c>
      <c r="V154" s="58">
        <f>IF(C154="22",(O154*'UNIT VALUES'!$D$37)+(Q154*'UNIT VALUES'!$D$38)+(R154*'UNIT VALUES'!$D$39),IF(C154="66",(Q154*'UNIT VALUES'!$D$27)+(T154*'UNIT VALUES'!$D$29)+(R154*'UNIT VALUES'!$D$30),(Q154*'UNIT VALUES'!$D$27)+(T154*'UNIT VALUES'!$D$28)+(R154*'UNIT VALUES'!$D$30)))</f>
        <v>314374.64866132027</v>
      </c>
      <c r="W154" s="58">
        <f t="shared" si="2"/>
        <v>740778</v>
      </c>
      <c r="X154" s="63">
        <f>ROUND(IF(C154="22", W154*'UNIT VALUES'!$D$40, W154*'UNIT VALUES'!$D$32), 0)</f>
        <v>646305</v>
      </c>
    </row>
    <row r="155" spans="1:24">
      <c r="A155" s="64" t="s">
        <v>560</v>
      </c>
      <c r="B155" s="64" t="s">
        <v>228</v>
      </c>
      <c r="C155" s="64" t="s">
        <v>49</v>
      </c>
      <c r="D155" s="64" t="s">
        <v>50</v>
      </c>
      <c r="E155" s="64" t="s">
        <v>229</v>
      </c>
      <c r="F155" s="64" t="s">
        <v>561</v>
      </c>
      <c r="G155" s="64" t="s">
        <v>175</v>
      </c>
      <c r="H155" s="64" t="s">
        <v>24</v>
      </c>
      <c r="I155" s="64" t="s">
        <v>562</v>
      </c>
      <c r="J155" s="64" t="s">
        <v>234</v>
      </c>
      <c r="K155" s="64" t="s">
        <v>172</v>
      </c>
      <c r="L155" s="65">
        <v>19062</v>
      </c>
      <c r="M155" s="65">
        <v>0</v>
      </c>
      <c r="N155" s="65">
        <v>0</v>
      </c>
      <c r="O155" s="65">
        <v>63264</v>
      </c>
      <c r="P155" s="65">
        <v>0</v>
      </c>
      <c r="Q155" s="65">
        <v>8047</v>
      </c>
      <c r="R155" s="65">
        <v>779</v>
      </c>
      <c r="S155" s="65">
        <v>1456</v>
      </c>
      <c r="T155" s="57">
        <f>IF(P155&gt;0, ROUND(IF(IF(OR(C155="51", C155="52", C155="66"), (L155*'UNIT VALUES'!$C$22)-CALCS!P155,0)&gt;0, IF(OR(C155="51", C155="52", C155="66"), (L155*'UNIT VALUES'!$C$22)-CALCS!P155,0), 0), 0), ROUND(IF(IF(OR(C155="51", C155="52", C155="66"), (L155*'UNIT VALUES'!$C$22)-CALCS!O155,0)&gt;0, IF(OR(C155="51", C155="52", C155="66"), (L155*'UNIT VALUES'!$C$22)-CALCS!O155,0), 0), 0))</f>
        <v>0</v>
      </c>
      <c r="U155" s="58">
        <f>IF(C155="22", (O155*'UNIT VALUES'!$D$34)+(Q155*'UNIT VALUES'!$D$35)+(S155*'UNIT VALUES'!$D$36), (O155*'UNIT VALUES'!$D$24)+(Q155*'UNIT VALUES'!$D$25)+(S155*'UNIT VALUES'!$D$26))</f>
        <v>618917.52133431635</v>
      </c>
      <c r="V155" s="58">
        <f>IF(C155="22",(O155*'UNIT VALUES'!$D$37)+(Q155*'UNIT VALUES'!$D$38)+(R155*'UNIT VALUES'!$D$39),IF(C155="66",(Q155*'UNIT VALUES'!$D$27)+(T155*'UNIT VALUES'!$D$29)+(R155*'UNIT VALUES'!$D$30),(Q155*'UNIT VALUES'!$D$27)+(T155*'UNIT VALUES'!$D$28)+(R155*'UNIT VALUES'!$D$30)))</f>
        <v>204489.09092528373</v>
      </c>
      <c r="W155" s="58">
        <f t="shared" si="2"/>
        <v>618918</v>
      </c>
      <c r="X155" s="63">
        <f>ROUND(IF(C155="22", W155*'UNIT VALUES'!$D$40, W155*'UNIT VALUES'!$D$32), 0)</f>
        <v>539986</v>
      </c>
    </row>
    <row r="156" spans="1:24">
      <c r="A156" s="64" t="s">
        <v>563</v>
      </c>
      <c r="B156" s="64" t="s">
        <v>228</v>
      </c>
      <c r="C156" s="64" t="s">
        <v>28</v>
      </c>
      <c r="D156" s="64" t="s">
        <v>29</v>
      </c>
      <c r="E156" s="64" t="s">
        <v>229</v>
      </c>
      <c r="F156" s="64" t="s">
        <v>564</v>
      </c>
      <c r="G156" s="64" t="s">
        <v>232</v>
      </c>
      <c r="H156" s="64" t="s">
        <v>24</v>
      </c>
      <c r="I156" s="64" t="s">
        <v>565</v>
      </c>
      <c r="J156" s="64" t="s">
        <v>234</v>
      </c>
      <c r="K156" s="64" t="s">
        <v>172</v>
      </c>
      <c r="L156" s="65">
        <v>4203</v>
      </c>
      <c r="M156" s="65">
        <v>35160</v>
      </c>
      <c r="N156" s="65">
        <v>35160</v>
      </c>
      <c r="O156" s="65">
        <v>70285</v>
      </c>
      <c r="P156" s="65">
        <v>0</v>
      </c>
      <c r="Q156" s="65">
        <v>2226</v>
      </c>
      <c r="R156" s="65">
        <v>512</v>
      </c>
      <c r="S156" s="65">
        <v>405</v>
      </c>
      <c r="T156" s="57">
        <f>IF(P156&gt;0, ROUND(IF(IF(OR(C156="51", C156="52", C156="66"), (L156*'UNIT VALUES'!$C$22)-CALCS!P156,0)&gt;0, IF(OR(C156="51", C156="52", C156="66"), (L156*'UNIT VALUES'!$C$22)-CALCS!P156,0), 0), 0), ROUND(IF(IF(OR(C156="51", C156="52", C156="66"), (L156*'UNIT VALUES'!$C$22)-CALCS!O156,0)&gt;0, IF(OR(C156="51", C156="52", C156="66"), (L156*'UNIT VALUES'!$C$22)-CALCS!O156,0), 0), 0))</f>
        <v>0</v>
      </c>
      <c r="U156" s="58">
        <f>IF(C156="22", (O156*'UNIT VALUES'!$D$34)+(Q156*'UNIT VALUES'!$D$35)+(S156*'UNIT VALUES'!$D$36), (O156*'UNIT VALUES'!$D$24)+(Q156*'UNIT VALUES'!$D$25)+(S156*'UNIT VALUES'!$D$26))</f>
        <v>275338.51472766791</v>
      </c>
      <c r="V156" s="58">
        <f>IF(C156="22",(O156*'UNIT VALUES'!$D$37)+(Q156*'UNIT VALUES'!$D$38)+(R156*'UNIT VALUES'!$D$39),IF(C156="66",(Q156*'UNIT VALUES'!$D$27)+(T156*'UNIT VALUES'!$D$29)+(R156*'UNIT VALUES'!$D$30),(Q156*'UNIT VALUES'!$D$27)+(T156*'UNIT VALUES'!$D$28)+(R156*'UNIT VALUES'!$D$30)))</f>
        <v>77756.068673262198</v>
      </c>
      <c r="W156" s="58">
        <f t="shared" si="2"/>
        <v>275339</v>
      </c>
      <c r="X156" s="63">
        <f>ROUND(IF(C156="22", W156*'UNIT VALUES'!$D$40, W156*'UNIT VALUES'!$D$32), 0)</f>
        <v>240224</v>
      </c>
    </row>
    <row r="157" spans="1:24">
      <c r="A157" s="64" t="s">
        <v>566</v>
      </c>
      <c r="B157" s="64" t="s">
        <v>228</v>
      </c>
      <c r="C157" s="64" t="s">
        <v>28</v>
      </c>
      <c r="D157" s="64" t="s">
        <v>29</v>
      </c>
      <c r="E157" s="64" t="s">
        <v>229</v>
      </c>
      <c r="F157" s="64" t="s">
        <v>567</v>
      </c>
      <c r="G157" s="64" t="s">
        <v>237</v>
      </c>
      <c r="H157" s="64" t="s">
        <v>24</v>
      </c>
      <c r="I157" s="64" t="s">
        <v>568</v>
      </c>
      <c r="J157" s="64" t="s">
        <v>239</v>
      </c>
      <c r="K157" s="64" t="s">
        <v>240</v>
      </c>
      <c r="L157" s="65">
        <v>67157</v>
      </c>
      <c r="M157" s="65">
        <v>92742</v>
      </c>
      <c r="N157" s="65">
        <v>92742</v>
      </c>
      <c r="O157" s="65">
        <v>149058</v>
      </c>
      <c r="P157" s="65">
        <v>0</v>
      </c>
      <c r="Q157" s="65">
        <v>23513</v>
      </c>
      <c r="R157" s="65">
        <v>3960</v>
      </c>
      <c r="S157" s="65">
        <v>7745</v>
      </c>
      <c r="T157" s="57">
        <f>IF(P157&gt;0, ROUND(IF(IF(OR(C157="51", C157="52", C157="66"), (L157*'UNIT VALUES'!$C$22)-CALCS!P157,0)&gt;0, IF(OR(C157="51", C157="52", C157="66"), (L157*'UNIT VALUES'!$C$22)-CALCS!P157,0), 0), 0), ROUND(IF(IF(OR(C157="51", C157="52", C157="66"), (L157*'UNIT VALUES'!$C$22)-CALCS!O157,0)&gt;0, IF(OR(C157="51", C157="52", C157="66"), (L157*'UNIT VALUES'!$C$22)-CALCS!O157,0), 0), 0))</f>
        <v>0</v>
      </c>
      <c r="U157" s="58">
        <f>IF(C157="22", (O157*'UNIT VALUES'!$D$34)+(Q157*'UNIT VALUES'!$D$35)+(S157*'UNIT VALUES'!$D$36), (O157*'UNIT VALUES'!$D$24)+(Q157*'UNIT VALUES'!$D$25)+(S157*'UNIT VALUES'!$D$26))</f>
        <v>2329133.5866370201</v>
      </c>
      <c r="V157" s="58">
        <f>IF(C157="22",(O157*'UNIT VALUES'!$D$37)+(Q157*'UNIT VALUES'!$D$38)+(R157*'UNIT VALUES'!$D$39),IF(C157="66",(Q157*'UNIT VALUES'!$D$27)+(T157*'UNIT VALUES'!$D$29)+(R157*'UNIT VALUES'!$D$30),(Q157*'UNIT VALUES'!$D$27)+(T157*'UNIT VALUES'!$D$28)+(R157*'UNIT VALUES'!$D$30)))</f>
        <v>717836.87941599532</v>
      </c>
      <c r="W157" s="58">
        <f t="shared" si="2"/>
        <v>2329134</v>
      </c>
      <c r="X157" s="63">
        <f>ROUND(IF(C157="22", W157*'UNIT VALUES'!$D$40, W157*'UNIT VALUES'!$D$32), 0)</f>
        <v>2032094</v>
      </c>
    </row>
    <row r="158" spans="1:24">
      <c r="A158" s="64" t="s">
        <v>569</v>
      </c>
      <c r="B158" s="64" t="s">
        <v>228</v>
      </c>
      <c r="C158" s="64" t="s">
        <v>28</v>
      </c>
      <c r="D158" s="64" t="s">
        <v>29</v>
      </c>
      <c r="E158" s="64" t="s">
        <v>229</v>
      </c>
      <c r="F158" s="64" t="s">
        <v>570</v>
      </c>
      <c r="G158" s="64" t="s">
        <v>571</v>
      </c>
      <c r="H158" s="64" t="s">
        <v>24</v>
      </c>
      <c r="I158" s="64" t="s">
        <v>572</v>
      </c>
      <c r="J158" s="64" t="s">
        <v>573</v>
      </c>
      <c r="K158" s="64" t="s">
        <v>172</v>
      </c>
      <c r="L158" s="65">
        <v>7991</v>
      </c>
      <c r="M158" s="65">
        <v>20878</v>
      </c>
      <c r="N158" s="65">
        <v>19707</v>
      </c>
      <c r="O158" s="65">
        <v>54165</v>
      </c>
      <c r="P158" s="65">
        <v>0</v>
      </c>
      <c r="Q158" s="65">
        <v>12205</v>
      </c>
      <c r="R158" s="65">
        <v>804</v>
      </c>
      <c r="S158" s="65">
        <v>1572</v>
      </c>
      <c r="T158" s="57">
        <f>IF(P158&gt;0, ROUND(IF(IF(OR(C158="51", C158="52", C158="66"), (L158*'UNIT VALUES'!$C$22)-CALCS!P158,0)&gt;0, IF(OR(C158="51", C158="52", C158="66"), (L158*'UNIT VALUES'!$C$22)-CALCS!P158,0), 0), 0), ROUND(IF(IF(OR(C158="51", C158="52", C158="66"), (L158*'UNIT VALUES'!$C$22)-CALCS!O158,0)&gt;0, IF(OR(C158="51", C158="52", C158="66"), (L158*'UNIT VALUES'!$C$22)-CALCS!O158,0), 0), 0))</f>
        <v>0</v>
      </c>
      <c r="U158" s="58">
        <f>IF(C158="22", (O158*'UNIT VALUES'!$D$34)+(Q158*'UNIT VALUES'!$D$35)+(S158*'UNIT VALUES'!$D$36), (O158*'UNIT VALUES'!$D$24)+(Q158*'UNIT VALUES'!$D$25)+(S158*'UNIT VALUES'!$D$26))</f>
        <v>748836.36122087506</v>
      </c>
      <c r="V158" s="58">
        <f>IF(C158="22",(O158*'UNIT VALUES'!$D$37)+(Q158*'UNIT VALUES'!$D$38)+(R158*'UNIT VALUES'!$D$39),IF(C158="66",(Q158*'UNIT VALUES'!$D$27)+(T158*'UNIT VALUES'!$D$29)+(R158*'UNIT VALUES'!$D$30),(Q158*'UNIT VALUES'!$D$27)+(T158*'UNIT VALUES'!$D$28)+(R158*'UNIT VALUES'!$D$30)))</f>
        <v>283172.95414861338</v>
      </c>
      <c r="W158" s="58">
        <f t="shared" si="2"/>
        <v>748836</v>
      </c>
      <c r="X158" s="63">
        <f>ROUND(IF(C158="22", W158*'UNIT VALUES'!$D$40, W158*'UNIT VALUES'!$D$32), 0)</f>
        <v>653335</v>
      </c>
    </row>
    <row r="159" spans="1:24">
      <c r="A159" s="64" t="s">
        <v>574</v>
      </c>
      <c r="B159" s="64" t="s">
        <v>228</v>
      </c>
      <c r="C159" s="64" t="s">
        <v>28</v>
      </c>
      <c r="D159" s="64" t="s">
        <v>29</v>
      </c>
      <c r="E159" s="64" t="s">
        <v>229</v>
      </c>
      <c r="F159" s="64" t="s">
        <v>575</v>
      </c>
      <c r="G159" s="64" t="s">
        <v>302</v>
      </c>
      <c r="H159" s="64" t="s">
        <v>24</v>
      </c>
      <c r="I159" s="64" t="s">
        <v>576</v>
      </c>
      <c r="J159" s="64" t="s">
        <v>304</v>
      </c>
      <c r="K159" s="64" t="s">
        <v>172</v>
      </c>
      <c r="L159" s="65">
        <v>1</v>
      </c>
      <c r="M159" s="65">
        <v>0</v>
      </c>
      <c r="N159" s="65">
        <v>0</v>
      </c>
      <c r="O159" s="65">
        <v>64776</v>
      </c>
      <c r="P159" s="65">
        <v>0</v>
      </c>
      <c r="Q159" s="65">
        <v>10135</v>
      </c>
      <c r="R159" s="65">
        <v>252</v>
      </c>
      <c r="S159" s="65">
        <v>1195</v>
      </c>
      <c r="T159" s="57">
        <f>IF(P159&gt;0, ROUND(IF(IF(OR(C159="51", C159="52", C159="66"), (L159*'UNIT VALUES'!$C$22)-CALCS!P159,0)&gt;0, IF(OR(C159="51", C159="52", C159="66"), (L159*'UNIT VALUES'!$C$22)-CALCS!P159,0), 0), 0), ROUND(IF(IF(OR(C159="51", C159="52", C159="66"), (L159*'UNIT VALUES'!$C$22)-CALCS!O159,0)&gt;0, IF(OR(C159="51", C159="52", C159="66"), (L159*'UNIT VALUES'!$C$22)-CALCS!O159,0), 0), 0))</f>
        <v>0</v>
      </c>
      <c r="U159" s="58">
        <f>IF(C159="22", (O159*'UNIT VALUES'!$D$34)+(Q159*'UNIT VALUES'!$D$35)+(S159*'UNIT VALUES'!$D$36), (O159*'UNIT VALUES'!$D$24)+(Q159*'UNIT VALUES'!$D$25)+(S159*'UNIT VALUES'!$D$26))</f>
        <v>642054.66502835043</v>
      </c>
      <c r="V159" s="58">
        <f>IF(C159="22",(O159*'UNIT VALUES'!$D$37)+(Q159*'UNIT VALUES'!$D$38)+(R159*'UNIT VALUES'!$D$39),IF(C159="66",(Q159*'UNIT VALUES'!$D$27)+(T159*'UNIT VALUES'!$D$29)+(R159*'UNIT VALUES'!$D$30),(Q159*'UNIT VALUES'!$D$27)+(T159*'UNIT VALUES'!$D$28)+(R159*'UNIT VALUES'!$D$30)))</f>
        <v>205443.41908265898</v>
      </c>
      <c r="W159" s="58">
        <f t="shared" si="2"/>
        <v>642055</v>
      </c>
      <c r="X159" s="63">
        <f>ROUND(IF(C159="22", W159*'UNIT VALUES'!$D$40, W159*'UNIT VALUES'!$D$32), 0)</f>
        <v>560172</v>
      </c>
    </row>
    <row r="160" spans="1:24">
      <c r="A160" s="64" t="s">
        <v>577</v>
      </c>
      <c r="B160" s="64" t="s">
        <v>228</v>
      </c>
      <c r="C160" s="64" t="s">
        <v>49</v>
      </c>
      <c r="D160" s="64" t="s">
        <v>50</v>
      </c>
      <c r="E160" s="64" t="s">
        <v>229</v>
      </c>
      <c r="F160" s="64" t="s">
        <v>578</v>
      </c>
      <c r="G160" s="64" t="s">
        <v>250</v>
      </c>
      <c r="H160" s="64" t="s">
        <v>24</v>
      </c>
      <c r="I160" s="64" t="s">
        <v>579</v>
      </c>
      <c r="J160" s="64" t="s">
        <v>252</v>
      </c>
      <c r="K160" s="64" t="s">
        <v>240</v>
      </c>
      <c r="L160" s="65">
        <v>1</v>
      </c>
      <c r="M160" s="65">
        <v>55250</v>
      </c>
      <c r="N160" s="65">
        <v>55250</v>
      </c>
      <c r="O160" s="65">
        <v>165269</v>
      </c>
      <c r="P160" s="65">
        <v>0</v>
      </c>
      <c r="Q160" s="65">
        <v>8205</v>
      </c>
      <c r="R160" s="65">
        <v>611</v>
      </c>
      <c r="S160" s="65">
        <v>2033</v>
      </c>
      <c r="T160" s="57">
        <f>IF(P160&gt;0, ROUND(IF(IF(OR(C160="51", C160="52", C160="66"), (L160*'UNIT VALUES'!$C$22)-CALCS!P160,0)&gt;0, IF(OR(C160="51", C160="52", C160="66"), (L160*'UNIT VALUES'!$C$22)-CALCS!P160,0), 0), 0), ROUND(IF(IF(OR(C160="51", C160="52", C160="66"), (L160*'UNIT VALUES'!$C$22)-CALCS!O160,0)&gt;0, IF(OR(C160="51", C160="52", C160="66"), (L160*'UNIT VALUES'!$C$22)-CALCS!O160,0), 0), 0))</f>
        <v>0</v>
      </c>
      <c r="U160" s="58">
        <f>IF(C160="22", (O160*'UNIT VALUES'!$D$34)+(Q160*'UNIT VALUES'!$D$35)+(S160*'UNIT VALUES'!$D$36), (O160*'UNIT VALUES'!$D$24)+(Q160*'UNIT VALUES'!$D$25)+(S160*'UNIT VALUES'!$D$26))</f>
        <v>921985.68854381493</v>
      </c>
      <c r="V160" s="58">
        <f>IF(C160="22",(O160*'UNIT VALUES'!$D$37)+(Q160*'UNIT VALUES'!$D$38)+(R160*'UNIT VALUES'!$D$39),IF(C160="66",(Q160*'UNIT VALUES'!$D$27)+(T160*'UNIT VALUES'!$D$29)+(R160*'UNIT VALUES'!$D$30),(Q160*'UNIT VALUES'!$D$27)+(T160*'UNIT VALUES'!$D$28)+(R160*'UNIT VALUES'!$D$30)))</f>
        <v>195405.40527228452</v>
      </c>
      <c r="W160" s="58">
        <f t="shared" si="2"/>
        <v>921986</v>
      </c>
      <c r="X160" s="63">
        <f>ROUND(IF(C160="22", W160*'UNIT VALUES'!$D$40, W160*'UNIT VALUES'!$D$32), 0)</f>
        <v>804403</v>
      </c>
    </row>
    <row r="161" spans="1:24">
      <c r="A161" s="64" t="s">
        <v>580</v>
      </c>
      <c r="B161" s="64" t="s">
        <v>228</v>
      </c>
      <c r="C161" s="64" t="s">
        <v>49</v>
      </c>
      <c r="D161" s="64" t="s">
        <v>50</v>
      </c>
      <c r="E161" s="64" t="s">
        <v>229</v>
      </c>
      <c r="F161" s="64" t="s">
        <v>581</v>
      </c>
      <c r="G161" s="64" t="s">
        <v>242</v>
      </c>
      <c r="H161" s="64" t="s">
        <v>24</v>
      </c>
      <c r="I161" s="64" t="s">
        <v>582</v>
      </c>
      <c r="J161" s="64" t="s">
        <v>244</v>
      </c>
      <c r="K161" s="64" t="s">
        <v>240</v>
      </c>
      <c r="L161" s="65">
        <v>1</v>
      </c>
      <c r="M161" s="65">
        <v>0</v>
      </c>
      <c r="N161" s="65">
        <v>0</v>
      </c>
      <c r="O161" s="65">
        <v>47853</v>
      </c>
      <c r="P161" s="65">
        <v>0</v>
      </c>
      <c r="Q161" s="65">
        <v>1579</v>
      </c>
      <c r="R161" s="65">
        <v>64</v>
      </c>
      <c r="S161" s="65">
        <v>503</v>
      </c>
      <c r="T161" s="57">
        <f>IF(P161&gt;0, ROUND(IF(IF(OR(C161="51", C161="52", C161="66"), (L161*'UNIT VALUES'!$C$22)-CALCS!P161,0)&gt;0, IF(OR(C161="51", C161="52", C161="66"), (L161*'UNIT VALUES'!$C$22)-CALCS!P161,0), 0), 0), ROUND(IF(IF(OR(C161="51", C161="52", C161="66"), (L161*'UNIT VALUES'!$C$22)-CALCS!O161,0)&gt;0, IF(OR(C161="51", C161="52", C161="66"), (L161*'UNIT VALUES'!$C$22)-CALCS!O161,0), 0), 0))</f>
        <v>0</v>
      </c>
      <c r="U161" s="58">
        <f>IF(C161="22", (O161*'UNIT VALUES'!$D$34)+(Q161*'UNIT VALUES'!$D$35)+(S161*'UNIT VALUES'!$D$36), (O161*'UNIT VALUES'!$D$24)+(Q161*'UNIT VALUES'!$D$25)+(S161*'UNIT VALUES'!$D$26))</f>
        <v>227897.82486873766</v>
      </c>
      <c r="V161" s="58">
        <f>IF(C161="22",(O161*'UNIT VALUES'!$D$37)+(Q161*'UNIT VALUES'!$D$38)+(R161*'UNIT VALUES'!$D$39),IF(C161="66",(Q161*'UNIT VALUES'!$D$27)+(T161*'UNIT VALUES'!$D$29)+(R161*'UNIT VALUES'!$D$30),(Q161*'UNIT VALUES'!$D$27)+(T161*'UNIT VALUES'!$D$28)+(R161*'UNIT VALUES'!$D$30)))</f>
        <v>33775.343640276224</v>
      </c>
      <c r="W161" s="58">
        <f t="shared" si="2"/>
        <v>227898</v>
      </c>
      <c r="X161" s="63">
        <f>ROUND(IF(C161="22", W161*'UNIT VALUES'!$D$40, W161*'UNIT VALUES'!$D$32), 0)</f>
        <v>198834</v>
      </c>
    </row>
    <row r="162" spans="1:24">
      <c r="A162" s="64" t="s">
        <v>583</v>
      </c>
      <c r="B162" s="64" t="s">
        <v>228</v>
      </c>
      <c r="C162" s="64" t="s">
        <v>28</v>
      </c>
      <c r="D162" s="64" t="s">
        <v>29</v>
      </c>
      <c r="E162" s="64" t="s">
        <v>229</v>
      </c>
      <c r="F162" s="64" t="s">
        <v>584</v>
      </c>
      <c r="G162" s="64" t="s">
        <v>585</v>
      </c>
      <c r="H162" s="64" t="s">
        <v>24</v>
      </c>
      <c r="I162" s="64" t="s">
        <v>586</v>
      </c>
      <c r="J162" s="64" t="s">
        <v>587</v>
      </c>
      <c r="K162" s="64" t="s">
        <v>172</v>
      </c>
      <c r="L162" s="65">
        <v>12773</v>
      </c>
      <c r="M162" s="65">
        <v>45239</v>
      </c>
      <c r="N162" s="65">
        <v>41995</v>
      </c>
      <c r="O162" s="65">
        <v>89861</v>
      </c>
      <c r="P162" s="65">
        <v>0</v>
      </c>
      <c r="Q162" s="65">
        <v>13969</v>
      </c>
      <c r="R162" s="65">
        <v>1180</v>
      </c>
      <c r="S162" s="65">
        <v>1172</v>
      </c>
      <c r="T162" s="57">
        <f>IF(P162&gt;0, ROUND(IF(IF(OR(C162="51", C162="52", C162="66"), (L162*'UNIT VALUES'!$C$22)-CALCS!P162,0)&gt;0, IF(OR(C162="51", C162="52", C162="66"), (L162*'UNIT VALUES'!$C$22)-CALCS!P162,0), 0), 0), ROUND(IF(IF(OR(C162="51", C162="52", C162="66"), (L162*'UNIT VALUES'!$C$22)-CALCS!O162,0)&gt;0, IF(OR(C162="51", C162="52", C162="66"), (L162*'UNIT VALUES'!$C$22)-CALCS!O162,0), 0), 0))</f>
        <v>0</v>
      </c>
      <c r="U162" s="58">
        <f>IF(C162="22", (O162*'UNIT VALUES'!$D$34)+(Q162*'UNIT VALUES'!$D$35)+(S162*'UNIT VALUES'!$D$36), (O162*'UNIT VALUES'!$D$24)+(Q162*'UNIT VALUES'!$D$25)+(S162*'UNIT VALUES'!$D$26))</f>
        <v>805642.25883577496</v>
      </c>
      <c r="V162" s="58">
        <f>IF(C162="22",(O162*'UNIT VALUES'!$D$37)+(Q162*'UNIT VALUES'!$D$38)+(R162*'UNIT VALUES'!$D$39),IF(C162="66",(Q162*'UNIT VALUES'!$D$27)+(T162*'UNIT VALUES'!$D$29)+(R162*'UNIT VALUES'!$D$30),(Q162*'UNIT VALUES'!$D$27)+(T162*'UNIT VALUES'!$D$28)+(R162*'UNIT VALUES'!$D$30)))</f>
        <v>342665.97111732588</v>
      </c>
      <c r="W162" s="58">
        <f t="shared" si="2"/>
        <v>805642</v>
      </c>
      <c r="X162" s="63">
        <f>ROUND(IF(C162="22", W162*'UNIT VALUES'!$D$40, W162*'UNIT VALUES'!$D$32), 0)</f>
        <v>702896</v>
      </c>
    </row>
    <row r="163" spans="1:24">
      <c r="A163" s="64" t="s">
        <v>588</v>
      </c>
      <c r="B163" s="64" t="s">
        <v>228</v>
      </c>
      <c r="C163" s="64" t="s">
        <v>28</v>
      </c>
      <c r="D163" s="64" t="s">
        <v>29</v>
      </c>
      <c r="E163" s="64" t="s">
        <v>229</v>
      </c>
      <c r="F163" s="64" t="s">
        <v>589</v>
      </c>
      <c r="G163" s="64" t="s">
        <v>250</v>
      </c>
      <c r="H163" s="64" t="s">
        <v>24</v>
      </c>
      <c r="I163" s="64" t="s">
        <v>590</v>
      </c>
      <c r="J163" s="64" t="s">
        <v>252</v>
      </c>
      <c r="K163" s="64" t="s">
        <v>240</v>
      </c>
      <c r="L163" s="65">
        <v>26829</v>
      </c>
      <c r="M163" s="65">
        <v>43619</v>
      </c>
      <c r="N163" s="65">
        <v>43619</v>
      </c>
      <c r="O163" s="65">
        <v>68747</v>
      </c>
      <c r="P163" s="65">
        <v>0</v>
      </c>
      <c r="Q163" s="65">
        <v>6772</v>
      </c>
      <c r="R163" s="65">
        <v>2623</v>
      </c>
      <c r="S163" s="65">
        <v>695</v>
      </c>
      <c r="T163" s="57">
        <f>IF(P163&gt;0, ROUND(IF(IF(OR(C163="51", C163="52", C163="66"), (L163*'UNIT VALUES'!$C$22)-CALCS!P163,0)&gt;0, IF(OR(C163="51", C163="52", C163="66"), (L163*'UNIT VALUES'!$C$22)-CALCS!P163,0), 0), 0), ROUND(IF(IF(OR(C163="51", C163="52", C163="66"), (L163*'UNIT VALUES'!$C$22)-CALCS!O163,0)&gt;0, IF(OR(C163="51", C163="52", C163="66"), (L163*'UNIT VALUES'!$C$22)-CALCS!O163,0), 0), 0))</f>
        <v>0</v>
      </c>
      <c r="U163" s="58">
        <f>IF(C163="22", (O163*'UNIT VALUES'!$D$34)+(Q163*'UNIT VALUES'!$D$35)+(S163*'UNIT VALUES'!$D$36), (O163*'UNIT VALUES'!$D$24)+(Q163*'UNIT VALUES'!$D$25)+(S163*'UNIT VALUES'!$D$26))</f>
        <v>461540.62468960875</v>
      </c>
      <c r="V163" s="58">
        <f>IF(C163="22",(O163*'UNIT VALUES'!$D$37)+(Q163*'UNIT VALUES'!$D$38)+(R163*'UNIT VALUES'!$D$39),IF(C163="66",(Q163*'UNIT VALUES'!$D$27)+(T163*'UNIT VALUES'!$D$29)+(R163*'UNIT VALUES'!$D$30),(Q163*'UNIT VALUES'!$D$27)+(T163*'UNIT VALUES'!$D$28)+(R163*'UNIT VALUES'!$D$30)))</f>
        <v>312686.42108680907</v>
      </c>
      <c r="W163" s="58">
        <f t="shared" si="2"/>
        <v>461541</v>
      </c>
      <c r="X163" s="63">
        <f>ROUND(IF(C163="22", W163*'UNIT VALUES'!$D$40, W163*'UNIT VALUES'!$D$32), 0)</f>
        <v>402680</v>
      </c>
    </row>
    <row r="164" spans="1:24">
      <c r="A164" s="64" t="s">
        <v>591</v>
      </c>
      <c r="B164" s="64" t="s">
        <v>228</v>
      </c>
      <c r="C164" s="64" t="s">
        <v>49</v>
      </c>
      <c r="D164" s="64" t="s">
        <v>50</v>
      </c>
      <c r="E164" s="64" t="s">
        <v>229</v>
      </c>
      <c r="F164" s="64" t="s">
        <v>592</v>
      </c>
      <c r="G164" s="64" t="s">
        <v>237</v>
      </c>
      <c r="H164" s="64" t="s">
        <v>24</v>
      </c>
      <c r="I164" s="64" t="s">
        <v>593</v>
      </c>
      <c r="J164" s="64" t="s">
        <v>239</v>
      </c>
      <c r="K164" s="64" t="s">
        <v>240</v>
      </c>
      <c r="L164" s="65">
        <v>46986</v>
      </c>
      <c r="M164" s="65">
        <v>58670</v>
      </c>
      <c r="N164" s="65">
        <v>57102</v>
      </c>
      <c r="O164" s="65">
        <v>66748</v>
      </c>
      <c r="P164" s="65">
        <v>0</v>
      </c>
      <c r="Q164" s="65">
        <v>3296</v>
      </c>
      <c r="R164" s="65">
        <v>1912</v>
      </c>
      <c r="S164" s="65">
        <v>428</v>
      </c>
      <c r="T164" s="57">
        <f>IF(P164&gt;0, ROUND(IF(IF(OR(C164="51", C164="52", C164="66"), (L164*'UNIT VALUES'!$C$22)-CALCS!P164,0)&gt;0, IF(OR(C164="51", C164="52", C164="66"), (L164*'UNIT VALUES'!$C$22)-CALCS!P164,0), 0), 0), ROUND(IF(IF(OR(C164="51", C164="52", C164="66"), (L164*'UNIT VALUES'!$C$22)-CALCS!O164,0)&gt;0, IF(OR(C164="51", C164="52", C164="66"), (L164*'UNIT VALUES'!$C$22)-CALCS!O164,0), 0), 0))</f>
        <v>3403</v>
      </c>
      <c r="U164" s="58">
        <f>IF(C164="22", (O164*'UNIT VALUES'!$D$34)+(Q164*'UNIT VALUES'!$D$35)+(S164*'UNIT VALUES'!$D$36), (O164*'UNIT VALUES'!$D$24)+(Q164*'UNIT VALUES'!$D$25)+(S164*'UNIT VALUES'!$D$26))</f>
        <v>305261.33865157719</v>
      </c>
      <c r="V164" s="58">
        <f>IF(C164="22",(O164*'UNIT VALUES'!$D$37)+(Q164*'UNIT VALUES'!$D$38)+(R164*'UNIT VALUES'!$D$39),IF(C164="66",(Q164*'UNIT VALUES'!$D$27)+(T164*'UNIT VALUES'!$D$29)+(R164*'UNIT VALUES'!$D$30),(Q164*'UNIT VALUES'!$D$27)+(T164*'UNIT VALUES'!$D$28)+(R164*'UNIT VALUES'!$D$30)))</f>
        <v>240352.68147940777</v>
      </c>
      <c r="W164" s="58">
        <f t="shared" si="2"/>
        <v>305261</v>
      </c>
      <c r="X164" s="63">
        <f>ROUND(IF(C164="22", W164*'UNIT VALUES'!$D$40, W164*'UNIT VALUES'!$D$32), 0)</f>
        <v>266330</v>
      </c>
    </row>
    <row r="165" spans="1:24">
      <c r="A165" s="64" t="s">
        <v>594</v>
      </c>
      <c r="B165" s="64" t="s">
        <v>228</v>
      </c>
      <c r="C165" s="64" t="s">
        <v>28</v>
      </c>
      <c r="D165" s="64" t="s">
        <v>29</v>
      </c>
      <c r="E165" s="64" t="s">
        <v>229</v>
      </c>
      <c r="F165" s="64" t="s">
        <v>595</v>
      </c>
      <c r="G165" s="64" t="s">
        <v>45</v>
      </c>
      <c r="H165" s="64" t="s">
        <v>24</v>
      </c>
      <c r="I165" s="64" t="s">
        <v>596</v>
      </c>
      <c r="J165" s="64" t="s">
        <v>327</v>
      </c>
      <c r="K165" s="64" t="s">
        <v>172</v>
      </c>
      <c r="L165" s="65">
        <v>46290</v>
      </c>
      <c r="M165" s="65">
        <v>54951</v>
      </c>
      <c r="N165" s="65">
        <v>54951</v>
      </c>
      <c r="O165" s="65">
        <v>76815</v>
      </c>
      <c r="P165" s="65">
        <v>0</v>
      </c>
      <c r="Q165" s="65">
        <v>7600</v>
      </c>
      <c r="R165" s="65">
        <v>2479</v>
      </c>
      <c r="S165" s="65">
        <v>2307</v>
      </c>
      <c r="T165" s="57">
        <f>IF(P165&gt;0, ROUND(IF(IF(OR(C165="51", C165="52", C165="66"), (L165*'UNIT VALUES'!$C$22)-CALCS!P165,0)&gt;0, IF(OR(C165="51", C165="52", C165="66"), (L165*'UNIT VALUES'!$C$22)-CALCS!P165,0), 0), 0), ROUND(IF(IF(OR(C165="51", C165="52", C165="66"), (L165*'UNIT VALUES'!$C$22)-CALCS!O165,0)&gt;0, IF(OR(C165="51", C165="52", C165="66"), (L165*'UNIT VALUES'!$C$22)-CALCS!O165,0), 0), 0))</f>
        <v>0</v>
      </c>
      <c r="U165" s="58">
        <f>IF(C165="22", (O165*'UNIT VALUES'!$D$34)+(Q165*'UNIT VALUES'!$D$35)+(S165*'UNIT VALUES'!$D$36), (O165*'UNIT VALUES'!$D$24)+(Q165*'UNIT VALUES'!$D$25)+(S165*'UNIT VALUES'!$D$26))</f>
        <v>775869.03434035892</v>
      </c>
      <c r="V165" s="58">
        <f>IF(C165="22",(O165*'UNIT VALUES'!$D$37)+(Q165*'UNIT VALUES'!$D$38)+(R165*'UNIT VALUES'!$D$39),IF(C165="66",(Q165*'UNIT VALUES'!$D$27)+(T165*'UNIT VALUES'!$D$29)+(R165*'UNIT VALUES'!$D$30),(Q165*'UNIT VALUES'!$D$27)+(T165*'UNIT VALUES'!$D$28)+(R165*'UNIT VALUES'!$D$30)))</f>
        <v>317708.69545305159</v>
      </c>
      <c r="W165" s="58">
        <f t="shared" si="2"/>
        <v>775869</v>
      </c>
      <c r="X165" s="63">
        <f>ROUND(IF(C165="22", W165*'UNIT VALUES'!$D$40, W165*'UNIT VALUES'!$D$32), 0)</f>
        <v>676920</v>
      </c>
    </row>
    <row r="166" spans="1:24">
      <c r="A166" s="64" t="s">
        <v>597</v>
      </c>
      <c r="B166" s="64" t="s">
        <v>228</v>
      </c>
      <c r="C166" s="64" t="s">
        <v>49</v>
      </c>
      <c r="D166" s="64" t="s">
        <v>50</v>
      </c>
      <c r="E166" s="64" t="s">
        <v>229</v>
      </c>
      <c r="F166" s="64" t="s">
        <v>598</v>
      </c>
      <c r="G166" s="64" t="s">
        <v>250</v>
      </c>
      <c r="H166" s="64" t="s">
        <v>24</v>
      </c>
      <c r="I166" s="64" t="s">
        <v>599</v>
      </c>
      <c r="J166" s="64" t="s">
        <v>252</v>
      </c>
      <c r="K166" s="64" t="s">
        <v>240</v>
      </c>
      <c r="L166" s="65">
        <v>18567</v>
      </c>
      <c r="M166" s="65">
        <v>38872</v>
      </c>
      <c r="N166" s="65">
        <v>37474</v>
      </c>
      <c r="O166" s="65">
        <v>99171</v>
      </c>
      <c r="P166" s="65">
        <v>0</v>
      </c>
      <c r="Q166" s="65">
        <v>13417</v>
      </c>
      <c r="R166" s="65">
        <v>452</v>
      </c>
      <c r="S166" s="65">
        <v>3535</v>
      </c>
      <c r="T166" s="57">
        <f>IF(P166&gt;0, ROUND(IF(IF(OR(C166="51", C166="52", C166="66"), (L166*'UNIT VALUES'!$C$22)-CALCS!P166,0)&gt;0, IF(OR(C166="51", C166="52", C166="66"), (L166*'UNIT VALUES'!$C$22)-CALCS!P166,0), 0), 0), ROUND(IF(IF(OR(C166="51", C166="52", C166="66"), (L166*'UNIT VALUES'!$C$22)-CALCS!O166,0)&gt;0, IF(OR(C166="51", C166="52", C166="66"), (L166*'UNIT VALUES'!$C$22)-CALCS!O166,0), 0), 0))</f>
        <v>0</v>
      </c>
      <c r="U166" s="58">
        <f>IF(C166="22", (O166*'UNIT VALUES'!$D$34)+(Q166*'UNIT VALUES'!$D$35)+(S166*'UNIT VALUES'!$D$36), (O166*'UNIT VALUES'!$D$24)+(Q166*'UNIT VALUES'!$D$25)+(S166*'UNIT VALUES'!$D$26))</f>
        <v>1207037.6969193122</v>
      </c>
      <c r="V166" s="58">
        <f>IF(C166="22",(O166*'UNIT VALUES'!$D$37)+(Q166*'UNIT VALUES'!$D$38)+(R166*'UNIT VALUES'!$D$39),IF(C166="66",(Q166*'UNIT VALUES'!$D$27)+(T166*'UNIT VALUES'!$D$29)+(R166*'UNIT VALUES'!$D$30),(Q166*'UNIT VALUES'!$D$27)+(T166*'UNIT VALUES'!$D$28)+(R166*'UNIT VALUES'!$D$30)))</f>
        <v>280432.64379872684</v>
      </c>
      <c r="W166" s="58">
        <f t="shared" si="2"/>
        <v>1207038</v>
      </c>
      <c r="X166" s="63">
        <f>ROUND(IF(C166="22", W166*'UNIT VALUES'!$D$40, W166*'UNIT VALUES'!$D$32), 0)</f>
        <v>1053101</v>
      </c>
    </row>
    <row r="167" spans="1:24">
      <c r="A167" s="64" t="s">
        <v>600</v>
      </c>
      <c r="B167" s="64" t="s">
        <v>228</v>
      </c>
      <c r="C167" s="64" t="s">
        <v>49</v>
      </c>
      <c r="D167" s="64" t="s">
        <v>50</v>
      </c>
      <c r="E167" s="64" t="s">
        <v>229</v>
      </c>
      <c r="F167" s="64" t="s">
        <v>601</v>
      </c>
      <c r="G167" s="64" t="s">
        <v>175</v>
      </c>
      <c r="H167" s="64" t="s">
        <v>24</v>
      </c>
      <c r="I167" s="64" t="s">
        <v>602</v>
      </c>
      <c r="J167" s="64" t="s">
        <v>234</v>
      </c>
      <c r="K167" s="64" t="s">
        <v>172</v>
      </c>
      <c r="L167" s="65">
        <v>71854</v>
      </c>
      <c r="M167" s="65">
        <v>74676</v>
      </c>
      <c r="N167" s="65">
        <v>74676</v>
      </c>
      <c r="O167" s="65">
        <v>103701</v>
      </c>
      <c r="P167" s="65">
        <v>0</v>
      </c>
      <c r="Q167" s="65">
        <v>15188</v>
      </c>
      <c r="R167" s="65">
        <v>5198</v>
      </c>
      <c r="S167" s="65">
        <v>2947</v>
      </c>
      <c r="T167" s="57">
        <f>IF(P167&gt;0, ROUND(IF(IF(OR(C167="51", C167="52", C167="66"), (L167*'UNIT VALUES'!$C$22)-CALCS!P167,0)&gt;0, IF(OR(C167="51", C167="52", C167="66"), (L167*'UNIT VALUES'!$C$22)-CALCS!P167,0), 0), 0), ROUND(IF(IF(OR(C167="51", C167="52", C167="66"), (L167*'UNIT VALUES'!$C$22)-CALCS!O167,0)&gt;0, IF(OR(C167="51", C167="52", C167="66"), (L167*'UNIT VALUES'!$C$22)-CALCS!O167,0), 0), 0))</f>
        <v>3579</v>
      </c>
      <c r="U167" s="58">
        <f>IF(C167="22", (O167*'UNIT VALUES'!$D$34)+(Q167*'UNIT VALUES'!$D$35)+(S167*'UNIT VALUES'!$D$36), (O167*'UNIT VALUES'!$D$24)+(Q167*'UNIT VALUES'!$D$25)+(S167*'UNIT VALUES'!$D$26))</f>
        <v>1170967.4360928165</v>
      </c>
      <c r="V167" s="58">
        <f>IF(C167="22",(O167*'UNIT VALUES'!$D$37)+(Q167*'UNIT VALUES'!$D$38)+(R167*'UNIT VALUES'!$D$39),IF(C167="66",(Q167*'UNIT VALUES'!$D$27)+(T167*'UNIT VALUES'!$D$29)+(R167*'UNIT VALUES'!$D$30),(Q167*'UNIT VALUES'!$D$27)+(T167*'UNIT VALUES'!$D$28)+(R167*'UNIT VALUES'!$D$30)))</f>
        <v>697318.67020941607</v>
      </c>
      <c r="W167" s="58">
        <f t="shared" si="2"/>
        <v>1170967</v>
      </c>
      <c r="X167" s="63">
        <f>ROUND(IF(C167="22", W167*'UNIT VALUES'!$D$40, W167*'UNIT VALUES'!$D$32), 0)</f>
        <v>1021631</v>
      </c>
    </row>
    <row r="168" spans="1:24">
      <c r="A168" s="64" t="s">
        <v>603</v>
      </c>
      <c r="B168" s="64" t="s">
        <v>228</v>
      </c>
      <c r="C168" s="64" t="s">
        <v>28</v>
      </c>
      <c r="D168" s="64" t="s">
        <v>29</v>
      </c>
      <c r="E168" s="64" t="s">
        <v>229</v>
      </c>
      <c r="F168" s="64" t="s">
        <v>604</v>
      </c>
      <c r="G168" s="64" t="s">
        <v>282</v>
      </c>
      <c r="H168" s="64" t="s">
        <v>24</v>
      </c>
      <c r="I168" s="64" t="s">
        <v>605</v>
      </c>
      <c r="J168" s="64" t="s">
        <v>252</v>
      </c>
      <c r="K168" s="64" t="s">
        <v>240</v>
      </c>
      <c r="L168" s="65">
        <v>84332</v>
      </c>
      <c r="M168" s="65">
        <v>170591</v>
      </c>
      <c r="N168" s="65">
        <v>170876</v>
      </c>
      <c r="O168" s="65">
        <v>303871</v>
      </c>
      <c r="P168" s="65">
        <v>0</v>
      </c>
      <c r="Q168" s="65">
        <v>37235</v>
      </c>
      <c r="R168" s="65">
        <v>6659</v>
      </c>
      <c r="S168" s="65">
        <v>8127</v>
      </c>
      <c r="T168" s="57">
        <f>IF(P168&gt;0, ROUND(IF(IF(OR(C168="51", C168="52", C168="66"), (L168*'UNIT VALUES'!$C$22)-CALCS!P168,0)&gt;0, IF(OR(C168="51", C168="52", C168="66"), (L168*'UNIT VALUES'!$C$22)-CALCS!P168,0), 0), 0), ROUND(IF(IF(OR(C168="51", C168="52", C168="66"), (L168*'UNIT VALUES'!$C$22)-CALCS!O168,0)&gt;0, IF(OR(C168="51", C168="52", C168="66"), (L168*'UNIT VALUES'!$C$22)-CALCS!O168,0), 0), 0))</f>
        <v>0</v>
      </c>
      <c r="U168" s="58">
        <f>IF(C168="22", (O168*'UNIT VALUES'!$D$34)+(Q168*'UNIT VALUES'!$D$35)+(S168*'UNIT VALUES'!$D$36), (O168*'UNIT VALUES'!$D$24)+(Q168*'UNIT VALUES'!$D$25)+(S168*'UNIT VALUES'!$D$26))</f>
        <v>3121065.605038567</v>
      </c>
      <c r="V168" s="58">
        <f>IF(C168="22",(O168*'UNIT VALUES'!$D$37)+(Q168*'UNIT VALUES'!$D$38)+(R168*'UNIT VALUES'!$D$39),IF(C168="66",(Q168*'UNIT VALUES'!$D$27)+(T168*'UNIT VALUES'!$D$29)+(R168*'UNIT VALUES'!$D$30),(Q168*'UNIT VALUES'!$D$27)+(T168*'UNIT VALUES'!$D$28)+(R168*'UNIT VALUES'!$D$30)))</f>
        <v>1164486.4966052193</v>
      </c>
      <c r="W168" s="58">
        <f t="shared" si="2"/>
        <v>3121066</v>
      </c>
      <c r="X168" s="63">
        <f>ROUND(IF(C168="22", W168*'UNIT VALUES'!$D$40, W168*'UNIT VALUES'!$D$32), 0)</f>
        <v>2723029</v>
      </c>
    </row>
    <row r="169" spans="1:24">
      <c r="A169" s="64" t="s">
        <v>606</v>
      </c>
      <c r="B169" s="64" t="s">
        <v>228</v>
      </c>
      <c r="C169" s="64" t="s">
        <v>49</v>
      </c>
      <c r="D169" s="64" t="s">
        <v>50</v>
      </c>
      <c r="E169" s="64" t="s">
        <v>229</v>
      </c>
      <c r="F169" s="64" t="s">
        <v>607</v>
      </c>
      <c r="G169" s="64" t="s">
        <v>608</v>
      </c>
      <c r="H169" s="64" t="s">
        <v>24</v>
      </c>
      <c r="I169" s="64" t="s">
        <v>609</v>
      </c>
      <c r="J169" s="64" t="s">
        <v>304</v>
      </c>
      <c r="K169" s="64" t="s">
        <v>172</v>
      </c>
      <c r="L169" s="65">
        <v>1495</v>
      </c>
      <c r="M169" s="65">
        <v>7344</v>
      </c>
      <c r="N169" s="65">
        <v>7344</v>
      </c>
      <c r="O169" s="65">
        <v>56974</v>
      </c>
      <c r="P169" s="65">
        <v>0</v>
      </c>
      <c r="Q169" s="65">
        <v>2166</v>
      </c>
      <c r="R169" s="65">
        <v>191</v>
      </c>
      <c r="S169" s="65">
        <v>169</v>
      </c>
      <c r="T169" s="57">
        <f>IF(P169&gt;0, ROUND(IF(IF(OR(C169="51", C169="52", C169="66"), (L169*'UNIT VALUES'!$C$22)-CALCS!P169,0)&gt;0, IF(OR(C169="51", C169="52", C169="66"), (L169*'UNIT VALUES'!$C$22)-CALCS!P169,0), 0), 0), ROUND(IF(IF(OR(C169="51", C169="52", C169="66"), (L169*'UNIT VALUES'!$C$22)-CALCS!O169,0)&gt;0, IF(OR(C169="51", C169="52", C169="66"), (L169*'UNIT VALUES'!$C$22)-CALCS!O169,0), 0), 0))</f>
        <v>0</v>
      </c>
      <c r="U169" s="58">
        <f>IF(C169="22", (O169*'UNIT VALUES'!$D$34)+(Q169*'UNIT VALUES'!$D$35)+(S169*'UNIT VALUES'!$D$36), (O169*'UNIT VALUES'!$D$24)+(Q169*'UNIT VALUES'!$D$25)+(S169*'UNIT VALUES'!$D$26))</f>
        <v>207365.10137368966</v>
      </c>
      <c r="V169" s="58">
        <f>IF(C169="22",(O169*'UNIT VALUES'!$D$37)+(Q169*'UNIT VALUES'!$D$38)+(R169*'UNIT VALUES'!$D$39),IF(C169="66",(Q169*'UNIT VALUES'!$D$27)+(T169*'UNIT VALUES'!$D$29)+(R169*'UNIT VALUES'!$D$30),(Q169*'UNIT VALUES'!$D$27)+(T169*'UNIT VALUES'!$D$28)+(R169*'UNIT VALUES'!$D$30)))</f>
        <v>53706.959734008182</v>
      </c>
      <c r="W169" s="58">
        <f t="shared" si="2"/>
        <v>207365</v>
      </c>
      <c r="X169" s="63">
        <f>ROUND(IF(C169="22", W169*'UNIT VALUES'!$D$40, W169*'UNIT VALUES'!$D$32), 0)</f>
        <v>180919</v>
      </c>
    </row>
    <row r="170" spans="1:24">
      <c r="A170" s="64" t="s">
        <v>610</v>
      </c>
      <c r="B170" s="64" t="s">
        <v>228</v>
      </c>
      <c r="C170" s="64" t="s">
        <v>49</v>
      </c>
      <c r="D170" s="64" t="s">
        <v>50</v>
      </c>
      <c r="E170" s="64" t="s">
        <v>229</v>
      </c>
      <c r="F170" s="64" t="s">
        <v>611</v>
      </c>
      <c r="G170" s="64" t="s">
        <v>237</v>
      </c>
      <c r="H170" s="64" t="s">
        <v>24</v>
      </c>
      <c r="I170" s="64" t="s">
        <v>612</v>
      </c>
      <c r="J170" s="64" t="s">
        <v>239</v>
      </c>
      <c r="K170" s="64" t="s">
        <v>240</v>
      </c>
      <c r="L170" s="65">
        <v>15476</v>
      </c>
      <c r="M170" s="65">
        <v>42604</v>
      </c>
      <c r="N170" s="65">
        <v>42604</v>
      </c>
      <c r="O170" s="65">
        <v>53764</v>
      </c>
      <c r="P170" s="65">
        <v>0</v>
      </c>
      <c r="Q170" s="65">
        <v>7026</v>
      </c>
      <c r="R170" s="65">
        <v>1495</v>
      </c>
      <c r="S170" s="65">
        <v>2715</v>
      </c>
      <c r="T170" s="57">
        <f>IF(P170&gt;0, ROUND(IF(IF(OR(C170="51", C170="52", C170="66"), (L170*'UNIT VALUES'!$C$22)-CALCS!P170,0)&gt;0, IF(OR(C170="51", C170="52", C170="66"), (L170*'UNIT VALUES'!$C$22)-CALCS!P170,0), 0), 0), ROUND(IF(IF(OR(C170="51", C170="52", C170="66"), (L170*'UNIT VALUES'!$C$22)-CALCS!O170,0)&gt;0, IF(OR(C170="51", C170="52", C170="66"), (L170*'UNIT VALUES'!$C$22)-CALCS!O170,0), 0), 0))</f>
        <v>0</v>
      </c>
      <c r="U170" s="58">
        <f>IF(C170="22", (O170*'UNIT VALUES'!$D$34)+(Q170*'UNIT VALUES'!$D$35)+(S170*'UNIT VALUES'!$D$36), (O170*'UNIT VALUES'!$D$24)+(Q170*'UNIT VALUES'!$D$25)+(S170*'UNIT VALUES'!$D$26))</f>
        <v>781951.85961881303</v>
      </c>
      <c r="V170" s="58">
        <f>IF(C170="22",(O170*'UNIT VALUES'!$D$37)+(Q170*'UNIT VALUES'!$D$38)+(R170*'UNIT VALUES'!$D$39),IF(C170="66",(Q170*'UNIT VALUES'!$D$27)+(T170*'UNIT VALUES'!$D$29)+(R170*'UNIT VALUES'!$D$30),(Q170*'UNIT VALUES'!$D$27)+(T170*'UNIT VALUES'!$D$28)+(R170*'UNIT VALUES'!$D$30)))</f>
        <v>236774.09032000118</v>
      </c>
      <c r="W170" s="58">
        <f t="shared" si="2"/>
        <v>781952</v>
      </c>
      <c r="X170" s="63">
        <f>ROUND(IF(C170="22", W170*'UNIT VALUES'!$D$40, W170*'UNIT VALUES'!$D$32), 0)</f>
        <v>682228</v>
      </c>
    </row>
    <row r="171" spans="1:24">
      <c r="A171" s="64" t="s">
        <v>613</v>
      </c>
      <c r="B171" s="64" t="s">
        <v>228</v>
      </c>
      <c r="C171" s="64" t="s">
        <v>28</v>
      </c>
      <c r="D171" s="64" t="s">
        <v>29</v>
      </c>
      <c r="E171" s="64" t="s">
        <v>229</v>
      </c>
      <c r="F171" s="64" t="s">
        <v>614</v>
      </c>
      <c r="G171" s="64" t="s">
        <v>608</v>
      </c>
      <c r="H171" s="64" t="s">
        <v>24</v>
      </c>
      <c r="I171" s="64" t="s">
        <v>615</v>
      </c>
      <c r="J171" s="64" t="s">
        <v>304</v>
      </c>
      <c r="K171" s="64" t="s">
        <v>172</v>
      </c>
      <c r="L171" s="65">
        <v>13421</v>
      </c>
      <c r="M171" s="65">
        <v>24347</v>
      </c>
      <c r="N171" s="65">
        <v>24347</v>
      </c>
      <c r="O171" s="65">
        <v>118788</v>
      </c>
      <c r="P171" s="65">
        <v>0</v>
      </c>
      <c r="Q171" s="65">
        <v>7139</v>
      </c>
      <c r="R171" s="65">
        <v>1173</v>
      </c>
      <c r="S171" s="65">
        <v>830</v>
      </c>
      <c r="T171" s="57">
        <f>IF(P171&gt;0, ROUND(IF(IF(OR(C171="51", C171="52", C171="66"), (L171*'UNIT VALUES'!$C$22)-CALCS!P171,0)&gt;0, IF(OR(C171="51", C171="52", C171="66"), (L171*'UNIT VALUES'!$C$22)-CALCS!P171,0), 0), 0), ROUND(IF(IF(OR(C171="51", C171="52", C171="66"), (L171*'UNIT VALUES'!$C$22)-CALCS!O171,0)&gt;0, IF(OR(C171="51", C171="52", C171="66"), (L171*'UNIT VALUES'!$C$22)-CALCS!O171,0), 0), 0))</f>
        <v>0</v>
      </c>
      <c r="U171" s="58">
        <f>IF(C171="22", (O171*'UNIT VALUES'!$D$34)+(Q171*'UNIT VALUES'!$D$35)+(S171*'UNIT VALUES'!$D$36), (O171*'UNIT VALUES'!$D$24)+(Q171*'UNIT VALUES'!$D$25)+(S171*'UNIT VALUES'!$D$26))</f>
        <v>594070.75959408982</v>
      </c>
      <c r="V171" s="58">
        <f>IF(C171="22",(O171*'UNIT VALUES'!$D$37)+(Q171*'UNIT VALUES'!$D$38)+(R171*'UNIT VALUES'!$D$39),IF(C171="66",(Q171*'UNIT VALUES'!$D$27)+(T171*'UNIT VALUES'!$D$29)+(R171*'UNIT VALUES'!$D$30),(Q171*'UNIT VALUES'!$D$27)+(T171*'UNIT VALUES'!$D$28)+(R171*'UNIT VALUES'!$D$30)))</f>
        <v>215852.94951277273</v>
      </c>
      <c r="W171" s="58">
        <f t="shared" si="2"/>
        <v>594071</v>
      </c>
      <c r="X171" s="63">
        <f>ROUND(IF(C171="22", W171*'UNIT VALUES'!$D$40, W171*'UNIT VALUES'!$D$32), 0)</f>
        <v>518308</v>
      </c>
    </row>
    <row r="172" spans="1:24">
      <c r="A172" s="64" t="s">
        <v>616</v>
      </c>
      <c r="B172" s="64" t="s">
        <v>228</v>
      </c>
      <c r="C172" s="64" t="s">
        <v>28</v>
      </c>
      <c r="D172" s="64" t="s">
        <v>29</v>
      </c>
      <c r="E172" s="64" t="s">
        <v>229</v>
      </c>
      <c r="F172" s="64" t="s">
        <v>617</v>
      </c>
      <c r="G172" s="64" t="s">
        <v>302</v>
      </c>
      <c r="H172" s="64" t="s">
        <v>24</v>
      </c>
      <c r="I172" s="64" t="s">
        <v>618</v>
      </c>
      <c r="J172" s="64" t="s">
        <v>304</v>
      </c>
      <c r="K172" s="64" t="s">
        <v>172</v>
      </c>
      <c r="L172" s="65">
        <v>204589</v>
      </c>
      <c r="M172" s="65">
        <v>275801</v>
      </c>
      <c r="N172" s="65">
        <v>275741</v>
      </c>
      <c r="O172" s="65">
        <v>466488</v>
      </c>
      <c r="P172" s="65">
        <v>0</v>
      </c>
      <c r="Q172" s="65">
        <v>73837</v>
      </c>
      <c r="R172" s="65">
        <v>23815</v>
      </c>
      <c r="S172" s="65">
        <v>9178</v>
      </c>
      <c r="T172" s="57">
        <f>IF(P172&gt;0, ROUND(IF(IF(OR(C172="51", C172="52", C172="66"), (L172*'UNIT VALUES'!$C$22)-CALCS!P172,0)&gt;0, IF(OR(C172="51", C172="52", C172="66"), (L172*'UNIT VALUES'!$C$22)-CALCS!P172,0), 0), 0), ROUND(IF(IF(OR(C172="51", C172="52", C172="66"), (L172*'UNIT VALUES'!$C$22)-CALCS!O172,0)&gt;0, IF(OR(C172="51", C172="52", C172="66"), (L172*'UNIT VALUES'!$C$22)-CALCS!O172,0), 0), 0))</f>
        <v>0</v>
      </c>
      <c r="U172" s="58">
        <f>IF(C172="22", (O172*'UNIT VALUES'!$D$34)+(Q172*'UNIT VALUES'!$D$35)+(S172*'UNIT VALUES'!$D$36), (O172*'UNIT VALUES'!$D$24)+(Q172*'UNIT VALUES'!$D$25)+(S172*'UNIT VALUES'!$D$26))</f>
        <v>4746845.0363231683</v>
      </c>
      <c r="V172" s="58">
        <f>IF(C172="22",(O172*'UNIT VALUES'!$D$37)+(Q172*'UNIT VALUES'!$D$38)+(R172*'UNIT VALUES'!$D$39),IF(C172="66",(Q172*'UNIT VALUES'!$D$27)+(T172*'UNIT VALUES'!$D$29)+(R172*'UNIT VALUES'!$D$30),(Q172*'UNIT VALUES'!$D$27)+(T172*'UNIT VALUES'!$D$28)+(R172*'UNIT VALUES'!$D$30)))</f>
        <v>3067408.8340014359</v>
      </c>
      <c r="W172" s="58">
        <f t="shared" si="2"/>
        <v>4746845</v>
      </c>
      <c r="X172" s="63">
        <f>ROUND(IF(C172="22", W172*'UNIT VALUES'!$D$40, W172*'UNIT VALUES'!$D$32), 0)</f>
        <v>4141468</v>
      </c>
    </row>
    <row r="173" spans="1:24">
      <c r="A173" s="64" t="s">
        <v>619</v>
      </c>
      <c r="B173" s="64" t="s">
        <v>228</v>
      </c>
      <c r="C173" s="64" t="s">
        <v>28</v>
      </c>
      <c r="D173" s="64" t="s">
        <v>29</v>
      </c>
      <c r="E173" s="64" t="s">
        <v>229</v>
      </c>
      <c r="F173" s="64" t="s">
        <v>620</v>
      </c>
      <c r="G173" s="64" t="s">
        <v>491</v>
      </c>
      <c r="H173" s="64" t="s">
        <v>24</v>
      </c>
      <c r="I173" s="64" t="s">
        <v>621</v>
      </c>
      <c r="J173" s="64" t="s">
        <v>493</v>
      </c>
      <c r="K173" s="64" t="s">
        <v>172</v>
      </c>
      <c r="L173" s="65">
        <v>28957</v>
      </c>
      <c r="M173" s="65">
        <v>80479</v>
      </c>
      <c r="N173" s="65">
        <v>80479</v>
      </c>
      <c r="O173" s="65">
        <v>150441</v>
      </c>
      <c r="P173" s="65">
        <v>0</v>
      </c>
      <c r="Q173" s="65">
        <v>24921</v>
      </c>
      <c r="R173" s="65">
        <v>2349</v>
      </c>
      <c r="S173" s="65">
        <v>6433</v>
      </c>
      <c r="T173" s="57">
        <f>IF(P173&gt;0, ROUND(IF(IF(OR(C173="51", C173="52", C173="66"), (L173*'UNIT VALUES'!$C$22)-CALCS!P173,0)&gt;0, IF(OR(C173="51", C173="52", C173="66"), (L173*'UNIT VALUES'!$C$22)-CALCS!P173,0), 0), 0), ROUND(IF(IF(OR(C173="51", C173="52", C173="66"), (L173*'UNIT VALUES'!$C$22)-CALCS!O173,0)&gt;0, IF(OR(C173="51", C173="52", C173="66"), (L173*'UNIT VALUES'!$C$22)-CALCS!O173,0), 0), 0))</f>
        <v>0</v>
      </c>
      <c r="U173" s="58">
        <f>IF(C173="22", (O173*'UNIT VALUES'!$D$34)+(Q173*'UNIT VALUES'!$D$35)+(S173*'UNIT VALUES'!$D$36), (O173*'UNIT VALUES'!$D$24)+(Q173*'UNIT VALUES'!$D$25)+(S173*'UNIT VALUES'!$D$26))</f>
        <v>2153099.0481810253</v>
      </c>
      <c r="V173" s="58">
        <f>IF(C173="22",(O173*'UNIT VALUES'!$D$37)+(Q173*'UNIT VALUES'!$D$38)+(R173*'UNIT VALUES'!$D$39),IF(C173="66",(Q173*'UNIT VALUES'!$D$27)+(T173*'UNIT VALUES'!$D$29)+(R173*'UNIT VALUES'!$D$30),(Q173*'UNIT VALUES'!$D$27)+(T173*'UNIT VALUES'!$D$28)+(R173*'UNIT VALUES'!$D$30)))</f>
        <v>628750.00223769015</v>
      </c>
      <c r="W173" s="58">
        <f t="shared" si="2"/>
        <v>2153099</v>
      </c>
      <c r="X173" s="63">
        <f>ROUND(IF(C173="22", W173*'UNIT VALUES'!$D$40, W173*'UNIT VALUES'!$D$32), 0)</f>
        <v>1878509</v>
      </c>
    </row>
    <row r="174" spans="1:24">
      <c r="A174" s="64" t="s">
        <v>622</v>
      </c>
      <c r="B174" s="64" t="s">
        <v>228</v>
      </c>
      <c r="C174" s="64" t="s">
        <v>28</v>
      </c>
      <c r="D174" s="64" t="s">
        <v>29</v>
      </c>
      <c r="E174" s="64" t="s">
        <v>229</v>
      </c>
      <c r="F174" s="64" t="s">
        <v>623</v>
      </c>
      <c r="G174" s="64" t="s">
        <v>250</v>
      </c>
      <c r="H174" s="64" t="s">
        <v>24</v>
      </c>
      <c r="I174" s="64" t="s">
        <v>206</v>
      </c>
      <c r="J174" s="64" t="s">
        <v>252</v>
      </c>
      <c r="K174" s="64" t="s">
        <v>240</v>
      </c>
      <c r="L174" s="65">
        <v>91922</v>
      </c>
      <c r="M174" s="65">
        <v>120383</v>
      </c>
      <c r="N174" s="65">
        <v>117490</v>
      </c>
      <c r="O174" s="65">
        <v>209924</v>
      </c>
      <c r="P174" s="65">
        <v>0</v>
      </c>
      <c r="Q174" s="65">
        <v>50597</v>
      </c>
      <c r="R174" s="65">
        <v>5041</v>
      </c>
      <c r="S174" s="65">
        <v>7386</v>
      </c>
      <c r="T174" s="57">
        <f>IF(P174&gt;0, ROUND(IF(IF(OR(C174="51", C174="52", C174="66"), (L174*'UNIT VALUES'!$C$22)-CALCS!P174,0)&gt;0, IF(OR(C174="51", C174="52", C174="66"), (L174*'UNIT VALUES'!$C$22)-CALCS!P174,0), 0), 0), ROUND(IF(IF(OR(C174="51", C174="52", C174="66"), (L174*'UNIT VALUES'!$C$22)-CALCS!O174,0)&gt;0, IF(OR(C174="51", C174="52", C174="66"), (L174*'UNIT VALUES'!$C$22)-CALCS!O174,0), 0), 0))</f>
        <v>0</v>
      </c>
      <c r="U174" s="58">
        <f>IF(C174="22", (O174*'UNIT VALUES'!$D$34)+(Q174*'UNIT VALUES'!$D$35)+(S174*'UNIT VALUES'!$D$36), (O174*'UNIT VALUES'!$D$24)+(Q174*'UNIT VALUES'!$D$25)+(S174*'UNIT VALUES'!$D$26))</f>
        <v>3222794.4816132775</v>
      </c>
      <c r="V174" s="58">
        <f>IF(C174="22",(O174*'UNIT VALUES'!$D$37)+(Q174*'UNIT VALUES'!$D$38)+(R174*'UNIT VALUES'!$D$39),IF(C174="66",(Q174*'UNIT VALUES'!$D$27)+(T174*'UNIT VALUES'!$D$29)+(R174*'UNIT VALUES'!$D$30),(Q174*'UNIT VALUES'!$D$27)+(T174*'UNIT VALUES'!$D$28)+(R174*'UNIT VALUES'!$D$30)))</f>
        <v>1295974.4938009339</v>
      </c>
      <c r="W174" s="58">
        <f t="shared" si="2"/>
        <v>3222794</v>
      </c>
      <c r="X174" s="63">
        <f>ROUND(IF(C174="22", W174*'UNIT VALUES'!$D$40, W174*'UNIT VALUES'!$D$32), 0)</f>
        <v>2811783</v>
      </c>
    </row>
    <row r="175" spans="1:24">
      <c r="A175" s="64" t="s">
        <v>624</v>
      </c>
      <c r="B175" s="64" t="s">
        <v>228</v>
      </c>
      <c r="C175" s="64" t="s">
        <v>49</v>
      </c>
      <c r="D175" s="64" t="s">
        <v>50</v>
      </c>
      <c r="E175" s="64" t="s">
        <v>229</v>
      </c>
      <c r="F175" s="64" t="s">
        <v>625</v>
      </c>
      <c r="G175" s="64" t="s">
        <v>242</v>
      </c>
      <c r="H175" s="64" t="s">
        <v>24</v>
      </c>
      <c r="I175" s="64" t="s">
        <v>626</v>
      </c>
      <c r="J175" s="64" t="s">
        <v>244</v>
      </c>
      <c r="K175" s="64" t="s">
        <v>240</v>
      </c>
      <c r="L175" s="65">
        <v>8527</v>
      </c>
      <c r="M175" s="65">
        <v>27213</v>
      </c>
      <c r="N175" s="65">
        <v>27325</v>
      </c>
      <c r="O175" s="65">
        <v>63522</v>
      </c>
      <c r="P175" s="65">
        <v>0</v>
      </c>
      <c r="Q175" s="65">
        <v>4339</v>
      </c>
      <c r="R175" s="65">
        <v>460</v>
      </c>
      <c r="S175" s="65">
        <v>636</v>
      </c>
      <c r="T175" s="57">
        <f>IF(P175&gt;0, ROUND(IF(IF(OR(C175="51", C175="52", C175="66"), (L175*'UNIT VALUES'!$C$22)-CALCS!P175,0)&gt;0, IF(OR(C175="51", C175="52", C175="66"), (L175*'UNIT VALUES'!$C$22)-CALCS!P175,0), 0), 0), ROUND(IF(IF(OR(C175="51", C175="52", C175="66"), (L175*'UNIT VALUES'!$C$22)-CALCS!O175,0)&gt;0, IF(OR(C175="51", C175="52", C175="66"), (L175*'UNIT VALUES'!$C$22)-CALCS!O175,0), 0), 0))</f>
        <v>0</v>
      </c>
      <c r="U175" s="58">
        <f>IF(C175="22", (O175*'UNIT VALUES'!$D$34)+(Q175*'UNIT VALUES'!$D$35)+(S175*'UNIT VALUES'!$D$36), (O175*'UNIT VALUES'!$D$24)+(Q175*'UNIT VALUES'!$D$25)+(S175*'UNIT VALUES'!$D$26))</f>
        <v>366287.98832044168</v>
      </c>
      <c r="V175" s="58">
        <f>IF(C175="22",(O175*'UNIT VALUES'!$D$37)+(Q175*'UNIT VALUES'!$D$38)+(R175*'UNIT VALUES'!$D$39),IF(C175="66",(Q175*'UNIT VALUES'!$D$27)+(T175*'UNIT VALUES'!$D$29)+(R175*'UNIT VALUES'!$D$30),(Q175*'UNIT VALUES'!$D$27)+(T175*'UNIT VALUES'!$D$28)+(R175*'UNIT VALUES'!$D$30)))</f>
        <v>113117.45540462079</v>
      </c>
      <c r="W175" s="58">
        <f t="shared" si="2"/>
        <v>366288</v>
      </c>
      <c r="X175" s="63">
        <f>ROUND(IF(C175="22", W175*'UNIT VALUES'!$D$40, W175*'UNIT VALUES'!$D$32), 0)</f>
        <v>319574</v>
      </c>
    </row>
    <row r="176" spans="1:24">
      <c r="A176" s="64" t="s">
        <v>627</v>
      </c>
      <c r="B176" s="64" t="s">
        <v>228</v>
      </c>
      <c r="C176" s="64" t="s">
        <v>28</v>
      </c>
      <c r="D176" s="64" t="s">
        <v>29</v>
      </c>
      <c r="E176" s="64" t="s">
        <v>229</v>
      </c>
      <c r="F176" s="64" t="s">
        <v>628</v>
      </c>
      <c r="G176" s="64" t="s">
        <v>52</v>
      </c>
      <c r="H176" s="64" t="s">
        <v>24</v>
      </c>
      <c r="I176" s="64" t="s">
        <v>629</v>
      </c>
      <c r="J176" s="64" t="s">
        <v>278</v>
      </c>
      <c r="K176" s="64" t="s">
        <v>240</v>
      </c>
      <c r="L176" s="65">
        <v>573224</v>
      </c>
      <c r="M176" s="65">
        <v>875658</v>
      </c>
      <c r="N176" s="65">
        <v>875538</v>
      </c>
      <c r="O176" s="65">
        <v>1307402</v>
      </c>
      <c r="P176" s="65">
        <v>0</v>
      </c>
      <c r="Q176" s="65">
        <v>165316</v>
      </c>
      <c r="R176" s="65">
        <v>37754</v>
      </c>
      <c r="S176" s="65">
        <v>27177</v>
      </c>
      <c r="T176" s="57">
        <f>IF(P176&gt;0, ROUND(IF(IF(OR(C176="51", C176="52", C176="66"), (L176*'UNIT VALUES'!$C$22)-CALCS!P176,0)&gt;0, IF(OR(C176="51", C176="52", C176="66"), (L176*'UNIT VALUES'!$C$22)-CALCS!P176,0), 0), 0), ROUND(IF(IF(OR(C176="51", C176="52", C176="66"), (L176*'UNIT VALUES'!$C$22)-CALCS!O176,0)&gt;0, IF(OR(C176="51", C176="52", C176="66"), (L176*'UNIT VALUES'!$C$22)-CALCS!O176,0), 0), 0))</f>
        <v>0</v>
      </c>
      <c r="U176" s="58">
        <f>IF(C176="22", (O176*'UNIT VALUES'!$D$34)+(Q176*'UNIT VALUES'!$D$35)+(S176*'UNIT VALUES'!$D$36), (O176*'UNIT VALUES'!$D$24)+(Q176*'UNIT VALUES'!$D$25)+(S176*'UNIT VALUES'!$D$26))</f>
        <v>12267031.514435865</v>
      </c>
      <c r="V176" s="58">
        <f>IF(C176="22",(O176*'UNIT VALUES'!$D$37)+(Q176*'UNIT VALUES'!$D$38)+(R176*'UNIT VALUES'!$D$39),IF(C176="66",(Q176*'UNIT VALUES'!$D$27)+(T176*'UNIT VALUES'!$D$29)+(R176*'UNIT VALUES'!$D$30),(Q176*'UNIT VALUES'!$D$27)+(T176*'UNIT VALUES'!$D$28)+(R176*'UNIT VALUES'!$D$30)))</f>
        <v>5755321.4404440504</v>
      </c>
      <c r="W176" s="58">
        <f t="shared" si="2"/>
        <v>12267032</v>
      </c>
      <c r="X176" s="63">
        <f>ROUND(IF(C176="22", W176*'UNIT VALUES'!$D$40, W176*'UNIT VALUES'!$D$32), 0)</f>
        <v>10702586</v>
      </c>
    </row>
    <row r="177" spans="1:24">
      <c r="A177" s="64" t="s">
        <v>630</v>
      </c>
      <c r="B177" s="64" t="s">
        <v>228</v>
      </c>
      <c r="C177" s="64" t="s">
        <v>28</v>
      </c>
      <c r="D177" s="64" t="s">
        <v>29</v>
      </c>
      <c r="E177" s="64" t="s">
        <v>229</v>
      </c>
      <c r="F177" s="64" t="s">
        <v>631</v>
      </c>
      <c r="G177" s="64" t="s">
        <v>632</v>
      </c>
      <c r="H177" s="64" t="s">
        <v>24</v>
      </c>
      <c r="I177" s="64" t="s">
        <v>633</v>
      </c>
      <c r="J177" s="64" t="s">
        <v>327</v>
      </c>
      <c r="K177" s="64" t="s">
        <v>172</v>
      </c>
      <c r="L177" s="65">
        <v>740316</v>
      </c>
      <c r="M177" s="65">
        <v>679194</v>
      </c>
      <c r="N177" s="65">
        <v>678974</v>
      </c>
      <c r="O177" s="65">
        <v>805235</v>
      </c>
      <c r="P177" s="65">
        <v>0</v>
      </c>
      <c r="Q177" s="65">
        <v>90917</v>
      </c>
      <c r="R177" s="65">
        <v>183594</v>
      </c>
      <c r="S177" s="65">
        <v>16507</v>
      </c>
      <c r="T177" s="57">
        <f>IF(P177&gt;0, ROUND(IF(IF(OR(C177="51", C177="52", C177="66"), (L177*'UNIT VALUES'!$C$22)-CALCS!P177,0)&gt;0, IF(OR(C177="51", C177="52", C177="66"), (L177*'UNIT VALUES'!$C$22)-CALCS!P177,0), 0), 0), ROUND(IF(IF(OR(C177="51", C177="52", C177="66"), (L177*'UNIT VALUES'!$C$22)-CALCS!O177,0)&gt;0, IF(OR(C177="51", C177="52", C177="66"), (L177*'UNIT VALUES'!$C$22)-CALCS!O177,0), 0), 0))</f>
        <v>300074</v>
      </c>
      <c r="U177" s="58">
        <f>IF(C177="22", (O177*'UNIT VALUES'!$D$34)+(Q177*'UNIT VALUES'!$D$35)+(S177*'UNIT VALUES'!$D$36), (O177*'UNIT VALUES'!$D$24)+(Q177*'UNIT VALUES'!$D$25)+(S177*'UNIT VALUES'!$D$26))</f>
        <v>7180104.1848164648</v>
      </c>
      <c r="V177" s="58">
        <f>IF(C177="22",(O177*'UNIT VALUES'!$D$37)+(Q177*'UNIT VALUES'!$D$38)+(R177*'UNIT VALUES'!$D$39),IF(C177="66",(Q177*'UNIT VALUES'!$D$27)+(T177*'UNIT VALUES'!$D$29)+(R177*'UNIT VALUES'!$D$30),(Q177*'UNIT VALUES'!$D$27)+(T177*'UNIT VALUES'!$D$28)+(R177*'UNIT VALUES'!$D$30)))</f>
        <v>18572100.952379338</v>
      </c>
      <c r="W177" s="58">
        <f t="shared" si="2"/>
        <v>18572101</v>
      </c>
      <c r="X177" s="63">
        <f>ROUND(IF(C177="22", W177*'UNIT VALUES'!$D$40, W177*'UNIT VALUES'!$D$32), 0)</f>
        <v>16203554</v>
      </c>
    </row>
    <row r="178" spans="1:24">
      <c r="A178" s="64" t="s">
        <v>634</v>
      </c>
      <c r="B178" s="64" t="s">
        <v>228</v>
      </c>
      <c r="C178" s="64" t="s">
        <v>28</v>
      </c>
      <c r="D178" s="64" t="s">
        <v>29</v>
      </c>
      <c r="E178" s="64" t="s">
        <v>229</v>
      </c>
      <c r="F178" s="64" t="s">
        <v>635</v>
      </c>
      <c r="G178" s="64" t="s">
        <v>322</v>
      </c>
      <c r="H178" s="64" t="s">
        <v>24</v>
      </c>
      <c r="I178" s="64" t="s">
        <v>636</v>
      </c>
      <c r="J178" s="64" t="s">
        <v>324</v>
      </c>
      <c r="K178" s="64" t="s">
        <v>172</v>
      </c>
      <c r="L178" s="65">
        <v>205370</v>
      </c>
      <c r="M178" s="65">
        <v>640305</v>
      </c>
      <c r="N178" s="65">
        <v>629442</v>
      </c>
      <c r="O178" s="65">
        <v>945942</v>
      </c>
      <c r="P178" s="65">
        <v>0</v>
      </c>
      <c r="Q178" s="65">
        <v>94212</v>
      </c>
      <c r="R178" s="65">
        <v>17664</v>
      </c>
      <c r="S178" s="65">
        <v>24939</v>
      </c>
      <c r="T178" s="57">
        <f>IF(P178&gt;0, ROUND(IF(IF(OR(C178="51", C178="52", C178="66"), (L178*'UNIT VALUES'!$C$22)-CALCS!P178,0)&gt;0, IF(OR(C178="51", C178="52", C178="66"), (L178*'UNIT VALUES'!$C$22)-CALCS!P178,0), 0), 0), ROUND(IF(IF(OR(C178="51", C178="52", C178="66"), (L178*'UNIT VALUES'!$C$22)-CALCS!O178,0)&gt;0, IF(OR(C178="51", C178="52", C178="66"), (L178*'UNIT VALUES'!$C$22)-CALCS!O178,0), 0), 0))</f>
        <v>0</v>
      </c>
      <c r="U178" s="58">
        <f>IF(C178="22", (O178*'UNIT VALUES'!$D$34)+(Q178*'UNIT VALUES'!$D$35)+(S178*'UNIT VALUES'!$D$36), (O178*'UNIT VALUES'!$D$24)+(Q178*'UNIT VALUES'!$D$25)+(S178*'UNIT VALUES'!$D$26))</f>
        <v>8985968.070411548</v>
      </c>
      <c r="V178" s="58">
        <f>IF(C178="22",(O178*'UNIT VALUES'!$D$37)+(Q178*'UNIT VALUES'!$D$38)+(R178*'UNIT VALUES'!$D$39),IF(C178="66",(Q178*'UNIT VALUES'!$D$27)+(T178*'UNIT VALUES'!$D$29)+(R178*'UNIT VALUES'!$D$30),(Q178*'UNIT VALUES'!$D$27)+(T178*'UNIT VALUES'!$D$28)+(R178*'UNIT VALUES'!$D$30)))</f>
        <v>3004654.2270036777</v>
      </c>
      <c r="W178" s="58">
        <f t="shared" si="2"/>
        <v>8985968</v>
      </c>
      <c r="X178" s="63">
        <f>ROUND(IF(C178="22", W178*'UNIT VALUES'!$D$40, W178*'UNIT VALUES'!$D$32), 0)</f>
        <v>7839965</v>
      </c>
    </row>
    <row r="179" spans="1:24">
      <c r="A179" s="64" t="s">
        <v>637</v>
      </c>
      <c r="B179" s="64" t="s">
        <v>228</v>
      </c>
      <c r="C179" s="64" t="s">
        <v>28</v>
      </c>
      <c r="D179" s="64" t="s">
        <v>29</v>
      </c>
      <c r="E179" s="64" t="s">
        <v>229</v>
      </c>
      <c r="F179" s="64" t="s">
        <v>638</v>
      </c>
      <c r="G179" s="64" t="s">
        <v>232</v>
      </c>
      <c r="H179" s="64" t="s">
        <v>24</v>
      </c>
      <c r="I179" s="64" t="s">
        <v>639</v>
      </c>
      <c r="J179" s="64" t="s">
        <v>234</v>
      </c>
      <c r="K179" s="64" t="s">
        <v>172</v>
      </c>
      <c r="L179" s="65">
        <v>65962</v>
      </c>
      <c r="M179" s="65">
        <v>63952</v>
      </c>
      <c r="N179" s="65">
        <v>63952</v>
      </c>
      <c r="O179" s="65">
        <v>84950</v>
      </c>
      <c r="P179" s="65">
        <v>0</v>
      </c>
      <c r="Q179" s="65">
        <v>5732</v>
      </c>
      <c r="R179" s="65">
        <v>2807</v>
      </c>
      <c r="S179" s="65">
        <v>1766</v>
      </c>
      <c r="T179" s="57">
        <f>IF(P179&gt;0, ROUND(IF(IF(OR(C179="51", C179="52", C179="66"), (L179*'UNIT VALUES'!$C$22)-CALCS!P179,0)&gt;0, IF(OR(C179="51", C179="52", C179="66"), (L179*'UNIT VALUES'!$C$22)-CALCS!P179,0), 0), 0), ROUND(IF(IF(OR(C179="51", C179="52", C179="66"), (L179*'UNIT VALUES'!$C$22)-CALCS!O179,0)&gt;0, IF(OR(C179="51", C179="52", C179="66"), (L179*'UNIT VALUES'!$C$22)-CALCS!O179,0), 0), 0))</f>
        <v>13533</v>
      </c>
      <c r="U179" s="58">
        <f>IF(C179="22", (O179*'UNIT VALUES'!$D$34)+(Q179*'UNIT VALUES'!$D$35)+(S179*'UNIT VALUES'!$D$36), (O179*'UNIT VALUES'!$D$24)+(Q179*'UNIT VALUES'!$D$25)+(S179*'UNIT VALUES'!$D$26))</f>
        <v>642677.84976219875</v>
      </c>
      <c r="V179" s="58">
        <f>IF(C179="22",(O179*'UNIT VALUES'!$D$37)+(Q179*'UNIT VALUES'!$D$38)+(R179*'UNIT VALUES'!$D$39),IF(C179="66",(Q179*'UNIT VALUES'!$D$27)+(T179*'UNIT VALUES'!$D$29)+(R179*'UNIT VALUES'!$D$30),(Q179*'UNIT VALUES'!$D$27)+(T179*'UNIT VALUES'!$D$28)+(R179*'UNIT VALUES'!$D$30)))</f>
        <v>476651.88297163468</v>
      </c>
      <c r="W179" s="58">
        <f t="shared" si="2"/>
        <v>642678</v>
      </c>
      <c r="X179" s="63">
        <f>ROUND(IF(C179="22", W179*'UNIT VALUES'!$D$40, W179*'UNIT VALUES'!$D$32), 0)</f>
        <v>560716</v>
      </c>
    </row>
    <row r="180" spans="1:24">
      <c r="A180" s="64" t="s">
        <v>640</v>
      </c>
      <c r="B180" s="64" t="s">
        <v>228</v>
      </c>
      <c r="C180" s="64" t="s">
        <v>28</v>
      </c>
      <c r="D180" s="64" t="s">
        <v>29</v>
      </c>
      <c r="E180" s="64" t="s">
        <v>229</v>
      </c>
      <c r="F180" s="64" t="s">
        <v>641</v>
      </c>
      <c r="G180" s="64" t="s">
        <v>52</v>
      </c>
      <c r="H180" s="64" t="s">
        <v>24</v>
      </c>
      <c r="I180" s="64" t="s">
        <v>642</v>
      </c>
      <c r="J180" s="64" t="s">
        <v>278</v>
      </c>
      <c r="K180" s="64" t="s">
        <v>240</v>
      </c>
      <c r="L180" s="65">
        <v>1</v>
      </c>
      <c r="M180" s="65">
        <v>19012</v>
      </c>
      <c r="N180" s="65">
        <v>17479</v>
      </c>
      <c r="O180" s="65">
        <v>83781</v>
      </c>
      <c r="P180" s="65">
        <v>0</v>
      </c>
      <c r="Q180" s="65">
        <v>7895</v>
      </c>
      <c r="R180" s="65">
        <v>107</v>
      </c>
      <c r="S180" s="65">
        <v>1698</v>
      </c>
      <c r="T180" s="57">
        <f>IF(P180&gt;0, ROUND(IF(IF(OR(C180="51", C180="52", C180="66"), (L180*'UNIT VALUES'!$C$22)-CALCS!P180,0)&gt;0, IF(OR(C180="51", C180="52", C180="66"), (L180*'UNIT VALUES'!$C$22)-CALCS!P180,0), 0), 0), ROUND(IF(IF(OR(C180="51", C180="52", C180="66"), (L180*'UNIT VALUES'!$C$22)-CALCS!O180,0)&gt;0, IF(OR(C180="51", C180="52", C180="66"), (L180*'UNIT VALUES'!$C$22)-CALCS!O180,0), 0), 0))</f>
        <v>0</v>
      </c>
      <c r="U180" s="58">
        <f>IF(C180="22", (O180*'UNIT VALUES'!$D$34)+(Q180*'UNIT VALUES'!$D$35)+(S180*'UNIT VALUES'!$D$36), (O180*'UNIT VALUES'!$D$24)+(Q180*'UNIT VALUES'!$D$25)+(S180*'UNIT VALUES'!$D$26))</f>
        <v>695536.34355425322</v>
      </c>
      <c r="V180" s="58">
        <f>IF(C180="22",(O180*'UNIT VALUES'!$D$37)+(Q180*'UNIT VALUES'!$D$38)+(R180*'UNIT VALUES'!$D$39),IF(C180="66",(Q180*'UNIT VALUES'!$D$27)+(T180*'UNIT VALUES'!$D$29)+(R180*'UNIT VALUES'!$D$30),(Q180*'UNIT VALUES'!$D$27)+(T180*'UNIT VALUES'!$D$28)+(R180*'UNIT VALUES'!$D$30)))</f>
        <v>153655.19422218794</v>
      </c>
      <c r="W180" s="58">
        <f t="shared" si="2"/>
        <v>695536</v>
      </c>
      <c r="X180" s="63">
        <f>ROUND(IF(C180="22", W180*'UNIT VALUES'!$D$40, W180*'UNIT VALUES'!$D$32), 0)</f>
        <v>606833</v>
      </c>
    </row>
    <row r="181" spans="1:24">
      <c r="A181" s="64" t="s">
        <v>643</v>
      </c>
      <c r="B181" s="64" t="s">
        <v>228</v>
      </c>
      <c r="C181" s="64" t="s">
        <v>28</v>
      </c>
      <c r="D181" s="64" t="s">
        <v>29</v>
      </c>
      <c r="E181" s="64" t="s">
        <v>229</v>
      </c>
      <c r="F181" s="64" t="s">
        <v>644</v>
      </c>
      <c r="G181" s="64" t="s">
        <v>45</v>
      </c>
      <c r="H181" s="64" t="s">
        <v>24</v>
      </c>
      <c r="I181" s="64" t="s">
        <v>645</v>
      </c>
      <c r="J181" s="64" t="s">
        <v>327</v>
      </c>
      <c r="K181" s="64" t="s">
        <v>172</v>
      </c>
      <c r="L181" s="65">
        <v>69870</v>
      </c>
      <c r="M181" s="65">
        <v>77640</v>
      </c>
      <c r="N181" s="65">
        <v>77561</v>
      </c>
      <c r="O181" s="65">
        <v>97207</v>
      </c>
      <c r="P181" s="65">
        <v>0</v>
      </c>
      <c r="Q181" s="65">
        <v>5818</v>
      </c>
      <c r="R181" s="65">
        <v>4446</v>
      </c>
      <c r="S181" s="65">
        <v>2205</v>
      </c>
      <c r="T181" s="57">
        <f>IF(P181&gt;0, ROUND(IF(IF(OR(C181="51", C181="52", C181="66"), (L181*'UNIT VALUES'!$C$22)-CALCS!P181,0)&gt;0, IF(OR(C181="51", C181="52", C181="66"), (L181*'UNIT VALUES'!$C$22)-CALCS!P181,0), 0), 0), ROUND(IF(IF(OR(C181="51", C181="52", C181="66"), (L181*'UNIT VALUES'!$C$22)-CALCS!O181,0)&gt;0, IF(OR(C181="51", C181="52", C181="66"), (L181*'UNIT VALUES'!$C$22)-CALCS!O181,0), 0), 0))</f>
        <v>7111</v>
      </c>
      <c r="U181" s="58">
        <f>IF(C181="22", (O181*'UNIT VALUES'!$D$34)+(Q181*'UNIT VALUES'!$D$35)+(S181*'UNIT VALUES'!$D$36), (O181*'UNIT VALUES'!$D$24)+(Q181*'UNIT VALUES'!$D$25)+(S181*'UNIT VALUES'!$D$26))</f>
        <v>743753.50963442423</v>
      </c>
      <c r="V181" s="58">
        <f>IF(C181="22",(O181*'UNIT VALUES'!$D$37)+(Q181*'UNIT VALUES'!$D$38)+(R181*'UNIT VALUES'!$D$39),IF(C181="66",(Q181*'UNIT VALUES'!$D$27)+(T181*'UNIT VALUES'!$D$29)+(R181*'UNIT VALUES'!$D$30),(Q181*'UNIT VALUES'!$D$27)+(T181*'UNIT VALUES'!$D$28)+(R181*'UNIT VALUES'!$D$30)))</f>
        <v>514673.35589200864</v>
      </c>
      <c r="W181" s="58">
        <f t="shared" si="2"/>
        <v>743754</v>
      </c>
      <c r="X181" s="63">
        <f>ROUND(IF(C181="22", W181*'UNIT VALUES'!$D$40, W181*'UNIT VALUES'!$D$32), 0)</f>
        <v>648901</v>
      </c>
    </row>
    <row r="182" spans="1:24">
      <c r="A182" s="64" t="s">
        <v>646</v>
      </c>
      <c r="B182" s="64" t="s">
        <v>228</v>
      </c>
      <c r="C182" s="64" t="s">
        <v>28</v>
      </c>
      <c r="D182" s="64" t="s">
        <v>29</v>
      </c>
      <c r="E182" s="64" t="s">
        <v>229</v>
      </c>
      <c r="F182" s="64" t="s">
        <v>647</v>
      </c>
      <c r="G182" s="64" t="s">
        <v>242</v>
      </c>
      <c r="H182" s="64" t="s">
        <v>24</v>
      </c>
      <c r="I182" s="64" t="s">
        <v>648</v>
      </c>
      <c r="J182" s="64" t="s">
        <v>244</v>
      </c>
      <c r="K182" s="64" t="s">
        <v>240</v>
      </c>
      <c r="L182" s="65">
        <v>100350</v>
      </c>
      <c r="M182" s="65">
        <v>204074</v>
      </c>
      <c r="N182" s="65">
        <v>203713</v>
      </c>
      <c r="O182" s="65">
        <v>324528</v>
      </c>
      <c r="P182" s="65">
        <v>0</v>
      </c>
      <c r="Q182" s="65">
        <v>56858</v>
      </c>
      <c r="R182" s="65">
        <v>5371</v>
      </c>
      <c r="S182" s="65">
        <v>24333</v>
      </c>
      <c r="T182" s="57">
        <f>IF(P182&gt;0, ROUND(IF(IF(OR(C182="51", C182="52", C182="66"), (L182*'UNIT VALUES'!$C$22)-CALCS!P182,0)&gt;0, IF(OR(C182="51", C182="52", C182="66"), (L182*'UNIT VALUES'!$C$22)-CALCS!P182,0), 0), 0), ROUND(IF(IF(OR(C182="51", C182="52", C182="66"), (L182*'UNIT VALUES'!$C$22)-CALCS!O182,0)&gt;0, IF(OR(C182="51", C182="52", C182="66"), (L182*'UNIT VALUES'!$C$22)-CALCS!O182,0), 0), 0))</f>
        <v>0</v>
      </c>
      <c r="U182" s="58">
        <f>IF(C182="22", (O182*'UNIT VALUES'!$D$34)+(Q182*'UNIT VALUES'!$D$35)+(S182*'UNIT VALUES'!$D$36), (O182*'UNIT VALUES'!$D$24)+(Q182*'UNIT VALUES'!$D$25)+(S182*'UNIT VALUES'!$D$26))</f>
        <v>6510557.2502063457</v>
      </c>
      <c r="V182" s="58">
        <f>IF(C182="22",(O182*'UNIT VALUES'!$D$37)+(Q182*'UNIT VALUES'!$D$38)+(R182*'UNIT VALUES'!$D$39),IF(C182="66",(Q182*'UNIT VALUES'!$D$27)+(T182*'UNIT VALUES'!$D$29)+(R182*'UNIT VALUES'!$D$30),(Q182*'UNIT VALUES'!$D$27)+(T182*'UNIT VALUES'!$D$28)+(R182*'UNIT VALUES'!$D$30)))</f>
        <v>1435346.9373054593</v>
      </c>
      <c r="W182" s="58">
        <f t="shared" si="2"/>
        <v>6510557</v>
      </c>
      <c r="X182" s="63">
        <f>ROUND(IF(C182="22", W182*'UNIT VALUES'!$D$40, W182*'UNIT VALUES'!$D$32), 0)</f>
        <v>5680249</v>
      </c>
    </row>
    <row r="183" spans="1:24">
      <c r="A183" s="64" t="s">
        <v>649</v>
      </c>
      <c r="B183" s="64" t="s">
        <v>228</v>
      </c>
      <c r="C183" s="64" t="s">
        <v>28</v>
      </c>
      <c r="D183" s="64" t="s">
        <v>29</v>
      </c>
      <c r="E183" s="64" t="s">
        <v>229</v>
      </c>
      <c r="F183" s="64" t="s">
        <v>650</v>
      </c>
      <c r="G183" s="64" t="s">
        <v>392</v>
      </c>
      <c r="H183" s="64" t="s">
        <v>24</v>
      </c>
      <c r="I183" s="64" t="s">
        <v>651</v>
      </c>
      <c r="J183" s="64" t="s">
        <v>394</v>
      </c>
      <c r="K183" s="64" t="s">
        <v>240</v>
      </c>
      <c r="L183" s="65">
        <v>58768</v>
      </c>
      <c r="M183" s="65">
        <v>74414</v>
      </c>
      <c r="N183" s="65">
        <v>74414</v>
      </c>
      <c r="O183" s="65">
        <v>88410</v>
      </c>
      <c r="P183" s="65">
        <v>0</v>
      </c>
      <c r="Q183" s="65">
        <v>11627</v>
      </c>
      <c r="R183" s="65">
        <v>7990</v>
      </c>
      <c r="S183" s="65">
        <v>2220</v>
      </c>
      <c r="T183" s="57">
        <f>IF(P183&gt;0, ROUND(IF(IF(OR(C183="51", C183="52", C183="66"), (L183*'UNIT VALUES'!$C$22)-CALCS!P183,0)&gt;0, IF(OR(C183="51", C183="52", C183="66"), (L183*'UNIT VALUES'!$C$22)-CALCS!P183,0), 0), 0), ROUND(IF(IF(OR(C183="51", C183="52", C183="66"), (L183*'UNIT VALUES'!$C$22)-CALCS!O183,0)&gt;0, IF(OR(C183="51", C183="52", C183="66"), (L183*'UNIT VALUES'!$C$22)-CALCS!O183,0), 0), 0))</f>
        <v>0</v>
      </c>
      <c r="U183" s="58">
        <f>IF(C183="22", (O183*'UNIT VALUES'!$D$34)+(Q183*'UNIT VALUES'!$D$35)+(S183*'UNIT VALUES'!$D$36), (O183*'UNIT VALUES'!$D$24)+(Q183*'UNIT VALUES'!$D$25)+(S183*'UNIT VALUES'!$D$26))</f>
        <v>908053.15742661688</v>
      </c>
      <c r="V183" s="58">
        <f>IF(C183="22",(O183*'UNIT VALUES'!$D$37)+(Q183*'UNIT VALUES'!$D$38)+(R183*'UNIT VALUES'!$D$39),IF(C183="66",(Q183*'UNIT VALUES'!$D$27)+(T183*'UNIT VALUES'!$D$29)+(R183*'UNIT VALUES'!$D$30),(Q183*'UNIT VALUES'!$D$27)+(T183*'UNIT VALUES'!$D$28)+(R183*'UNIT VALUES'!$D$30)))</f>
        <v>786013.43904478999</v>
      </c>
      <c r="W183" s="58">
        <f t="shared" si="2"/>
        <v>908053</v>
      </c>
      <c r="X183" s="63">
        <f>ROUND(IF(C183="22", W183*'UNIT VALUES'!$D$40, W183*'UNIT VALUES'!$D$32), 0)</f>
        <v>792247</v>
      </c>
    </row>
    <row r="184" spans="1:24">
      <c r="A184" s="64" t="s">
        <v>652</v>
      </c>
      <c r="B184" s="64" t="s">
        <v>228</v>
      </c>
      <c r="C184" s="64" t="s">
        <v>28</v>
      </c>
      <c r="D184" s="64" t="s">
        <v>29</v>
      </c>
      <c r="E184" s="64" t="s">
        <v>229</v>
      </c>
      <c r="F184" s="64" t="s">
        <v>653</v>
      </c>
      <c r="G184" s="64" t="s">
        <v>322</v>
      </c>
      <c r="H184" s="64" t="s">
        <v>24</v>
      </c>
      <c r="I184" s="64" t="s">
        <v>654</v>
      </c>
      <c r="J184" s="64" t="s">
        <v>324</v>
      </c>
      <c r="K184" s="64" t="s">
        <v>172</v>
      </c>
      <c r="L184" s="65">
        <v>58880</v>
      </c>
      <c r="M184" s="65">
        <v>87754</v>
      </c>
      <c r="N184" s="65">
        <v>87746</v>
      </c>
      <c r="O184" s="65">
        <v>116468</v>
      </c>
      <c r="P184" s="65">
        <v>0</v>
      </c>
      <c r="Q184" s="65">
        <v>9835</v>
      </c>
      <c r="R184" s="65">
        <v>1651</v>
      </c>
      <c r="S184" s="65">
        <v>2206</v>
      </c>
      <c r="T184" s="57">
        <f>IF(P184&gt;0, ROUND(IF(IF(OR(C184="51", C184="52", C184="66"), (L184*'UNIT VALUES'!$C$22)-CALCS!P184,0)&gt;0, IF(OR(C184="51", C184="52", C184="66"), (L184*'UNIT VALUES'!$C$22)-CALCS!P184,0), 0), 0), ROUND(IF(IF(OR(C184="51", C184="52", C184="66"), (L184*'UNIT VALUES'!$C$22)-CALCS!O184,0)&gt;0, IF(OR(C184="51", C184="52", C184="66"), (L184*'UNIT VALUES'!$C$22)-CALCS!O184,0), 0), 0))</f>
        <v>0</v>
      </c>
      <c r="U184" s="58">
        <f>IF(C184="22", (O184*'UNIT VALUES'!$D$34)+(Q184*'UNIT VALUES'!$D$35)+(S184*'UNIT VALUES'!$D$36), (O184*'UNIT VALUES'!$D$24)+(Q184*'UNIT VALUES'!$D$25)+(S184*'UNIT VALUES'!$D$26))</f>
        <v>905597.94484092668</v>
      </c>
      <c r="V184" s="58">
        <f>IF(C184="22",(O184*'UNIT VALUES'!$D$37)+(Q184*'UNIT VALUES'!$D$38)+(R184*'UNIT VALUES'!$D$39),IF(C184="66",(Q184*'UNIT VALUES'!$D$27)+(T184*'UNIT VALUES'!$D$29)+(R184*'UNIT VALUES'!$D$30),(Q184*'UNIT VALUES'!$D$27)+(T184*'UNIT VALUES'!$D$28)+(R184*'UNIT VALUES'!$D$30)))</f>
        <v>299871.38628073729</v>
      </c>
      <c r="W184" s="58">
        <f t="shared" si="2"/>
        <v>905598</v>
      </c>
      <c r="X184" s="63">
        <f>ROUND(IF(C184="22", W184*'UNIT VALUES'!$D$40, W184*'UNIT VALUES'!$D$32), 0)</f>
        <v>790105</v>
      </c>
    </row>
    <row r="185" spans="1:24">
      <c r="A185" s="64" t="s">
        <v>655</v>
      </c>
      <c r="B185" s="64" t="s">
        <v>228</v>
      </c>
      <c r="C185" s="64" t="s">
        <v>49</v>
      </c>
      <c r="D185" s="64" t="s">
        <v>50</v>
      </c>
      <c r="E185" s="64" t="s">
        <v>229</v>
      </c>
      <c r="F185" s="64" t="s">
        <v>656</v>
      </c>
      <c r="G185" s="64" t="s">
        <v>237</v>
      </c>
      <c r="H185" s="64" t="s">
        <v>24</v>
      </c>
      <c r="I185" s="64" t="s">
        <v>657</v>
      </c>
      <c r="J185" s="64" t="s">
        <v>239</v>
      </c>
      <c r="K185" s="64" t="s">
        <v>240</v>
      </c>
      <c r="L185" s="65">
        <v>1</v>
      </c>
      <c r="M185" s="65">
        <v>66730</v>
      </c>
      <c r="N185" s="65">
        <v>0</v>
      </c>
      <c r="O185" s="65">
        <v>176320</v>
      </c>
      <c r="P185" s="65">
        <v>0</v>
      </c>
      <c r="Q185" s="65">
        <v>12569</v>
      </c>
      <c r="R185" s="65">
        <v>578</v>
      </c>
      <c r="S185" s="65">
        <v>3001</v>
      </c>
      <c r="T185" s="57">
        <f>IF(P185&gt;0, ROUND(IF(IF(OR(C185="51", C185="52", C185="66"), (L185*'UNIT VALUES'!$C$22)-CALCS!P185,0)&gt;0, IF(OR(C185="51", C185="52", C185="66"), (L185*'UNIT VALUES'!$C$22)-CALCS!P185,0), 0), 0), ROUND(IF(IF(OR(C185="51", C185="52", C185="66"), (L185*'UNIT VALUES'!$C$22)-CALCS!O185,0)&gt;0, IF(OR(C185="51", C185="52", C185="66"), (L185*'UNIT VALUES'!$C$22)-CALCS!O185,0), 0), 0))</f>
        <v>0</v>
      </c>
      <c r="U185" s="58">
        <f>IF(C185="22", (O185*'UNIT VALUES'!$D$34)+(Q185*'UNIT VALUES'!$D$35)+(S185*'UNIT VALUES'!$D$36), (O185*'UNIT VALUES'!$D$24)+(Q185*'UNIT VALUES'!$D$25)+(S185*'UNIT VALUES'!$D$26))</f>
        <v>1242123.6520155615</v>
      </c>
      <c r="V185" s="58">
        <f>IF(C185="22",(O185*'UNIT VALUES'!$D$37)+(Q185*'UNIT VALUES'!$D$38)+(R185*'UNIT VALUES'!$D$39),IF(C185="66",(Q185*'UNIT VALUES'!$D$27)+(T185*'UNIT VALUES'!$D$29)+(R185*'UNIT VALUES'!$D$30),(Q185*'UNIT VALUES'!$D$27)+(T185*'UNIT VALUES'!$D$28)+(R185*'UNIT VALUES'!$D$30)))</f>
        <v>273754.16708253673</v>
      </c>
      <c r="W185" s="58">
        <f t="shared" si="2"/>
        <v>1242124</v>
      </c>
      <c r="X185" s="63">
        <f>ROUND(IF(C185="22", W185*'UNIT VALUES'!$D$40, W185*'UNIT VALUES'!$D$32), 0)</f>
        <v>1083713</v>
      </c>
    </row>
    <row r="186" spans="1:24">
      <c r="A186" s="64" t="s">
        <v>658</v>
      </c>
      <c r="B186" s="64" t="s">
        <v>228</v>
      </c>
      <c r="C186" s="64" t="s">
        <v>28</v>
      </c>
      <c r="D186" s="64" t="s">
        <v>29</v>
      </c>
      <c r="E186" s="64" t="s">
        <v>229</v>
      </c>
      <c r="F186" s="64" t="s">
        <v>659</v>
      </c>
      <c r="G186" s="64" t="s">
        <v>660</v>
      </c>
      <c r="H186" s="64" t="s">
        <v>24</v>
      </c>
      <c r="I186" s="64" t="s">
        <v>661</v>
      </c>
      <c r="J186" s="64" t="s">
        <v>662</v>
      </c>
      <c r="K186" s="64" t="s">
        <v>172</v>
      </c>
      <c r="L186" s="65">
        <v>25596</v>
      </c>
      <c r="M186" s="65">
        <v>41483</v>
      </c>
      <c r="N186" s="65">
        <v>41483</v>
      </c>
      <c r="O186" s="65">
        <v>59946</v>
      </c>
      <c r="P186" s="65">
        <v>0</v>
      </c>
      <c r="Q186" s="65">
        <v>9607</v>
      </c>
      <c r="R186" s="65">
        <v>5452</v>
      </c>
      <c r="S186" s="65">
        <v>784</v>
      </c>
      <c r="T186" s="57">
        <f>IF(P186&gt;0, ROUND(IF(IF(OR(C186="51", C186="52", C186="66"), (L186*'UNIT VALUES'!$C$22)-CALCS!P186,0)&gt;0, IF(OR(C186="51", C186="52", C186="66"), (L186*'UNIT VALUES'!$C$22)-CALCS!P186,0), 0), 0), ROUND(IF(IF(OR(C186="51", C186="52", C186="66"), (L186*'UNIT VALUES'!$C$22)-CALCS!O186,0)&gt;0, IF(OR(C186="51", C186="52", C186="66"), (L186*'UNIT VALUES'!$C$22)-CALCS!O186,0), 0), 0))</f>
        <v>0</v>
      </c>
      <c r="U186" s="58">
        <f>IF(C186="22", (O186*'UNIT VALUES'!$D$34)+(Q186*'UNIT VALUES'!$D$35)+(S186*'UNIT VALUES'!$D$36), (O186*'UNIT VALUES'!$D$24)+(Q186*'UNIT VALUES'!$D$25)+(S186*'UNIT VALUES'!$D$26))</f>
        <v>546694.6151861446</v>
      </c>
      <c r="V186" s="58">
        <f>IF(C186="22",(O186*'UNIT VALUES'!$D$37)+(Q186*'UNIT VALUES'!$D$38)+(R186*'UNIT VALUES'!$D$39),IF(C186="66",(Q186*'UNIT VALUES'!$D$27)+(T186*'UNIT VALUES'!$D$29)+(R186*'UNIT VALUES'!$D$30),(Q186*'UNIT VALUES'!$D$27)+(T186*'UNIT VALUES'!$D$28)+(R186*'UNIT VALUES'!$D$30)))</f>
        <v>567283.96289717278</v>
      </c>
      <c r="W186" s="58">
        <f t="shared" si="2"/>
        <v>567284</v>
      </c>
      <c r="X186" s="63">
        <f>ROUND(IF(C186="22", W186*'UNIT VALUES'!$D$40, W186*'UNIT VALUES'!$D$32), 0)</f>
        <v>494937</v>
      </c>
    </row>
    <row r="187" spans="1:24">
      <c r="A187" s="64" t="s">
        <v>663</v>
      </c>
      <c r="B187" s="64" t="s">
        <v>228</v>
      </c>
      <c r="C187" s="64" t="s">
        <v>28</v>
      </c>
      <c r="D187" s="64" t="s">
        <v>29</v>
      </c>
      <c r="E187" s="64" t="s">
        <v>229</v>
      </c>
      <c r="F187" s="64" t="s">
        <v>664</v>
      </c>
      <c r="G187" s="64" t="s">
        <v>392</v>
      </c>
      <c r="H187" s="64" t="s">
        <v>24</v>
      </c>
      <c r="I187" s="64" t="s">
        <v>665</v>
      </c>
      <c r="J187" s="64" t="s">
        <v>394</v>
      </c>
      <c r="K187" s="64" t="s">
        <v>240</v>
      </c>
      <c r="L187" s="65">
        <v>20027</v>
      </c>
      <c r="M187" s="65">
        <v>39685</v>
      </c>
      <c r="N187" s="65">
        <v>39685</v>
      </c>
      <c r="O187" s="65">
        <v>99553</v>
      </c>
      <c r="P187" s="65">
        <v>0</v>
      </c>
      <c r="Q187" s="65">
        <v>14363</v>
      </c>
      <c r="R187" s="65">
        <v>1606</v>
      </c>
      <c r="S187" s="65">
        <v>4175</v>
      </c>
      <c r="T187" s="57">
        <f>IF(P187&gt;0, ROUND(IF(IF(OR(C187="51", C187="52", C187="66"), (L187*'UNIT VALUES'!$C$22)-CALCS!P187,0)&gt;0, IF(OR(C187="51", C187="52", C187="66"), (L187*'UNIT VALUES'!$C$22)-CALCS!P187,0), 0), 0), ROUND(IF(IF(OR(C187="51", C187="52", C187="66"), (L187*'UNIT VALUES'!$C$22)-CALCS!O187,0)&gt;0, IF(OR(C187="51", C187="52", C187="66"), (L187*'UNIT VALUES'!$C$22)-CALCS!O187,0), 0), 0))</f>
        <v>0</v>
      </c>
      <c r="U187" s="58">
        <f>IF(C187="22", (O187*'UNIT VALUES'!$D$34)+(Q187*'UNIT VALUES'!$D$35)+(S187*'UNIT VALUES'!$D$36), (O187*'UNIT VALUES'!$D$24)+(Q187*'UNIT VALUES'!$D$25)+(S187*'UNIT VALUES'!$D$26))</f>
        <v>1345313.8483324978</v>
      </c>
      <c r="V187" s="58">
        <f>IF(C187="22",(O187*'UNIT VALUES'!$D$37)+(Q187*'UNIT VALUES'!$D$38)+(R187*'UNIT VALUES'!$D$39),IF(C187="66",(Q187*'UNIT VALUES'!$D$27)+(T187*'UNIT VALUES'!$D$29)+(R187*'UNIT VALUES'!$D$30),(Q187*'UNIT VALUES'!$D$27)+(T187*'UNIT VALUES'!$D$28)+(R187*'UNIT VALUES'!$D$30)))</f>
        <v>380395.58375924919</v>
      </c>
      <c r="W187" s="58">
        <f t="shared" si="2"/>
        <v>1345314</v>
      </c>
      <c r="X187" s="63">
        <f>ROUND(IF(C187="22", W187*'UNIT VALUES'!$D$40, W187*'UNIT VALUES'!$D$32), 0)</f>
        <v>1173743</v>
      </c>
    </row>
    <row r="188" spans="1:24">
      <c r="A188" s="64" t="s">
        <v>666</v>
      </c>
      <c r="B188" s="64" t="s">
        <v>228</v>
      </c>
      <c r="C188" s="64" t="s">
        <v>28</v>
      </c>
      <c r="D188" s="64" t="s">
        <v>29</v>
      </c>
      <c r="E188" s="64" t="s">
        <v>229</v>
      </c>
      <c r="F188" s="64" t="s">
        <v>667</v>
      </c>
      <c r="G188" s="64" t="s">
        <v>237</v>
      </c>
      <c r="H188" s="64" t="s">
        <v>24</v>
      </c>
      <c r="I188" s="64" t="s">
        <v>668</v>
      </c>
      <c r="J188" s="64" t="s">
        <v>239</v>
      </c>
      <c r="K188" s="64" t="s">
        <v>240</v>
      </c>
      <c r="L188" s="65">
        <v>83249</v>
      </c>
      <c r="M188" s="65">
        <v>88314</v>
      </c>
      <c r="N188" s="65">
        <v>88314</v>
      </c>
      <c r="O188" s="65">
        <v>89736</v>
      </c>
      <c r="P188" s="65">
        <v>0</v>
      </c>
      <c r="Q188" s="65">
        <v>9448</v>
      </c>
      <c r="R188" s="65">
        <v>7630</v>
      </c>
      <c r="S188" s="65">
        <v>744</v>
      </c>
      <c r="T188" s="57">
        <f>IF(P188&gt;0, ROUND(IF(IF(OR(C188="51", C188="52", C188="66"), (L188*'UNIT VALUES'!$C$22)-CALCS!P188,0)&gt;0, IF(OR(C188="51", C188="52", C188="66"), (L188*'UNIT VALUES'!$C$22)-CALCS!P188,0), 0), 0), ROUND(IF(IF(OR(C188="51", C188="52", C188="66"), (L188*'UNIT VALUES'!$C$22)-CALCS!O188,0)&gt;0, IF(OR(C188="51", C188="52", C188="66"), (L188*'UNIT VALUES'!$C$22)-CALCS!O188,0), 0), 0))</f>
        <v>34557</v>
      </c>
      <c r="U188" s="58">
        <f>IF(C188="22", (O188*'UNIT VALUES'!$D$34)+(Q188*'UNIT VALUES'!$D$35)+(S188*'UNIT VALUES'!$D$36), (O188*'UNIT VALUES'!$D$24)+(Q188*'UNIT VALUES'!$D$25)+(S188*'UNIT VALUES'!$D$26))</f>
        <v>593575.39634380478</v>
      </c>
      <c r="V188" s="58">
        <f>IF(C188="22",(O188*'UNIT VALUES'!$D$37)+(Q188*'UNIT VALUES'!$D$38)+(R188*'UNIT VALUES'!$D$39),IF(C188="66",(Q188*'UNIT VALUES'!$D$27)+(T188*'UNIT VALUES'!$D$29)+(R188*'UNIT VALUES'!$D$30),(Q188*'UNIT VALUES'!$D$27)+(T188*'UNIT VALUES'!$D$28)+(R188*'UNIT VALUES'!$D$30)))</f>
        <v>1154217.4563011406</v>
      </c>
      <c r="W188" s="58">
        <f t="shared" si="2"/>
        <v>1154217</v>
      </c>
      <c r="X188" s="63">
        <f>ROUND(IF(C188="22", W188*'UNIT VALUES'!$D$40, W188*'UNIT VALUES'!$D$32), 0)</f>
        <v>1007017</v>
      </c>
    </row>
    <row r="189" spans="1:24">
      <c r="A189" s="64" t="s">
        <v>669</v>
      </c>
      <c r="B189" s="64" t="s">
        <v>228</v>
      </c>
      <c r="C189" s="64" t="s">
        <v>28</v>
      </c>
      <c r="D189" s="64" t="s">
        <v>29</v>
      </c>
      <c r="E189" s="64" t="s">
        <v>229</v>
      </c>
      <c r="F189" s="64" t="s">
        <v>670</v>
      </c>
      <c r="G189" s="64" t="s">
        <v>85</v>
      </c>
      <c r="H189" s="64" t="s">
        <v>24</v>
      </c>
      <c r="I189" s="64" t="s">
        <v>671</v>
      </c>
      <c r="J189" s="64" t="s">
        <v>556</v>
      </c>
      <c r="K189" s="64" t="s">
        <v>172</v>
      </c>
      <c r="L189" s="65">
        <v>31027</v>
      </c>
      <c r="M189" s="65">
        <v>84402</v>
      </c>
      <c r="N189" s="65">
        <v>83320</v>
      </c>
      <c r="O189" s="65">
        <v>167815</v>
      </c>
      <c r="P189" s="65">
        <v>0</v>
      </c>
      <c r="Q189" s="65">
        <v>18377</v>
      </c>
      <c r="R189" s="65">
        <v>4191</v>
      </c>
      <c r="S189" s="65">
        <v>2959</v>
      </c>
      <c r="T189" s="57">
        <f>IF(P189&gt;0, ROUND(IF(IF(OR(C189="51", C189="52", C189="66"), (L189*'UNIT VALUES'!$C$22)-CALCS!P189,0)&gt;0, IF(OR(C189="51", C189="52", C189="66"), (L189*'UNIT VALUES'!$C$22)-CALCS!P189,0), 0), 0), ROUND(IF(IF(OR(C189="51", C189="52", C189="66"), (L189*'UNIT VALUES'!$C$22)-CALCS!O189,0)&gt;0, IF(OR(C189="51", C189="52", C189="66"), (L189*'UNIT VALUES'!$C$22)-CALCS!O189,0), 0), 0))</f>
        <v>0</v>
      </c>
      <c r="U189" s="58">
        <f>IF(C189="22", (O189*'UNIT VALUES'!$D$34)+(Q189*'UNIT VALUES'!$D$35)+(S189*'UNIT VALUES'!$D$36), (O189*'UNIT VALUES'!$D$24)+(Q189*'UNIT VALUES'!$D$25)+(S189*'UNIT VALUES'!$D$26))</f>
        <v>1397315.0151405158</v>
      </c>
      <c r="V189" s="58">
        <f>IF(C189="22",(O189*'UNIT VALUES'!$D$37)+(Q189*'UNIT VALUES'!$D$38)+(R189*'UNIT VALUES'!$D$39),IF(C189="66",(Q189*'UNIT VALUES'!$D$27)+(T189*'UNIT VALUES'!$D$29)+(R189*'UNIT VALUES'!$D$30),(Q189*'UNIT VALUES'!$D$27)+(T189*'UNIT VALUES'!$D$28)+(R189*'UNIT VALUES'!$D$30)))</f>
        <v>639360.47501336853</v>
      </c>
      <c r="W189" s="58">
        <f t="shared" si="2"/>
        <v>1397315</v>
      </c>
      <c r="X189" s="63">
        <f>ROUND(IF(C189="22", W189*'UNIT VALUES'!$D$40, W189*'UNIT VALUES'!$D$32), 0)</f>
        <v>1219112</v>
      </c>
    </row>
    <row r="190" spans="1:24">
      <c r="A190" s="64" t="s">
        <v>672</v>
      </c>
      <c r="B190" s="64" t="s">
        <v>228</v>
      </c>
      <c r="C190" s="64" t="s">
        <v>49</v>
      </c>
      <c r="D190" s="64" t="s">
        <v>50</v>
      </c>
      <c r="E190" s="64" t="s">
        <v>229</v>
      </c>
      <c r="F190" s="64" t="s">
        <v>673</v>
      </c>
      <c r="G190" s="64" t="s">
        <v>52</v>
      </c>
      <c r="H190" s="64" t="s">
        <v>24</v>
      </c>
      <c r="I190" s="64" t="s">
        <v>674</v>
      </c>
      <c r="J190" s="64" t="s">
        <v>278</v>
      </c>
      <c r="K190" s="64" t="s">
        <v>240</v>
      </c>
      <c r="L190" s="65">
        <v>1</v>
      </c>
      <c r="M190" s="65">
        <v>40298</v>
      </c>
      <c r="N190" s="65">
        <v>0</v>
      </c>
      <c r="O190" s="65">
        <v>53413</v>
      </c>
      <c r="P190" s="65">
        <v>0</v>
      </c>
      <c r="Q190" s="65">
        <v>4011</v>
      </c>
      <c r="R190" s="65">
        <v>164</v>
      </c>
      <c r="S190" s="65">
        <v>477</v>
      </c>
      <c r="T190" s="57">
        <f>IF(P190&gt;0, ROUND(IF(IF(OR(C190="51", C190="52", C190="66"), (L190*'UNIT VALUES'!$C$22)-CALCS!P190,0)&gt;0, IF(OR(C190="51", C190="52", C190="66"), (L190*'UNIT VALUES'!$C$22)-CALCS!P190,0), 0), 0), ROUND(IF(IF(OR(C190="51", C190="52", C190="66"), (L190*'UNIT VALUES'!$C$22)-CALCS!O190,0)&gt;0, IF(OR(C190="51", C190="52", C190="66"), (L190*'UNIT VALUES'!$C$22)-CALCS!O190,0), 0), 0))</f>
        <v>0</v>
      </c>
      <c r="U190" s="58">
        <f>IF(C190="22", (O190*'UNIT VALUES'!$D$34)+(Q190*'UNIT VALUES'!$D$35)+(S190*'UNIT VALUES'!$D$36), (O190*'UNIT VALUES'!$D$24)+(Q190*'UNIT VALUES'!$D$25)+(S190*'UNIT VALUES'!$D$26))</f>
        <v>309385.65273354657</v>
      </c>
      <c r="V190" s="58">
        <f>IF(C190="22",(O190*'UNIT VALUES'!$D$37)+(Q190*'UNIT VALUES'!$D$38)+(R190*'UNIT VALUES'!$D$39),IF(C190="66",(Q190*'UNIT VALUES'!$D$27)+(T190*'UNIT VALUES'!$D$29)+(R190*'UNIT VALUES'!$D$30),(Q190*'UNIT VALUES'!$D$27)+(T190*'UNIT VALUES'!$D$28)+(R190*'UNIT VALUES'!$D$30)))</f>
        <v>85898.566822365305</v>
      </c>
      <c r="W190" s="58">
        <f t="shared" si="2"/>
        <v>309386</v>
      </c>
      <c r="X190" s="63">
        <f>ROUND(IF(C190="22", W190*'UNIT VALUES'!$D$40, W190*'UNIT VALUES'!$D$32), 0)</f>
        <v>269929</v>
      </c>
    </row>
    <row r="191" spans="1:24">
      <c r="A191" s="64" t="s">
        <v>675</v>
      </c>
      <c r="B191" s="64" t="s">
        <v>228</v>
      </c>
      <c r="C191" s="64" t="s">
        <v>49</v>
      </c>
      <c r="D191" s="64" t="s">
        <v>50</v>
      </c>
      <c r="E191" s="64" t="s">
        <v>229</v>
      </c>
      <c r="F191" s="64" t="s">
        <v>676</v>
      </c>
      <c r="G191" s="64" t="s">
        <v>491</v>
      </c>
      <c r="H191" s="64" t="s">
        <v>24</v>
      </c>
      <c r="I191" s="64" t="s">
        <v>677</v>
      </c>
      <c r="J191" s="64" t="s">
        <v>493</v>
      </c>
      <c r="K191" s="64" t="s">
        <v>172</v>
      </c>
      <c r="L191" s="65">
        <v>19353</v>
      </c>
      <c r="M191" s="65">
        <v>36567</v>
      </c>
      <c r="N191" s="65">
        <v>36567</v>
      </c>
      <c r="O191" s="65">
        <v>33025</v>
      </c>
      <c r="P191" s="65">
        <v>0</v>
      </c>
      <c r="Q191" s="65">
        <v>3247</v>
      </c>
      <c r="R191" s="65">
        <v>413</v>
      </c>
      <c r="S191" s="65">
        <v>1356</v>
      </c>
      <c r="T191" s="57">
        <f>IF(P191&gt;0, ROUND(IF(IF(OR(C191="51", C191="52", C191="66"), (L191*'UNIT VALUES'!$C$22)-CALCS!P191,0)&gt;0, IF(OR(C191="51", C191="52", C191="66"), (L191*'UNIT VALUES'!$C$22)-CALCS!P191,0), 0), 0), ROUND(IF(IF(OR(C191="51", C191="52", C191="66"), (L191*'UNIT VALUES'!$C$22)-CALCS!O191,0)&gt;0, IF(OR(C191="51", C191="52", C191="66"), (L191*'UNIT VALUES'!$C$22)-CALCS!O191,0), 0), 0))</f>
        <v>0</v>
      </c>
      <c r="U191" s="58">
        <f>IF(C191="22", (O191*'UNIT VALUES'!$D$34)+(Q191*'UNIT VALUES'!$D$35)+(S191*'UNIT VALUES'!$D$36), (O191*'UNIT VALUES'!$D$24)+(Q191*'UNIT VALUES'!$D$25)+(S191*'UNIT VALUES'!$D$26))</f>
        <v>394597.56334683963</v>
      </c>
      <c r="V191" s="58">
        <f>IF(C191="22",(O191*'UNIT VALUES'!$D$37)+(Q191*'UNIT VALUES'!$D$38)+(R191*'UNIT VALUES'!$D$39),IF(C191="66",(Q191*'UNIT VALUES'!$D$27)+(T191*'UNIT VALUES'!$D$29)+(R191*'UNIT VALUES'!$D$30),(Q191*'UNIT VALUES'!$D$27)+(T191*'UNIT VALUES'!$D$28)+(R191*'UNIT VALUES'!$D$30)))</f>
        <v>89563.465030479856</v>
      </c>
      <c r="W191" s="58">
        <f t="shared" si="2"/>
        <v>394598</v>
      </c>
      <c r="X191" s="63">
        <f>ROUND(IF(C191="22", W191*'UNIT VALUES'!$D$40, W191*'UNIT VALUES'!$D$32), 0)</f>
        <v>344274</v>
      </c>
    </row>
    <row r="192" spans="1:24">
      <c r="A192" s="64" t="s">
        <v>678</v>
      </c>
      <c r="B192" s="64" t="s">
        <v>228</v>
      </c>
      <c r="C192" s="64" t="s">
        <v>49</v>
      </c>
      <c r="D192" s="64" t="s">
        <v>50</v>
      </c>
      <c r="E192" s="64" t="s">
        <v>229</v>
      </c>
      <c r="F192" s="64" t="s">
        <v>679</v>
      </c>
      <c r="G192" s="64" t="s">
        <v>272</v>
      </c>
      <c r="H192" s="64" t="s">
        <v>24</v>
      </c>
      <c r="I192" s="64" t="s">
        <v>680</v>
      </c>
      <c r="J192" s="64" t="s">
        <v>274</v>
      </c>
      <c r="K192" s="64" t="s">
        <v>240</v>
      </c>
      <c r="L192" s="65">
        <v>1</v>
      </c>
      <c r="M192" s="65">
        <v>77500</v>
      </c>
      <c r="N192" s="65">
        <v>77500</v>
      </c>
      <c r="O192" s="65">
        <v>124237</v>
      </c>
      <c r="P192" s="65">
        <v>0</v>
      </c>
      <c r="Q192" s="65">
        <v>6283</v>
      </c>
      <c r="R192" s="65">
        <v>226</v>
      </c>
      <c r="S192" s="65">
        <v>1113</v>
      </c>
      <c r="T192" s="57">
        <f>IF(P192&gt;0, ROUND(IF(IF(OR(C192="51", C192="52", C192="66"), (L192*'UNIT VALUES'!$C$22)-CALCS!P192,0)&gt;0, IF(OR(C192="51", C192="52", C192="66"), (L192*'UNIT VALUES'!$C$22)-CALCS!P192,0), 0), 0), ROUND(IF(IF(OR(C192="51", C192="52", C192="66"), (L192*'UNIT VALUES'!$C$22)-CALCS!O192,0)&gt;0, IF(OR(C192="51", C192="52", C192="66"), (L192*'UNIT VALUES'!$C$22)-CALCS!O192,0), 0), 0))</f>
        <v>0</v>
      </c>
      <c r="U192" s="58">
        <f>IF(C192="22", (O192*'UNIT VALUES'!$D$34)+(Q192*'UNIT VALUES'!$D$35)+(S192*'UNIT VALUES'!$D$36), (O192*'UNIT VALUES'!$D$24)+(Q192*'UNIT VALUES'!$D$25)+(S192*'UNIT VALUES'!$D$26))</f>
        <v>626315.08373465913</v>
      </c>
      <c r="V192" s="58">
        <f>IF(C192="22",(O192*'UNIT VALUES'!$D$37)+(Q192*'UNIT VALUES'!$D$38)+(R192*'UNIT VALUES'!$D$39),IF(C192="66",(Q192*'UNIT VALUES'!$D$27)+(T192*'UNIT VALUES'!$D$29)+(R192*'UNIT VALUES'!$D$30),(Q192*'UNIT VALUES'!$D$27)+(T192*'UNIT VALUES'!$D$28)+(R192*'UNIT VALUES'!$D$30)))</f>
        <v>132347.20191752343</v>
      </c>
      <c r="W192" s="58">
        <f t="shared" si="2"/>
        <v>626315</v>
      </c>
      <c r="X192" s="63">
        <f>ROUND(IF(C192="22", W192*'UNIT VALUES'!$D$40, W192*'UNIT VALUES'!$D$32), 0)</f>
        <v>546439</v>
      </c>
    </row>
    <row r="193" spans="1:24">
      <c r="A193" s="64" t="s">
        <v>681</v>
      </c>
      <c r="B193" s="64" t="s">
        <v>228</v>
      </c>
      <c r="C193" s="64" t="s">
        <v>49</v>
      </c>
      <c r="D193" s="64" t="s">
        <v>50</v>
      </c>
      <c r="E193" s="64" t="s">
        <v>229</v>
      </c>
      <c r="F193" s="64" t="s">
        <v>682</v>
      </c>
      <c r="G193" s="64" t="s">
        <v>237</v>
      </c>
      <c r="H193" s="64" t="s">
        <v>24</v>
      </c>
      <c r="I193" s="64" t="s">
        <v>683</v>
      </c>
      <c r="J193" s="64" t="s">
        <v>239</v>
      </c>
      <c r="K193" s="64" t="s">
        <v>240</v>
      </c>
      <c r="L193" s="65">
        <v>53831</v>
      </c>
      <c r="M193" s="65">
        <v>66884</v>
      </c>
      <c r="N193" s="65">
        <v>66784</v>
      </c>
      <c r="O193" s="65">
        <v>94396</v>
      </c>
      <c r="P193" s="65">
        <v>0</v>
      </c>
      <c r="Q193" s="65">
        <v>16723</v>
      </c>
      <c r="R193" s="65">
        <v>4004</v>
      </c>
      <c r="S193" s="65">
        <v>6561</v>
      </c>
      <c r="T193" s="57">
        <f>IF(P193&gt;0, ROUND(IF(IF(OR(C193="51", C193="52", C193="66"), (L193*'UNIT VALUES'!$C$22)-CALCS!P193,0)&gt;0, IF(OR(C193="51", C193="52", C193="66"), (L193*'UNIT VALUES'!$C$22)-CALCS!P193,0), 0), 0), ROUND(IF(IF(OR(C193="51", C193="52", C193="66"), (L193*'UNIT VALUES'!$C$22)-CALCS!O193,0)&gt;0, IF(OR(C193="51", C193="52", C193="66"), (L193*'UNIT VALUES'!$C$22)-CALCS!O193,0), 0), 0))</f>
        <v>0</v>
      </c>
      <c r="U193" s="58">
        <f>IF(C193="22", (O193*'UNIT VALUES'!$D$34)+(Q193*'UNIT VALUES'!$D$35)+(S193*'UNIT VALUES'!$D$36), (O193*'UNIT VALUES'!$D$24)+(Q193*'UNIT VALUES'!$D$25)+(S193*'UNIT VALUES'!$D$26))</f>
        <v>1811924.3692690087</v>
      </c>
      <c r="V193" s="58">
        <f>IF(C193="22",(O193*'UNIT VALUES'!$D$37)+(Q193*'UNIT VALUES'!$D$38)+(R193*'UNIT VALUES'!$D$39),IF(C193="66",(Q193*'UNIT VALUES'!$D$27)+(T193*'UNIT VALUES'!$D$29)+(R193*'UNIT VALUES'!$D$30),(Q193*'UNIT VALUES'!$D$27)+(T193*'UNIT VALUES'!$D$28)+(R193*'UNIT VALUES'!$D$30)))</f>
        <v>595408.20081973122</v>
      </c>
      <c r="W193" s="58">
        <f t="shared" si="2"/>
        <v>1811924</v>
      </c>
      <c r="X193" s="63">
        <f>ROUND(IF(C193="22", W193*'UNIT VALUES'!$D$40, W193*'UNIT VALUES'!$D$32), 0)</f>
        <v>1580845</v>
      </c>
    </row>
    <row r="194" spans="1:24">
      <c r="A194" s="64" t="s">
        <v>684</v>
      </c>
      <c r="B194" s="64" t="s">
        <v>228</v>
      </c>
      <c r="C194" s="64" t="s">
        <v>28</v>
      </c>
      <c r="D194" s="64" t="s">
        <v>29</v>
      </c>
      <c r="E194" s="64" t="s">
        <v>229</v>
      </c>
      <c r="F194" s="64" t="s">
        <v>685</v>
      </c>
      <c r="G194" s="64" t="s">
        <v>45</v>
      </c>
      <c r="H194" s="64" t="s">
        <v>24</v>
      </c>
      <c r="I194" s="64" t="s">
        <v>686</v>
      </c>
      <c r="J194" s="64" t="s">
        <v>327</v>
      </c>
      <c r="K194" s="64" t="s">
        <v>172</v>
      </c>
      <c r="L194" s="65">
        <v>39418</v>
      </c>
      <c r="M194" s="65">
        <v>49393</v>
      </c>
      <c r="N194" s="65">
        <v>49393</v>
      </c>
      <c r="O194" s="65">
        <v>63632</v>
      </c>
      <c r="P194" s="65">
        <v>0</v>
      </c>
      <c r="Q194" s="65">
        <v>4024</v>
      </c>
      <c r="R194" s="65">
        <v>1256</v>
      </c>
      <c r="S194" s="65">
        <v>1293</v>
      </c>
      <c r="T194" s="57">
        <f>IF(P194&gt;0, ROUND(IF(IF(OR(C194="51", C194="52", C194="66"), (L194*'UNIT VALUES'!$C$22)-CALCS!P194,0)&gt;0, IF(OR(C194="51", C194="52", C194="66"), (L194*'UNIT VALUES'!$C$22)-CALCS!P194,0), 0), 0), ROUND(IF(IF(OR(C194="51", C194="52", C194="66"), (L194*'UNIT VALUES'!$C$22)-CALCS!O194,0)&gt;0, IF(OR(C194="51", C194="52", C194="66"), (L194*'UNIT VALUES'!$C$22)-CALCS!O194,0), 0), 0))</f>
        <v>0</v>
      </c>
      <c r="U194" s="58">
        <f>IF(C194="22", (O194*'UNIT VALUES'!$D$34)+(Q194*'UNIT VALUES'!$D$35)+(S194*'UNIT VALUES'!$D$36), (O194*'UNIT VALUES'!$D$24)+(Q194*'UNIT VALUES'!$D$25)+(S194*'UNIT VALUES'!$D$26))</f>
        <v>468040.15046011901</v>
      </c>
      <c r="V194" s="58">
        <f>IF(C194="22",(O194*'UNIT VALUES'!$D$37)+(Q194*'UNIT VALUES'!$D$38)+(R194*'UNIT VALUES'!$D$39),IF(C194="66",(Q194*'UNIT VALUES'!$D$27)+(T194*'UNIT VALUES'!$D$29)+(R194*'UNIT VALUES'!$D$30),(Q194*'UNIT VALUES'!$D$27)+(T194*'UNIT VALUES'!$D$28)+(R194*'UNIT VALUES'!$D$30)))</f>
        <v>164176.09532035876</v>
      </c>
      <c r="W194" s="58">
        <f t="shared" si="2"/>
        <v>468040</v>
      </c>
      <c r="X194" s="63">
        <f>ROUND(IF(C194="22", W194*'UNIT VALUES'!$D$40, W194*'UNIT VALUES'!$D$32), 0)</f>
        <v>408350</v>
      </c>
    </row>
    <row r="195" spans="1:24">
      <c r="A195" s="64" t="s">
        <v>687</v>
      </c>
      <c r="B195" s="64" t="s">
        <v>228</v>
      </c>
      <c r="C195" s="64" t="s">
        <v>28</v>
      </c>
      <c r="D195" s="64" t="s">
        <v>29</v>
      </c>
      <c r="E195" s="64" t="s">
        <v>229</v>
      </c>
      <c r="F195" s="64" t="s">
        <v>688</v>
      </c>
      <c r="G195" s="64" t="s">
        <v>68</v>
      </c>
      <c r="H195" s="64" t="s">
        <v>24</v>
      </c>
      <c r="I195" s="64" t="s">
        <v>689</v>
      </c>
      <c r="J195" s="64" t="s">
        <v>452</v>
      </c>
      <c r="K195" s="64" t="s">
        <v>172</v>
      </c>
      <c r="L195" s="65">
        <v>86321</v>
      </c>
      <c r="M195" s="65">
        <v>149555</v>
      </c>
      <c r="N195" s="65">
        <v>149779</v>
      </c>
      <c r="O195" s="65">
        <v>291707</v>
      </c>
      <c r="P195" s="65">
        <v>0</v>
      </c>
      <c r="Q195" s="65">
        <v>54058</v>
      </c>
      <c r="R195" s="65">
        <v>9821</v>
      </c>
      <c r="S195" s="65">
        <v>7778</v>
      </c>
      <c r="T195" s="57">
        <f>IF(P195&gt;0, ROUND(IF(IF(OR(C195="51", C195="52", C195="66"), (L195*'UNIT VALUES'!$C$22)-CALCS!P195,0)&gt;0, IF(OR(C195="51", C195="52", C195="66"), (L195*'UNIT VALUES'!$C$22)-CALCS!P195,0), 0), 0), ROUND(IF(IF(OR(C195="51", C195="52", C195="66"), (L195*'UNIT VALUES'!$C$22)-CALCS!O195,0)&gt;0, IF(OR(C195="51", C195="52", C195="66"), (L195*'UNIT VALUES'!$C$22)-CALCS!O195,0), 0), 0))</f>
        <v>0</v>
      </c>
      <c r="U195" s="58">
        <f>IF(C195="22", (O195*'UNIT VALUES'!$D$34)+(Q195*'UNIT VALUES'!$D$35)+(S195*'UNIT VALUES'!$D$36), (O195*'UNIT VALUES'!$D$24)+(Q195*'UNIT VALUES'!$D$25)+(S195*'UNIT VALUES'!$D$26))</f>
        <v>3556598.455157347</v>
      </c>
      <c r="V195" s="58">
        <f>IF(C195="22",(O195*'UNIT VALUES'!$D$37)+(Q195*'UNIT VALUES'!$D$38)+(R195*'UNIT VALUES'!$D$39),IF(C195="66",(Q195*'UNIT VALUES'!$D$27)+(T195*'UNIT VALUES'!$D$29)+(R195*'UNIT VALUES'!$D$30),(Q195*'UNIT VALUES'!$D$27)+(T195*'UNIT VALUES'!$D$28)+(R195*'UNIT VALUES'!$D$30)))</f>
        <v>1701572.6089464822</v>
      </c>
      <c r="W195" s="58">
        <f t="shared" ref="W195:W258" si="3">ROUND(IF(U195&gt;V195,U195,V195), 0)</f>
        <v>3556598</v>
      </c>
      <c r="X195" s="63">
        <f>ROUND(IF(C195="22", W195*'UNIT VALUES'!$D$40, W195*'UNIT VALUES'!$D$32), 0)</f>
        <v>3103016</v>
      </c>
    </row>
    <row r="196" spans="1:24">
      <c r="A196" s="64" t="s">
        <v>690</v>
      </c>
      <c r="B196" s="64" t="s">
        <v>228</v>
      </c>
      <c r="C196" s="64" t="s">
        <v>28</v>
      </c>
      <c r="D196" s="64" t="s">
        <v>29</v>
      </c>
      <c r="E196" s="64" t="s">
        <v>229</v>
      </c>
      <c r="F196" s="64" t="s">
        <v>691</v>
      </c>
      <c r="G196" s="64" t="s">
        <v>322</v>
      </c>
      <c r="H196" s="64" t="s">
        <v>24</v>
      </c>
      <c r="I196" s="64" t="s">
        <v>216</v>
      </c>
      <c r="J196" s="64" t="s">
        <v>324</v>
      </c>
      <c r="K196" s="64" t="s">
        <v>172</v>
      </c>
      <c r="L196" s="65">
        <v>52898</v>
      </c>
      <c r="M196" s="65">
        <v>108671</v>
      </c>
      <c r="N196" s="65">
        <v>106618</v>
      </c>
      <c r="O196" s="65">
        <v>140081</v>
      </c>
      <c r="P196" s="65">
        <v>0</v>
      </c>
      <c r="Q196" s="65">
        <v>7886</v>
      </c>
      <c r="R196" s="65">
        <v>1138</v>
      </c>
      <c r="S196" s="65">
        <v>3684</v>
      </c>
      <c r="T196" s="57">
        <f>IF(P196&gt;0, ROUND(IF(IF(OR(C196="51", C196="52", C196="66"), (L196*'UNIT VALUES'!$C$22)-CALCS!P196,0)&gt;0, IF(OR(C196="51", C196="52", C196="66"), (L196*'UNIT VALUES'!$C$22)-CALCS!P196,0), 0), 0), ROUND(IF(IF(OR(C196="51", C196="52", C196="66"), (L196*'UNIT VALUES'!$C$22)-CALCS!O196,0)&gt;0, IF(OR(C196="51", C196="52", C196="66"), (L196*'UNIT VALUES'!$C$22)-CALCS!O196,0), 0), 0))</f>
        <v>0</v>
      </c>
      <c r="U196" s="58">
        <f>IF(C196="22", (O196*'UNIT VALUES'!$D$34)+(Q196*'UNIT VALUES'!$D$35)+(S196*'UNIT VALUES'!$D$36), (O196*'UNIT VALUES'!$D$24)+(Q196*'UNIT VALUES'!$D$25)+(S196*'UNIT VALUES'!$D$26))</f>
        <v>1142196.4220415824</v>
      </c>
      <c r="V196" s="58">
        <f>IF(C196="22",(O196*'UNIT VALUES'!$D$37)+(Q196*'UNIT VALUES'!$D$38)+(R196*'UNIT VALUES'!$D$39),IF(C196="66",(Q196*'UNIT VALUES'!$D$27)+(T196*'UNIT VALUES'!$D$29)+(R196*'UNIT VALUES'!$D$30),(Q196*'UNIT VALUES'!$D$27)+(T196*'UNIT VALUES'!$D$28)+(R196*'UNIT VALUES'!$D$30)))</f>
        <v>227166.6429148505</v>
      </c>
      <c r="W196" s="58">
        <f t="shared" si="3"/>
        <v>1142196</v>
      </c>
      <c r="X196" s="63">
        <f>ROUND(IF(C196="22", W196*'UNIT VALUES'!$D$40, W196*'UNIT VALUES'!$D$32), 0)</f>
        <v>996529</v>
      </c>
    </row>
    <row r="197" spans="1:24">
      <c r="A197" s="64" t="s">
        <v>692</v>
      </c>
      <c r="B197" s="64" t="s">
        <v>228</v>
      </c>
      <c r="C197" s="64" t="s">
        <v>28</v>
      </c>
      <c r="D197" s="64" t="s">
        <v>29</v>
      </c>
      <c r="E197" s="64" t="s">
        <v>229</v>
      </c>
      <c r="F197" s="64" t="s">
        <v>693</v>
      </c>
      <c r="G197" s="64" t="s">
        <v>282</v>
      </c>
      <c r="H197" s="64" t="s">
        <v>24</v>
      </c>
      <c r="I197" s="64" t="s">
        <v>694</v>
      </c>
      <c r="J197" s="64" t="s">
        <v>252</v>
      </c>
      <c r="K197" s="64" t="s">
        <v>240</v>
      </c>
      <c r="L197" s="65">
        <v>1</v>
      </c>
      <c r="M197" s="65">
        <v>0</v>
      </c>
      <c r="N197" s="65">
        <v>0</v>
      </c>
      <c r="O197" s="65">
        <v>100097</v>
      </c>
      <c r="P197" s="65">
        <v>0</v>
      </c>
      <c r="Q197" s="65">
        <v>6378</v>
      </c>
      <c r="R197" s="65">
        <v>39</v>
      </c>
      <c r="S197" s="65">
        <v>896</v>
      </c>
      <c r="T197" s="57">
        <f>IF(P197&gt;0, ROUND(IF(IF(OR(C197="51", C197="52", C197="66"), (L197*'UNIT VALUES'!$C$22)-CALCS!P197,0)&gt;0, IF(OR(C197="51", C197="52", C197="66"), (L197*'UNIT VALUES'!$C$22)-CALCS!P197,0), 0), 0), ROUND(IF(IF(OR(C197="51", C197="52", C197="66"), (L197*'UNIT VALUES'!$C$22)-CALCS!O197,0)&gt;0, IF(OR(C197="51", C197="52", C197="66"), (L197*'UNIT VALUES'!$C$22)-CALCS!O197,0), 0), 0))</f>
        <v>0</v>
      </c>
      <c r="U197" s="58">
        <f>IF(C197="22", (O197*'UNIT VALUES'!$D$34)+(Q197*'UNIT VALUES'!$D$35)+(S197*'UNIT VALUES'!$D$36), (O197*'UNIT VALUES'!$D$24)+(Q197*'UNIT VALUES'!$D$25)+(S197*'UNIT VALUES'!$D$26))</f>
        <v>545051.13504835288</v>
      </c>
      <c r="V197" s="58">
        <f>IF(C197="22",(O197*'UNIT VALUES'!$D$37)+(Q197*'UNIT VALUES'!$D$38)+(R197*'UNIT VALUES'!$D$39),IF(C197="66",(Q197*'UNIT VALUES'!$D$27)+(T197*'UNIT VALUES'!$D$29)+(R197*'UNIT VALUES'!$D$30),(Q197*'UNIT VALUES'!$D$27)+(T197*'UNIT VALUES'!$D$28)+(R197*'UNIT VALUES'!$D$30)))</f>
        <v>120740.61714395245</v>
      </c>
      <c r="W197" s="58">
        <f t="shared" si="3"/>
        <v>545051</v>
      </c>
      <c r="X197" s="63">
        <f>ROUND(IF(C197="22", W197*'UNIT VALUES'!$D$40, W197*'UNIT VALUES'!$D$32), 0)</f>
        <v>475539</v>
      </c>
    </row>
    <row r="198" spans="1:24">
      <c r="A198" s="64" t="s">
        <v>695</v>
      </c>
      <c r="B198" s="64" t="s">
        <v>228</v>
      </c>
      <c r="C198" s="64" t="s">
        <v>28</v>
      </c>
      <c r="D198" s="64" t="s">
        <v>29</v>
      </c>
      <c r="E198" s="64" t="s">
        <v>229</v>
      </c>
      <c r="F198" s="64" t="s">
        <v>696</v>
      </c>
      <c r="G198" s="64" t="s">
        <v>272</v>
      </c>
      <c r="H198" s="64" t="s">
        <v>24</v>
      </c>
      <c r="I198" s="64" t="s">
        <v>697</v>
      </c>
      <c r="J198" s="64" t="s">
        <v>274</v>
      </c>
      <c r="K198" s="64" t="s">
        <v>240</v>
      </c>
      <c r="L198" s="65">
        <v>2934</v>
      </c>
      <c r="M198" s="65">
        <v>85184</v>
      </c>
      <c r="N198" s="65">
        <v>77072</v>
      </c>
      <c r="O198" s="65">
        <v>126683</v>
      </c>
      <c r="P198" s="65">
        <v>0</v>
      </c>
      <c r="Q198" s="65">
        <v>6536</v>
      </c>
      <c r="R198" s="65">
        <v>167</v>
      </c>
      <c r="S198" s="65">
        <v>1184</v>
      </c>
      <c r="T198" s="57">
        <f>IF(P198&gt;0, ROUND(IF(IF(OR(C198="51", C198="52", C198="66"), (L198*'UNIT VALUES'!$C$22)-CALCS!P198,0)&gt;0, IF(OR(C198="51", C198="52", C198="66"), (L198*'UNIT VALUES'!$C$22)-CALCS!P198,0), 0), 0), ROUND(IF(IF(OR(C198="51", C198="52", C198="66"), (L198*'UNIT VALUES'!$C$22)-CALCS!O198,0)&gt;0, IF(OR(C198="51", C198="52", C198="66"), (L198*'UNIT VALUES'!$C$22)-CALCS!O198,0), 0), 0))</f>
        <v>0</v>
      </c>
      <c r="U198" s="58">
        <f>IF(C198="22", (O198*'UNIT VALUES'!$D$34)+(Q198*'UNIT VALUES'!$D$35)+(S198*'UNIT VALUES'!$D$36), (O198*'UNIT VALUES'!$D$24)+(Q198*'UNIT VALUES'!$D$25)+(S198*'UNIT VALUES'!$D$26))</f>
        <v>650943.04624393629</v>
      </c>
      <c r="V198" s="58">
        <f>IF(C198="22",(O198*'UNIT VALUES'!$D$37)+(Q198*'UNIT VALUES'!$D$38)+(R198*'UNIT VALUES'!$D$39),IF(C198="66",(Q198*'UNIT VALUES'!$D$27)+(T198*'UNIT VALUES'!$D$29)+(R198*'UNIT VALUES'!$D$30),(Q198*'UNIT VALUES'!$D$27)+(T198*'UNIT VALUES'!$D$28)+(R198*'UNIT VALUES'!$D$30)))</f>
        <v>132809.8474432592</v>
      </c>
      <c r="W198" s="58">
        <f t="shared" si="3"/>
        <v>650943</v>
      </c>
      <c r="X198" s="63">
        <f>ROUND(IF(C198="22", W198*'UNIT VALUES'!$D$40, W198*'UNIT VALUES'!$D$32), 0)</f>
        <v>567927</v>
      </c>
    </row>
    <row r="199" spans="1:24">
      <c r="A199" s="64" t="s">
        <v>698</v>
      </c>
      <c r="B199" s="64" t="s">
        <v>228</v>
      </c>
      <c r="C199" s="64" t="s">
        <v>28</v>
      </c>
      <c r="D199" s="64" t="s">
        <v>29</v>
      </c>
      <c r="E199" s="64" t="s">
        <v>229</v>
      </c>
      <c r="F199" s="64" t="s">
        <v>699</v>
      </c>
      <c r="G199" s="64" t="s">
        <v>237</v>
      </c>
      <c r="H199" s="64" t="s">
        <v>24</v>
      </c>
      <c r="I199" s="64" t="s">
        <v>700</v>
      </c>
      <c r="J199" s="64" t="s">
        <v>239</v>
      </c>
      <c r="K199" s="64" t="s">
        <v>240</v>
      </c>
      <c r="L199" s="65">
        <v>100991</v>
      </c>
      <c r="M199" s="65">
        <v>129931</v>
      </c>
      <c r="N199" s="65">
        <v>129881</v>
      </c>
      <c r="O199" s="65">
        <v>145438</v>
      </c>
      <c r="P199" s="65">
        <v>0</v>
      </c>
      <c r="Q199" s="65">
        <v>8610</v>
      </c>
      <c r="R199" s="65">
        <v>2196</v>
      </c>
      <c r="S199" s="65">
        <v>2003</v>
      </c>
      <c r="T199" s="57">
        <f>IF(P199&gt;0, ROUND(IF(IF(OR(C199="51", C199="52", C199="66"), (L199*'UNIT VALUES'!$C$22)-CALCS!P199,0)&gt;0, IF(OR(C199="51", C199="52", C199="66"), (L199*'UNIT VALUES'!$C$22)-CALCS!P199,0), 0), 0), ROUND(IF(IF(OR(C199="51", C199="52", C199="66"), (L199*'UNIT VALUES'!$C$22)-CALCS!O199,0)&gt;0, IF(OR(C199="51", C199="52", C199="66"), (L199*'UNIT VALUES'!$C$22)-CALCS!O199,0), 0), 0))</f>
        <v>5344</v>
      </c>
      <c r="U199" s="58">
        <f>IF(C199="22", (O199*'UNIT VALUES'!$D$34)+(Q199*'UNIT VALUES'!$D$35)+(S199*'UNIT VALUES'!$D$36), (O199*'UNIT VALUES'!$D$24)+(Q199*'UNIT VALUES'!$D$25)+(S199*'UNIT VALUES'!$D$26))</f>
        <v>890409.95330249821</v>
      </c>
      <c r="V199" s="58">
        <f>IF(C199="22",(O199*'UNIT VALUES'!$D$37)+(Q199*'UNIT VALUES'!$D$38)+(R199*'UNIT VALUES'!$D$39),IF(C199="66",(Q199*'UNIT VALUES'!$D$27)+(T199*'UNIT VALUES'!$D$29)+(R199*'UNIT VALUES'!$D$30),(Q199*'UNIT VALUES'!$D$27)+(T199*'UNIT VALUES'!$D$28)+(R199*'UNIT VALUES'!$D$30)))</f>
        <v>383313.98159792717</v>
      </c>
      <c r="W199" s="58">
        <f t="shared" si="3"/>
        <v>890410</v>
      </c>
      <c r="X199" s="63">
        <f>ROUND(IF(C199="22", W199*'UNIT VALUES'!$D$40, W199*'UNIT VALUES'!$D$32), 0)</f>
        <v>776854</v>
      </c>
    </row>
    <row r="200" spans="1:24">
      <c r="A200" s="64" t="s">
        <v>701</v>
      </c>
      <c r="B200" s="64" t="s">
        <v>228</v>
      </c>
      <c r="C200" s="64" t="s">
        <v>49</v>
      </c>
      <c r="D200" s="64" t="s">
        <v>50</v>
      </c>
      <c r="E200" s="64" t="s">
        <v>229</v>
      </c>
      <c r="F200" s="64" t="s">
        <v>702</v>
      </c>
      <c r="G200" s="64" t="s">
        <v>571</v>
      </c>
      <c r="H200" s="64" t="s">
        <v>24</v>
      </c>
      <c r="I200" s="64" t="s">
        <v>703</v>
      </c>
      <c r="J200" s="64" t="s">
        <v>573</v>
      </c>
      <c r="K200" s="64" t="s">
        <v>172</v>
      </c>
      <c r="L200" s="65">
        <v>13824</v>
      </c>
      <c r="M200" s="65">
        <v>22530</v>
      </c>
      <c r="N200" s="65">
        <v>22526</v>
      </c>
      <c r="O200" s="65">
        <v>59278</v>
      </c>
      <c r="P200" s="65">
        <v>0</v>
      </c>
      <c r="Q200" s="65">
        <v>10720</v>
      </c>
      <c r="R200" s="65">
        <v>736</v>
      </c>
      <c r="S200" s="65">
        <v>1620</v>
      </c>
      <c r="T200" s="57">
        <f>IF(P200&gt;0, ROUND(IF(IF(OR(C200="51", C200="52", C200="66"), (L200*'UNIT VALUES'!$C$22)-CALCS!P200,0)&gt;0, IF(OR(C200="51", C200="52", C200="66"), (L200*'UNIT VALUES'!$C$22)-CALCS!P200,0), 0), 0), ROUND(IF(IF(OR(C200="51", C200="52", C200="66"), (L200*'UNIT VALUES'!$C$22)-CALCS!O200,0)&gt;0, IF(OR(C200="51", C200="52", C200="66"), (L200*'UNIT VALUES'!$C$22)-CALCS!O200,0), 0), 0))</f>
        <v>0</v>
      </c>
      <c r="U200" s="58">
        <f>IF(C200="22", (O200*'UNIT VALUES'!$D$34)+(Q200*'UNIT VALUES'!$D$35)+(S200*'UNIT VALUES'!$D$36), (O200*'UNIT VALUES'!$D$24)+(Q200*'UNIT VALUES'!$D$25)+(S200*'UNIT VALUES'!$D$26))</f>
        <v>721241.66197166126</v>
      </c>
      <c r="V200" s="58">
        <f>IF(C200="22",(O200*'UNIT VALUES'!$D$37)+(Q200*'UNIT VALUES'!$D$38)+(R200*'UNIT VALUES'!$D$39),IF(C200="66",(Q200*'UNIT VALUES'!$D$27)+(T200*'UNIT VALUES'!$D$29)+(R200*'UNIT VALUES'!$D$30),(Q200*'UNIT VALUES'!$D$27)+(T200*'UNIT VALUES'!$D$28)+(R200*'UNIT VALUES'!$D$30)))</f>
        <v>250850.17927817785</v>
      </c>
      <c r="W200" s="58">
        <f t="shared" si="3"/>
        <v>721242</v>
      </c>
      <c r="X200" s="63">
        <f>ROUND(IF(C200="22", W200*'UNIT VALUES'!$D$40, W200*'UNIT VALUES'!$D$32), 0)</f>
        <v>629260</v>
      </c>
    </row>
    <row r="201" spans="1:24">
      <c r="A201" s="64" t="s">
        <v>704</v>
      </c>
      <c r="B201" s="64" t="s">
        <v>228</v>
      </c>
      <c r="C201" s="64" t="s">
        <v>49</v>
      </c>
      <c r="D201" s="64" t="s">
        <v>50</v>
      </c>
      <c r="E201" s="64" t="s">
        <v>229</v>
      </c>
      <c r="F201" s="64" t="s">
        <v>705</v>
      </c>
      <c r="G201" s="64" t="s">
        <v>483</v>
      </c>
      <c r="H201" s="64" t="s">
        <v>24</v>
      </c>
      <c r="I201" s="64" t="s">
        <v>706</v>
      </c>
      <c r="J201" s="64" t="s">
        <v>485</v>
      </c>
      <c r="K201" s="64" t="s">
        <v>172</v>
      </c>
      <c r="L201" s="65">
        <v>9116</v>
      </c>
      <c r="M201" s="65">
        <v>26287</v>
      </c>
      <c r="N201" s="65">
        <v>26287</v>
      </c>
      <c r="O201" s="65">
        <v>68549</v>
      </c>
      <c r="P201" s="65">
        <v>0</v>
      </c>
      <c r="Q201" s="65">
        <v>8126</v>
      </c>
      <c r="R201" s="65">
        <v>1196</v>
      </c>
      <c r="S201" s="65">
        <v>997</v>
      </c>
      <c r="T201" s="57">
        <f>IF(P201&gt;0, ROUND(IF(IF(OR(C201="51", C201="52", C201="66"), (L201*'UNIT VALUES'!$C$22)-CALCS!P201,0)&gt;0, IF(OR(C201="51", C201="52", C201="66"), (L201*'UNIT VALUES'!$C$22)-CALCS!P201,0), 0), 0), ROUND(IF(IF(OR(C201="51", C201="52", C201="66"), (L201*'UNIT VALUES'!$C$22)-CALCS!O201,0)&gt;0, IF(OR(C201="51", C201="52", C201="66"), (L201*'UNIT VALUES'!$C$22)-CALCS!O201,0), 0), 0))</f>
        <v>0</v>
      </c>
      <c r="U201" s="58">
        <f>IF(C201="22", (O201*'UNIT VALUES'!$D$34)+(Q201*'UNIT VALUES'!$D$35)+(S201*'UNIT VALUES'!$D$36), (O201*'UNIT VALUES'!$D$24)+(Q201*'UNIT VALUES'!$D$25)+(S201*'UNIT VALUES'!$D$26))</f>
        <v>554021.36772419256</v>
      </c>
      <c r="V201" s="58">
        <f>IF(C201="22",(O201*'UNIT VALUES'!$D$37)+(Q201*'UNIT VALUES'!$D$38)+(R201*'UNIT VALUES'!$D$39),IF(C201="66",(Q201*'UNIT VALUES'!$D$27)+(T201*'UNIT VALUES'!$D$29)+(R201*'UNIT VALUES'!$D$30),(Q201*'UNIT VALUES'!$D$27)+(T201*'UNIT VALUES'!$D$28)+(R201*'UNIT VALUES'!$D$30)))</f>
        <v>235749.98759913986</v>
      </c>
      <c r="W201" s="58">
        <f t="shared" si="3"/>
        <v>554021</v>
      </c>
      <c r="X201" s="63">
        <f>ROUND(IF(C201="22", W201*'UNIT VALUES'!$D$40, W201*'UNIT VALUES'!$D$32), 0)</f>
        <v>483365</v>
      </c>
    </row>
    <row r="202" spans="1:24">
      <c r="A202" s="64" t="s">
        <v>707</v>
      </c>
      <c r="B202" s="64" t="s">
        <v>228</v>
      </c>
      <c r="C202" s="64" t="s">
        <v>28</v>
      </c>
      <c r="D202" s="64" t="s">
        <v>29</v>
      </c>
      <c r="E202" s="64" t="s">
        <v>229</v>
      </c>
      <c r="F202" s="64" t="s">
        <v>708</v>
      </c>
      <c r="G202" s="64" t="s">
        <v>242</v>
      </c>
      <c r="H202" s="64" t="s">
        <v>24</v>
      </c>
      <c r="I202" s="64" t="s">
        <v>709</v>
      </c>
      <c r="J202" s="64" t="s">
        <v>244</v>
      </c>
      <c r="K202" s="64" t="s">
        <v>240</v>
      </c>
      <c r="L202" s="65">
        <v>2006</v>
      </c>
      <c r="M202" s="65">
        <v>39093</v>
      </c>
      <c r="N202" s="65">
        <v>32317</v>
      </c>
      <c r="O202" s="65">
        <v>75540</v>
      </c>
      <c r="P202" s="65">
        <v>0</v>
      </c>
      <c r="Q202" s="65">
        <v>6006</v>
      </c>
      <c r="R202" s="65">
        <v>458</v>
      </c>
      <c r="S202" s="65">
        <v>2005</v>
      </c>
      <c r="T202" s="57">
        <f>IF(P202&gt;0, ROUND(IF(IF(OR(C202="51", C202="52", C202="66"), (L202*'UNIT VALUES'!$C$22)-CALCS!P202,0)&gt;0, IF(OR(C202="51", C202="52", C202="66"), (L202*'UNIT VALUES'!$C$22)-CALCS!P202,0), 0), 0), ROUND(IF(IF(OR(C202="51", C202="52", C202="66"), (L202*'UNIT VALUES'!$C$22)-CALCS!O202,0)&gt;0, IF(OR(C202="51", C202="52", C202="66"), (L202*'UNIT VALUES'!$C$22)-CALCS!O202,0), 0), 0))</f>
        <v>0</v>
      </c>
      <c r="U202" s="58">
        <f>IF(C202="22", (O202*'UNIT VALUES'!$D$34)+(Q202*'UNIT VALUES'!$D$35)+(S202*'UNIT VALUES'!$D$36), (O202*'UNIT VALUES'!$D$24)+(Q202*'UNIT VALUES'!$D$25)+(S202*'UNIT VALUES'!$D$26))</f>
        <v>673095.4676051368</v>
      </c>
      <c r="V202" s="58">
        <f>IF(C202="22",(O202*'UNIT VALUES'!$D$37)+(Q202*'UNIT VALUES'!$D$38)+(R202*'UNIT VALUES'!$D$39),IF(C202="66",(Q202*'UNIT VALUES'!$D$27)+(T202*'UNIT VALUES'!$D$29)+(R202*'UNIT VALUES'!$D$30),(Q202*'UNIT VALUES'!$D$27)+(T202*'UNIT VALUES'!$D$28)+(R202*'UNIT VALUES'!$D$30)))</f>
        <v>143803.7265594138</v>
      </c>
      <c r="W202" s="58">
        <f t="shared" si="3"/>
        <v>673095</v>
      </c>
      <c r="X202" s="63">
        <f>ROUND(IF(C202="22", W202*'UNIT VALUES'!$D$40, W202*'UNIT VALUES'!$D$32), 0)</f>
        <v>587253</v>
      </c>
    </row>
    <row r="203" spans="1:24">
      <c r="A203" s="64" t="s">
        <v>710</v>
      </c>
      <c r="B203" s="64" t="s">
        <v>228</v>
      </c>
      <c r="C203" s="64" t="s">
        <v>49</v>
      </c>
      <c r="D203" s="64" t="s">
        <v>50</v>
      </c>
      <c r="E203" s="64" t="s">
        <v>229</v>
      </c>
      <c r="F203" s="64" t="s">
        <v>711</v>
      </c>
      <c r="G203" s="64" t="s">
        <v>232</v>
      </c>
      <c r="H203" s="64" t="s">
        <v>24</v>
      </c>
      <c r="I203" s="64" t="s">
        <v>712</v>
      </c>
      <c r="J203" s="64" t="s">
        <v>234</v>
      </c>
      <c r="K203" s="64" t="s">
        <v>172</v>
      </c>
      <c r="L203" s="65">
        <v>6618</v>
      </c>
      <c r="M203" s="65">
        <v>39406</v>
      </c>
      <c r="N203" s="65">
        <v>39406</v>
      </c>
      <c r="O203" s="65">
        <v>69516</v>
      </c>
      <c r="P203" s="65">
        <v>0</v>
      </c>
      <c r="Q203" s="65">
        <v>5290</v>
      </c>
      <c r="R203" s="65">
        <v>320</v>
      </c>
      <c r="S203" s="65">
        <v>1147</v>
      </c>
      <c r="T203" s="57">
        <f>IF(P203&gt;0, ROUND(IF(IF(OR(C203="51", C203="52", C203="66"), (L203*'UNIT VALUES'!$C$22)-CALCS!P203,0)&gt;0, IF(OR(C203="51", C203="52", C203="66"), (L203*'UNIT VALUES'!$C$22)-CALCS!P203,0), 0), 0), ROUND(IF(IF(OR(C203="51", C203="52", C203="66"), (L203*'UNIT VALUES'!$C$22)-CALCS!O203,0)&gt;0, IF(OR(C203="51", C203="52", C203="66"), (L203*'UNIT VALUES'!$C$22)-CALCS!O203,0), 0), 0))</f>
        <v>0</v>
      </c>
      <c r="U203" s="58">
        <f>IF(C203="22", (O203*'UNIT VALUES'!$D$34)+(Q203*'UNIT VALUES'!$D$35)+(S203*'UNIT VALUES'!$D$36), (O203*'UNIT VALUES'!$D$24)+(Q203*'UNIT VALUES'!$D$25)+(S203*'UNIT VALUES'!$D$26))</f>
        <v>493906.411981927</v>
      </c>
      <c r="V203" s="58">
        <f>IF(C203="22",(O203*'UNIT VALUES'!$D$37)+(Q203*'UNIT VALUES'!$D$38)+(R203*'UNIT VALUES'!$D$39),IF(C203="66",(Q203*'UNIT VALUES'!$D$27)+(T203*'UNIT VALUES'!$D$29)+(R203*'UNIT VALUES'!$D$30),(Q203*'UNIT VALUES'!$D$27)+(T203*'UNIT VALUES'!$D$28)+(R203*'UNIT VALUES'!$D$30)))</f>
        <v>120700.3197226661</v>
      </c>
      <c r="W203" s="58">
        <f t="shared" si="3"/>
        <v>493906</v>
      </c>
      <c r="X203" s="63">
        <f>ROUND(IF(C203="22", W203*'UNIT VALUES'!$D$40, W203*'UNIT VALUES'!$D$32), 0)</f>
        <v>430917</v>
      </c>
    </row>
    <row r="204" spans="1:24">
      <c r="A204" s="64" t="s">
        <v>713</v>
      </c>
      <c r="B204" s="64" t="s">
        <v>228</v>
      </c>
      <c r="C204" s="64" t="s">
        <v>49</v>
      </c>
      <c r="D204" s="64" t="s">
        <v>50</v>
      </c>
      <c r="E204" s="64" t="s">
        <v>229</v>
      </c>
      <c r="F204" s="64" t="s">
        <v>714</v>
      </c>
      <c r="G204" s="64" t="s">
        <v>250</v>
      </c>
      <c r="H204" s="64" t="s">
        <v>24</v>
      </c>
      <c r="I204" s="64" t="s">
        <v>715</v>
      </c>
      <c r="J204" s="64" t="s">
        <v>252</v>
      </c>
      <c r="K204" s="64" t="s">
        <v>240</v>
      </c>
      <c r="L204" s="65">
        <v>15918</v>
      </c>
      <c r="M204" s="65">
        <v>47647</v>
      </c>
      <c r="N204" s="65">
        <v>47647</v>
      </c>
      <c r="O204" s="65">
        <v>73732</v>
      </c>
      <c r="P204" s="65">
        <v>0</v>
      </c>
      <c r="Q204" s="65">
        <v>6335</v>
      </c>
      <c r="R204" s="65">
        <v>1216</v>
      </c>
      <c r="S204" s="65">
        <v>1623</v>
      </c>
      <c r="T204" s="57">
        <f>IF(P204&gt;0, ROUND(IF(IF(OR(C204="51", C204="52", C204="66"), (L204*'UNIT VALUES'!$C$22)-CALCS!P204,0)&gt;0, IF(OR(C204="51", C204="52", C204="66"), (L204*'UNIT VALUES'!$C$22)-CALCS!P204,0), 0), 0), ROUND(IF(IF(OR(C204="51", C204="52", C204="66"), (L204*'UNIT VALUES'!$C$22)-CALCS!O204,0)&gt;0, IF(OR(C204="51", C204="52", C204="66"), (L204*'UNIT VALUES'!$C$22)-CALCS!O204,0), 0), 0))</f>
        <v>0</v>
      </c>
      <c r="U204" s="58">
        <f>IF(C204="22", (O204*'UNIT VALUES'!$D$34)+(Q204*'UNIT VALUES'!$D$35)+(S204*'UNIT VALUES'!$D$36), (O204*'UNIT VALUES'!$D$24)+(Q204*'UNIT VALUES'!$D$25)+(S204*'UNIT VALUES'!$D$26))</f>
        <v>615001.09868290031</v>
      </c>
      <c r="V204" s="58">
        <f>IF(C204="22",(O204*'UNIT VALUES'!$D$37)+(Q204*'UNIT VALUES'!$D$38)+(R204*'UNIT VALUES'!$D$39),IF(C204="66",(Q204*'UNIT VALUES'!$D$27)+(T204*'UNIT VALUES'!$D$29)+(R204*'UNIT VALUES'!$D$30),(Q204*'UNIT VALUES'!$D$27)+(T204*'UNIT VALUES'!$D$28)+(R204*'UNIT VALUES'!$D$30)))</f>
        <v>204056.80885919469</v>
      </c>
      <c r="W204" s="58">
        <f t="shared" si="3"/>
        <v>615001</v>
      </c>
      <c r="X204" s="63">
        <f>ROUND(IF(C204="22", W204*'UNIT VALUES'!$D$40, W204*'UNIT VALUES'!$D$32), 0)</f>
        <v>536568</v>
      </c>
    </row>
    <row r="205" spans="1:24">
      <c r="A205" s="64" t="s">
        <v>716</v>
      </c>
      <c r="B205" s="64" t="s">
        <v>228</v>
      </c>
      <c r="C205" s="64" t="s">
        <v>49</v>
      </c>
      <c r="D205" s="64" t="s">
        <v>50</v>
      </c>
      <c r="E205" s="64" t="s">
        <v>229</v>
      </c>
      <c r="F205" s="64" t="s">
        <v>717</v>
      </c>
      <c r="G205" s="64" t="s">
        <v>359</v>
      </c>
      <c r="H205" s="64" t="s">
        <v>24</v>
      </c>
      <c r="I205" s="64" t="s">
        <v>718</v>
      </c>
      <c r="J205" s="64" t="s">
        <v>361</v>
      </c>
      <c r="K205" s="64" t="s">
        <v>172</v>
      </c>
      <c r="L205" s="65">
        <v>10898</v>
      </c>
      <c r="M205" s="65">
        <v>43367</v>
      </c>
      <c r="N205" s="65">
        <v>43367</v>
      </c>
      <c r="O205" s="65">
        <v>92428</v>
      </c>
      <c r="P205" s="65">
        <v>0</v>
      </c>
      <c r="Q205" s="65">
        <v>5743</v>
      </c>
      <c r="R205" s="65">
        <v>469</v>
      </c>
      <c r="S205" s="65">
        <v>674</v>
      </c>
      <c r="T205" s="57">
        <f>IF(P205&gt;0, ROUND(IF(IF(OR(C205="51", C205="52", C205="66"), (L205*'UNIT VALUES'!$C$22)-CALCS!P205,0)&gt;0, IF(OR(C205="51", C205="52", C205="66"), (L205*'UNIT VALUES'!$C$22)-CALCS!P205,0), 0), 0), ROUND(IF(IF(OR(C205="51", C205="52", C205="66"), (L205*'UNIT VALUES'!$C$22)-CALCS!O205,0)&gt;0, IF(OR(C205="51", C205="52", C205="66"), (L205*'UNIT VALUES'!$C$22)-CALCS!O205,0), 0), 0))</f>
        <v>0</v>
      </c>
      <c r="U205" s="58">
        <f>IF(C205="22", (O205*'UNIT VALUES'!$D$34)+(Q205*'UNIT VALUES'!$D$35)+(S205*'UNIT VALUES'!$D$36), (O205*'UNIT VALUES'!$D$24)+(Q205*'UNIT VALUES'!$D$25)+(S205*'UNIT VALUES'!$D$26))</f>
        <v>472814.79029526806</v>
      </c>
      <c r="V205" s="58">
        <f>IF(C205="22",(O205*'UNIT VALUES'!$D$37)+(Q205*'UNIT VALUES'!$D$38)+(R205*'UNIT VALUES'!$D$39),IF(C205="66",(Q205*'UNIT VALUES'!$D$27)+(T205*'UNIT VALUES'!$D$29)+(R205*'UNIT VALUES'!$D$30),(Q205*'UNIT VALUES'!$D$27)+(T205*'UNIT VALUES'!$D$28)+(R205*'UNIT VALUES'!$D$30)))</f>
        <v>139725.9402568801</v>
      </c>
      <c r="W205" s="58">
        <f t="shared" si="3"/>
        <v>472815</v>
      </c>
      <c r="X205" s="63">
        <f>ROUND(IF(C205="22", W205*'UNIT VALUES'!$D$40, W205*'UNIT VALUES'!$D$32), 0)</f>
        <v>412516</v>
      </c>
    </row>
    <row r="206" spans="1:24">
      <c r="A206" s="64" t="s">
        <v>719</v>
      </c>
      <c r="B206" s="64" t="s">
        <v>228</v>
      </c>
      <c r="C206" s="64" t="s">
        <v>28</v>
      </c>
      <c r="D206" s="64" t="s">
        <v>29</v>
      </c>
      <c r="E206" s="64" t="s">
        <v>229</v>
      </c>
      <c r="F206" s="64" t="s">
        <v>720</v>
      </c>
      <c r="G206" s="64" t="s">
        <v>359</v>
      </c>
      <c r="H206" s="64" t="s">
        <v>24</v>
      </c>
      <c r="I206" s="64" t="s">
        <v>721</v>
      </c>
      <c r="J206" s="64" t="s">
        <v>361</v>
      </c>
      <c r="K206" s="64" t="s">
        <v>172</v>
      </c>
      <c r="L206" s="65">
        <v>60877</v>
      </c>
      <c r="M206" s="65">
        <v>80303</v>
      </c>
      <c r="N206" s="65">
        <v>80303</v>
      </c>
      <c r="O206" s="65">
        <v>115942</v>
      </c>
      <c r="P206" s="65">
        <v>0</v>
      </c>
      <c r="Q206" s="65">
        <v>15215</v>
      </c>
      <c r="R206" s="65">
        <v>6389</v>
      </c>
      <c r="S206" s="65">
        <v>2025</v>
      </c>
      <c r="T206" s="57">
        <f>IF(P206&gt;0, ROUND(IF(IF(OR(C206="51", C206="52", C206="66"), (L206*'UNIT VALUES'!$C$22)-CALCS!P206,0)&gt;0, IF(OR(C206="51", C206="52", C206="66"), (L206*'UNIT VALUES'!$C$22)-CALCS!P206,0), 0), 0), ROUND(IF(IF(OR(C206="51", C206="52", C206="66"), (L206*'UNIT VALUES'!$C$22)-CALCS!O206,0)&gt;0, IF(OR(C206="51", C206="52", C206="66"), (L206*'UNIT VALUES'!$C$22)-CALCS!O206,0), 0), 0))</f>
        <v>0</v>
      </c>
      <c r="U206" s="58">
        <f>IF(C206="22", (O206*'UNIT VALUES'!$D$34)+(Q206*'UNIT VALUES'!$D$35)+(S206*'UNIT VALUES'!$D$36), (O206*'UNIT VALUES'!$D$24)+(Q206*'UNIT VALUES'!$D$25)+(S206*'UNIT VALUES'!$D$26))</f>
        <v>1039744.5002789805</v>
      </c>
      <c r="V206" s="58">
        <f>IF(C206="22",(O206*'UNIT VALUES'!$D$37)+(Q206*'UNIT VALUES'!$D$38)+(R206*'UNIT VALUES'!$D$39),IF(C206="66",(Q206*'UNIT VALUES'!$D$27)+(T206*'UNIT VALUES'!$D$29)+(R206*'UNIT VALUES'!$D$30),(Q206*'UNIT VALUES'!$D$27)+(T206*'UNIT VALUES'!$D$28)+(R206*'UNIT VALUES'!$D$30)))</f>
        <v>737957.71281178598</v>
      </c>
      <c r="W206" s="58">
        <f t="shared" si="3"/>
        <v>1039745</v>
      </c>
      <c r="X206" s="63">
        <f>ROUND(IF(C206="22", W206*'UNIT VALUES'!$D$40, W206*'UNIT VALUES'!$D$32), 0)</f>
        <v>907144</v>
      </c>
    </row>
    <row r="207" spans="1:24">
      <c r="A207" s="64" t="s">
        <v>722</v>
      </c>
      <c r="B207" s="64" t="s">
        <v>228</v>
      </c>
      <c r="C207" s="64" t="s">
        <v>28</v>
      </c>
      <c r="D207" s="64" t="s">
        <v>29</v>
      </c>
      <c r="E207" s="64" t="s">
        <v>229</v>
      </c>
      <c r="F207" s="64" t="s">
        <v>723</v>
      </c>
      <c r="G207" s="64" t="s">
        <v>272</v>
      </c>
      <c r="H207" s="64" t="s">
        <v>24</v>
      </c>
      <c r="I207" s="64" t="s">
        <v>724</v>
      </c>
      <c r="J207" s="64" t="s">
        <v>274</v>
      </c>
      <c r="K207" s="64" t="s">
        <v>240</v>
      </c>
      <c r="L207" s="65">
        <v>29114</v>
      </c>
      <c r="M207" s="65">
        <v>78029</v>
      </c>
      <c r="N207" s="65">
        <v>74393</v>
      </c>
      <c r="O207" s="65">
        <v>106433</v>
      </c>
      <c r="P207" s="65">
        <v>0</v>
      </c>
      <c r="Q207" s="65">
        <v>10874</v>
      </c>
      <c r="R207" s="65">
        <v>3419</v>
      </c>
      <c r="S207" s="65">
        <v>1776</v>
      </c>
      <c r="T207" s="57">
        <f>IF(P207&gt;0, ROUND(IF(IF(OR(C207="51", C207="52", C207="66"), (L207*'UNIT VALUES'!$C$22)-CALCS!P207,0)&gt;0, IF(OR(C207="51", C207="52", C207="66"), (L207*'UNIT VALUES'!$C$22)-CALCS!P207,0), 0), 0), ROUND(IF(IF(OR(C207="51", C207="52", C207="66"), (L207*'UNIT VALUES'!$C$22)-CALCS!O207,0)&gt;0, IF(OR(C207="51", C207="52", C207="66"), (L207*'UNIT VALUES'!$C$22)-CALCS!O207,0), 0), 0))</f>
        <v>0</v>
      </c>
      <c r="U207" s="58">
        <f>IF(C207="22", (O207*'UNIT VALUES'!$D$34)+(Q207*'UNIT VALUES'!$D$35)+(S207*'UNIT VALUES'!$D$36), (O207*'UNIT VALUES'!$D$24)+(Q207*'UNIT VALUES'!$D$25)+(S207*'UNIT VALUES'!$D$26))</f>
        <v>845089.61635720776</v>
      </c>
      <c r="V207" s="58">
        <f>IF(C207="22",(O207*'UNIT VALUES'!$D$37)+(Q207*'UNIT VALUES'!$D$38)+(R207*'UNIT VALUES'!$D$39),IF(C207="66",(Q207*'UNIT VALUES'!$D$27)+(T207*'UNIT VALUES'!$D$29)+(R207*'UNIT VALUES'!$D$30),(Q207*'UNIT VALUES'!$D$27)+(T207*'UNIT VALUES'!$D$28)+(R207*'UNIT VALUES'!$D$30)))</f>
        <v>445432.25949793449</v>
      </c>
      <c r="W207" s="58">
        <f t="shared" si="3"/>
        <v>845090</v>
      </c>
      <c r="X207" s="63">
        <f>ROUND(IF(C207="22", W207*'UNIT VALUES'!$D$40, W207*'UNIT VALUES'!$D$32), 0)</f>
        <v>737314</v>
      </c>
    </row>
    <row r="208" spans="1:24">
      <c r="A208" s="64" t="s">
        <v>725</v>
      </c>
      <c r="B208" s="64" t="s">
        <v>228</v>
      </c>
      <c r="C208" s="64" t="s">
        <v>28</v>
      </c>
      <c r="D208" s="64" t="s">
        <v>29</v>
      </c>
      <c r="E208" s="64" t="s">
        <v>229</v>
      </c>
      <c r="F208" s="64" t="s">
        <v>726</v>
      </c>
      <c r="G208" s="64" t="s">
        <v>250</v>
      </c>
      <c r="H208" s="64" t="s">
        <v>24</v>
      </c>
      <c r="I208" s="64" t="s">
        <v>727</v>
      </c>
      <c r="J208" s="64" t="s">
        <v>252</v>
      </c>
      <c r="K208" s="64" t="s">
        <v>240</v>
      </c>
      <c r="L208" s="65">
        <v>1</v>
      </c>
      <c r="M208" s="65">
        <v>0</v>
      </c>
      <c r="N208" s="65">
        <v>0</v>
      </c>
      <c r="O208" s="65">
        <v>115903</v>
      </c>
      <c r="P208" s="65">
        <v>0</v>
      </c>
      <c r="Q208" s="65">
        <v>18881</v>
      </c>
      <c r="R208" s="65">
        <v>397</v>
      </c>
      <c r="S208" s="65">
        <v>1495</v>
      </c>
      <c r="T208" s="57">
        <f>IF(P208&gt;0, ROUND(IF(IF(OR(C208="51", C208="52", C208="66"), (L208*'UNIT VALUES'!$C$22)-CALCS!P208,0)&gt;0, IF(OR(C208="51", C208="52", C208="66"), (L208*'UNIT VALUES'!$C$22)-CALCS!P208,0), 0), 0), ROUND(IF(IF(OR(C208="51", C208="52", C208="66"), (L208*'UNIT VALUES'!$C$22)-CALCS!O208,0)&gt;0, IF(OR(C208="51", C208="52", C208="66"), (L208*'UNIT VALUES'!$C$22)-CALCS!O208,0), 0), 0))</f>
        <v>0</v>
      </c>
      <c r="U208" s="58">
        <f>IF(C208="22", (O208*'UNIT VALUES'!$D$34)+(Q208*'UNIT VALUES'!$D$35)+(S208*'UNIT VALUES'!$D$36), (O208*'UNIT VALUES'!$D$24)+(Q208*'UNIT VALUES'!$D$25)+(S208*'UNIT VALUES'!$D$26))</f>
        <v>1062923.892803865</v>
      </c>
      <c r="V208" s="58">
        <f>IF(C208="22",(O208*'UNIT VALUES'!$D$37)+(Q208*'UNIT VALUES'!$D$38)+(R208*'UNIT VALUES'!$D$39),IF(C208="66",(Q208*'UNIT VALUES'!$D$27)+(T208*'UNIT VALUES'!$D$29)+(R208*'UNIT VALUES'!$D$30),(Q208*'UNIT VALUES'!$D$27)+(T208*'UNIT VALUES'!$D$28)+(R208*'UNIT VALUES'!$D$30)))</f>
        <v>377552.43031645817</v>
      </c>
      <c r="W208" s="58">
        <f t="shared" si="3"/>
        <v>1062924</v>
      </c>
      <c r="X208" s="63">
        <f>ROUND(IF(C208="22", W208*'UNIT VALUES'!$D$40, W208*'UNIT VALUES'!$D$32), 0)</f>
        <v>927367</v>
      </c>
    </row>
    <row r="209" spans="1:24">
      <c r="A209" s="64" t="s">
        <v>728</v>
      </c>
      <c r="B209" s="64" t="s">
        <v>228</v>
      </c>
      <c r="C209" s="64" t="s">
        <v>28</v>
      </c>
      <c r="D209" s="64" t="s">
        <v>29</v>
      </c>
      <c r="E209" s="64" t="s">
        <v>229</v>
      </c>
      <c r="F209" s="64" t="s">
        <v>729</v>
      </c>
      <c r="G209" s="64" t="s">
        <v>571</v>
      </c>
      <c r="H209" s="64" t="s">
        <v>24</v>
      </c>
      <c r="I209" s="64" t="s">
        <v>730</v>
      </c>
      <c r="J209" s="64" t="s">
        <v>573</v>
      </c>
      <c r="K209" s="64" t="s">
        <v>172</v>
      </c>
      <c r="L209" s="65">
        <v>15791</v>
      </c>
      <c r="M209" s="65">
        <v>52249</v>
      </c>
      <c r="N209" s="65">
        <v>49729</v>
      </c>
      <c r="O209" s="65">
        <v>124442</v>
      </c>
      <c r="P209" s="65">
        <v>0</v>
      </c>
      <c r="Q209" s="65">
        <v>17518</v>
      </c>
      <c r="R209" s="65">
        <v>2577</v>
      </c>
      <c r="S209" s="65">
        <v>2208</v>
      </c>
      <c r="T209" s="57">
        <f>IF(P209&gt;0, ROUND(IF(IF(OR(C209="51", C209="52", C209="66"), (L209*'UNIT VALUES'!$C$22)-CALCS!P209,0)&gt;0, IF(OR(C209="51", C209="52", C209="66"), (L209*'UNIT VALUES'!$C$22)-CALCS!P209,0), 0), 0), ROUND(IF(IF(OR(C209="51", C209="52", C209="66"), (L209*'UNIT VALUES'!$C$22)-CALCS!O209,0)&gt;0, IF(OR(C209="51", C209="52", C209="66"), (L209*'UNIT VALUES'!$C$22)-CALCS!O209,0), 0), 0))</f>
        <v>0</v>
      </c>
      <c r="U209" s="58">
        <f>IF(C209="22", (O209*'UNIT VALUES'!$D$34)+(Q209*'UNIT VALUES'!$D$35)+(S209*'UNIT VALUES'!$D$36), (O209*'UNIT VALUES'!$D$24)+(Q209*'UNIT VALUES'!$D$25)+(S209*'UNIT VALUES'!$D$26))</f>
        <v>1158423.4604306482</v>
      </c>
      <c r="V209" s="58">
        <f>IF(C209="22",(O209*'UNIT VALUES'!$D$37)+(Q209*'UNIT VALUES'!$D$38)+(R209*'UNIT VALUES'!$D$39),IF(C209="66",(Q209*'UNIT VALUES'!$D$27)+(T209*'UNIT VALUES'!$D$29)+(R209*'UNIT VALUES'!$D$30),(Q209*'UNIT VALUES'!$D$27)+(T209*'UNIT VALUES'!$D$28)+(R209*'UNIT VALUES'!$D$30)))</f>
        <v>508133.7225145566</v>
      </c>
      <c r="W209" s="58">
        <f t="shared" si="3"/>
        <v>1158423</v>
      </c>
      <c r="X209" s="63">
        <f>ROUND(IF(C209="22", W209*'UNIT VALUES'!$D$40, W209*'UNIT VALUES'!$D$32), 0)</f>
        <v>1010686</v>
      </c>
    </row>
    <row r="210" spans="1:24">
      <c r="A210" s="64" t="s">
        <v>731</v>
      </c>
      <c r="B210" s="64" t="s">
        <v>228</v>
      </c>
      <c r="C210" s="64" t="s">
        <v>49</v>
      </c>
      <c r="D210" s="64" t="s">
        <v>50</v>
      </c>
      <c r="E210" s="64" t="s">
        <v>229</v>
      </c>
      <c r="F210" s="64" t="s">
        <v>732</v>
      </c>
      <c r="G210" s="64" t="s">
        <v>52</v>
      </c>
      <c r="H210" s="64" t="s">
        <v>24</v>
      </c>
      <c r="I210" s="64" t="s">
        <v>733</v>
      </c>
      <c r="J210" s="64" t="s">
        <v>278</v>
      </c>
      <c r="K210" s="64" t="s">
        <v>240</v>
      </c>
      <c r="L210" s="65">
        <v>1</v>
      </c>
      <c r="M210" s="65">
        <v>35834</v>
      </c>
      <c r="N210" s="65">
        <v>35834</v>
      </c>
      <c r="O210" s="65">
        <v>93834</v>
      </c>
      <c r="P210" s="65">
        <v>0</v>
      </c>
      <c r="Q210" s="65">
        <v>12605</v>
      </c>
      <c r="R210" s="65">
        <v>263</v>
      </c>
      <c r="S210" s="65">
        <v>2766</v>
      </c>
      <c r="T210" s="57">
        <f>IF(P210&gt;0, ROUND(IF(IF(OR(C210="51", C210="52", C210="66"), (L210*'UNIT VALUES'!$C$22)-CALCS!P210,0)&gt;0, IF(OR(C210="51", C210="52", C210="66"), (L210*'UNIT VALUES'!$C$22)-CALCS!P210,0), 0), 0), ROUND(IF(IF(OR(C210="51", C210="52", C210="66"), (L210*'UNIT VALUES'!$C$22)-CALCS!O210,0)&gt;0, IF(OR(C210="51", C210="52", C210="66"), (L210*'UNIT VALUES'!$C$22)-CALCS!O210,0), 0), 0))</f>
        <v>0</v>
      </c>
      <c r="U210" s="58">
        <f>IF(C210="22", (O210*'UNIT VALUES'!$D$34)+(Q210*'UNIT VALUES'!$D$35)+(S210*'UNIT VALUES'!$D$36), (O210*'UNIT VALUES'!$D$24)+(Q210*'UNIT VALUES'!$D$25)+(S210*'UNIT VALUES'!$D$26))</f>
        <v>1041309.7281986602</v>
      </c>
      <c r="V210" s="58">
        <f>IF(C210="22",(O210*'UNIT VALUES'!$D$37)+(Q210*'UNIT VALUES'!$D$38)+(R210*'UNIT VALUES'!$D$39),IF(C210="66",(Q210*'UNIT VALUES'!$D$27)+(T210*'UNIT VALUES'!$D$29)+(R210*'UNIT VALUES'!$D$30),(Q210*'UNIT VALUES'!$D$27)+(T210*'UNIT VALUES'!$D$28)+(R210*'UNIT VALUES'!$D$30)))</f>
        <v>251909.24009004008</v>
      </c>
      <c r="W210" s="58">
        <f t="shared" si="3"/>
        <v>1041310</v>
      </c>
      <c r="X210" s="63">
        <f>ROUND(IF(C210="22", W210*'UNIT VALUES'!$D$40, W210*'UNIT VALUES'!$D$32), 0)</f>
        <v>908509</v>
      </c>
    </row>
    <row r="211" spans="1:24">
      <c r="A211" s="64" t="s">
        <v>734</v>
      </c>
      <c r="B211" s="64" t="s">
        <v>228</v>
      </c>
      <c r="C211" s="64" t="s">
        <v>28</v>
      </c>
      <c r="D211" s="64" t="s">
        <v>29</v>
      </c>
      <c r="E211" s="64" t="s">
        <v>229</v>
      </c>
      <c r="F211" s="64" t="s">
        <v>735</v>
      </c>
      <c r="G211" s="64" t="s">
        <v>175</v>
      </c>
      <c r="H211" s="64" t="s">
        <v>24</v>
      </c>
      <c r="I211" s="64" t="s">
        <v>736</v>
      </c>
      <c r="J211" s="64" t="s">
        <v>234</v>
      </c>
      <c r="K211" s="64" t="s">
        <v>172</v>
      </c>
      <c r="L211" s="65">
        <v>9903</v>
      </c>
      <c r="M211" s="65">
        <v>58003</v>
      </c>
      <c r="N211" s="65">
        <v>53643</v>
      </c>
      <c r="O211" s="65">
        <v>64173</v>
      </c>
      <c r="P211" s="65">
        <v>0</v>
      </c>
      <c r="Q211" s="65">
        <v>2844</v>
      </c>
      <c r="R211" s="65">
        <v>386</v>
      </c>
      <c r="S211" s="65">
        <v>297</v>
      </c>
      <c r="T211" s="57">
        <f>IF(P211&gt;0, ROUND(IF(IF(OR(C211="51", C211="52", C211="66"), (L211*'UNIT VALUES'!$C$22)-CALCS!P211,0)&gt;0, IF(OR(C211="51", C211="52", C211="66"), (L211*'UNIT VALUES'!$C$22)-CALCS!P211,0), 0), 0), ROUND(IF(IF(OR(C211="51", C211="52", C211="66"), (L211*'UNIT VALUES'!$C$22)-CALCS!O211,0)&gt;0, IF(OR(C211="51", C211="52", C211="66"), (L211*'UNIT VALUES'!$C$22)-CALCS!O211,0), 0), 0))</f>
        <v>0</v>
      </c>
      <c r="U211" s="58">
        <f>IF(C211="22", (O211*'UNIT VALUES'!$D$34)+(Q211*'UNIT VALUES'!$D$35)+(S211*'UNIT VALUES'!$D$36), (O211*'UNIT VALUES'!$D$24)+(Q211*'UNIT VALUES'!$D$25)+(S211*'UNIT VALUES'!$D$26))</f>
        <v>264086.65398626</v>
      </c>
      <c r="V211" s="58">
        <f>IF(C211="22",(O211*'UNIT VALUES'!$D$37)+(Q211*'UNIT VALUES'!$D$38)+(R211*'UNIT VALUES'!$D$39),IF(C211="66",(Q211*'UNIT VALUES'!$D$27)+(T211*'UNIT VALUES'!$D$29)+(R211*'UNIT VALUES'!$D$30),(Q211*'UNIT VALUES'!$D$27)+(T211*'UNIT VALUES'!$D$28)+(R211*'UNIT VALUES'!$D$30)))</f>
        <v>80180.967020890195</v>
      </c>
      <c r="W211" s="58">
        <f t="shared" si="3"/>
        <v>264087</v>
      </c>
      <c r="X211" s="63">
        <f>ROUND(IF(C211="22", W211*'UNIT VALUES'!$D$40, W211*'UNIT VALUES'!$D$32), 0)</f>
        <v>230407</v>
      </c>
    </row>
    <row r="212" spans="1:24">
      <c r="A212" s="64" t="s">
        <v>737</v>
      </c>
      <c r="B212" s="64" t="s">
        <v>228</v>
      </c>
      <c r="C212" s="64" t="s">
        <v>28</v>
      </c>
      <c r="D212" s="64" t="s">
        <v>29</v>
      </c>
      <c r="E212" s="64" t="s">
        <v>229</v>
      </c>
      <c r="F212" s="64" t="s">
        <v>738</v>
      </c>
      <c r="G212" s="64" t="s">
        <v>660</v>
      </c>
      <c r="H212" s="64" t="s">
        <v>24</v>
      </c>
      <c r="I212" s="64" t="s">
        <v>739</v>
      </c>
      <c r="J212" s="64" t="s">
        <v>662</v>
      </c>
      <c r="K212" s="64" t="s">
        <v>172</v>
      </c>
      <c r="L212" s="65">
        <v>13293</v>
      </c>
      <c r="M212" s="65">
        <v>23660</v>
      </c>
      <c r="N212" s="65">
        <v>23543</v>
      </c>
      <c r="O212" s="65">
        <v>51199</v>
      </c>
      <c r="P212" s="65">
        <v>0</v>
      </c>
      <c r="Q212" s="65">
        <v>9414</v>
      </c>
      <c r="R212" s="65">
        <v>2303</v>
      </c>
      <c r="S212" s="65">
        <v>2683</v>
      </c>
      <c r="T212" s="57">
        <f>IF(P212&gt;0, ROUND(IF(IF(OR(C212="51", C212="52", C212="66"), (L212*'UNIT VALUES'!$C$22)-CALCS!P212,0)&gt;0, IF(OR(C212="51", C212="52", C212="66"), (L212*'UNIT VALUES'!$C$22)-CALCS!P212,0), 0), 0), ROUND(IF(IF(OR(C212="51", C212="52", C212="66"), (L212*'UNIT VALUES'!$C$22)-CALCS!O212,0)&gt;0, IF(OR(C212="51", C212="52", C212="66"), (L212*'UNIT VALUES'!$C$22)-CALCS!O212,0), 0), 0))</f>
        <v>0</v>
      </c>
      <c r="U212" s="58">
        <f>IF(C212="22", (O212*'UNIT VALUES'!$D$34)+(Q212*'UNIT VALUES'!$D$35)+(S212*'UNIT VALUES'!$D$36), (O212*'UNIT VALUES'!$D$24)+(Q212*'UNIT VALUES'!$D$25)+(S212*'UNIT VALUES'!$D$26))</f>
        <v>845097.21651313128</v>
      </c>
      <c r="V212" s="58">
        <f>IF(C212="22",(O212*'UNIT VALUES'!$D$37)+(Q212*'UNIT VALUES'!$D$38)+(R212*'UNIT VALUES'!$D$39),IF(C212="66",(Q212*'UNIT VALUES'!$D$27)+(T212*'UNIT VALUES'!$D$29)+(R212*'UNIT VALUES'!$D$30),(Q212*'UNIT VALUES'!$D$27)+(T212*'UNIT VALUES'!$D$28)+(R212*'UNIT VALUES'!$D$30)))</f>
        <v>338679.07362255664</v>
      </c>
      <c r="W212" s="58">
        <f t="shared" si="3"/>
        <v>845097</v>
      </c>
      <c r="X212" s="63">
        <f>ROUND(IF(C212="22", W212*'UNIT VALUES'!$D$40, W212*'UNIT VALUES'!$D$32), 0)</f>
        <v>737320</v>
      </c>
    </row>
    <row r="213" spans="1:24">
      <c r="A213" s="64" t="s">
        <v>740</v>
      </c>
      <c r="B213" s="64" t="s">
        <v>228</v>
      </c>
      <c r="C213" s="64" t="s">
        <v>49</v>
      </c>
      <c r="D213" s="64" t="s">
        <v>50</v>
      </c>
      <c r="E213" s="64" t="s">
        <v>229</v>
      </c>
      <c r="F213" s="64" t="s">
        <v>741</v>
      </c>
      <c r="G213" s="64" t="s">
        <v>237</v>
      </c>
      <c r="H213" s="64" t="s">
        <v>24</v>
      </c>
      <c r="I213" s="64" t="s">
        <v>742</v>
      </c>
      <c r="J213" s="64" t="s">
        <v>239</v>
      </c>
      <c r="K213" s="64" t="s">
        <v>240</v>
      </c>
      <c r="L213" s="65">
        <v>50645</v>
      </c>
      <c r="M213" s="65">
        <v>81760</v>
      </c>
      <c r="N213" s="65">
        <v>80291</v>
      </c>
      <c r="O213" s="65">
        <v>106098</v>
      </c>
      <c r="P213" s="65">
        <v>0</v>
      </c>
      <c r="Q213" s="65">
        <v>10824</v>
      </c>
      <c r="R213" s="65">
        <v>803</v>
      </c>
      <c r="S213" s="65">
        <v>2781</v>
      </c>
      <c r="T213" s="57">
        <f>IF(P213&gt;0, ROUND(IF(IF(OR(C213="51", C213="52", C213="66"), (L213*'UNIT VALUES'!$C$22)-CALCS!P213,0)&gt;0, IF(OR(C213="51", C213="52", C213="66"), (L213*'UNIT VALUES'!$C$22)-CALCS!P213,0), 0), 0), ROUND(IF(IF(OR(C213="51", C213="52", C213="66"), (L213*'UNIT VALUES'!$C$22)-CALCS!O213,0)&gt;0, IF(OR(C213="51", C213="52", C213="66"), (L213*'UNIT VALUES'!$C$22)-CALCS!O213,0), 0), 0))</f>
        <v>0</v>
      </c>
      <c r="U213" s="58">
        <f>IF(C213="22", (O213*'UNIT VALUES'!$D$34)+(Q213*'UNIT VALUES'!$D$35)+(S213*'UNIT VALUES'!$D$36), (O213*'UNIT VALUES'!$D$24)+(Q213*'UNIT VALUES'!$D$25)+(S213*'UNIT VALUES'!$D$26))</f>
        <v>1013059.599819193</v>
      </c>
      <c r="V213" s="58">
        <f>IF(C213="22",(O213*'UNIT VALUES'!$D$37)+(Q213*'UNIT VALUES'!$D$38)+(R213*'UNIT VALUES'!$D$39),IF(C213="66",(Q213*'UNIT VALUES'!$D$27)+(T213*'UNIT VALUES'!$D$29)+(R213*'UNIT VALUES'!$D$30),(Q213*'UNIT VALUES'!$D$27)+(T213*'UNIT VALUES'!$D$28)+(R213*'UNIT VALUES'!$D$30)))</f>
        <v>257561.52756435372</v>
      </c>
      <c r="W213" s="58">
        <f t="shared" si="3"/>
        <v>1013060</v>
      </c>
      <c r="X213" s="63">
        <f>ROUND(IF(C213="22", W213*'UNIT VALUES'!$D$40, W213*'UNIT VALUES'!$D$32), 0)</f>
        <v>883862</v>
      </c>
    </row>
    <row r="214" spans="1:24">
      <c r="A214" s="64" t="s">
        <v>743</v>
      </c>
      <c r="B214" s="64" t="s">
        <v>228</v>
      </c>
      <c r="C214" s="64" t="s">
        <v>49</v>
      </c>
      <c r="D214" s="64" t="s">
        <v>50</v>
      </c>
      <c r="E214" s="64" t="s">
        <v>229</v>
      </c>
      <c r="F214" s="64" t="s">
        <v>744</v>
      </c>
      <c r="G214" s="64" t="s">
        <v>242</v>
      </c>
      <c r="H214" s="64" t="s">
        <v>24</v>
      </c>
      <c r="I214" s="64" t="s">
        <v>745</v>
      </c>
      <c r="J214" s="64" t="s">
        <v>244</v>
      </c>
      <c r="K214" s="64" t="s">
        <v>240</v>
      </c>
      <c r="L214" s="65">
        <v>25750</v>
      </c>
      <c r="M214" s="65">
        <v>71133</v>
      </c>
      <c r="N214" s="65">
        <v>71133</v>
      </c>
      <c r="O214" s="65">
        <v>89701</v>
      </c>
      <c r="P214" s="65">
        <v>0</v>
      </c>
      <c r="Q214" s="65">
        <v>9258</v>
      </c>
      <c r="R214" s="65">
        <v>287</v>
      </c>
      <c r="S214" s="65">
        <v>3084</v>
      </c>
      <c r="T214" s="57">
        <f>IF(P214&gt;0, ROUND(IF(IF(OR(C214="51", C214="52", C214="66"), (L214*'UNIT VALUES'!$C$22)-CALCS!P214,0)&gt;0, IF(OR(C214="51", C214="52", C214="66"), (L214*'UNIT VALUES'!$C$22)-CALCS!P214,0), 0), 0), ROUND(IF(IF(OR(C214="51", C214="52", C214="66"), (L214*'UNIT VALUES'!$C$22)-CALCS!O214,0)&gt;0, IF(OR(C214="51", C214="52", C214="66"), (L214*'UNIT VALUES'!$C$22)-CALCS!O214,0), 0), 0))</f>
        <v>0</v>
      </c>
      <c r="U214" s="58">
        <f>IF(C214="22", (O214*'UNIT VALUES'!$D$34)+(Q214*'UNIT VALUES'!$D$35)+(S214*'UNIT VALUES'!$D$36), (O214*'UNIT VALUES'!$D$24)+(Q214*'UNIT VALUES'!$D$25)+(S214*'UNIT VALUES'!$D$26))</f>
        <v>983866.01858288085</v>
      </c>
      <c r="V214" s="58">
        <f>IF(C214="22",(O214*'UNIT VALUES'!$D$37)+(Q214*'UNIT VALUES'!$D$38)+(R214*'UNIT VALUES'!$D$39),IF(C214="66",(Q214*'UNIT VALUES'!$D$27)+(T214*'UNIT VALUES'!$D$29)+(R214*'UNIT VALUES'!$D$30),(Q214*'UNIT VALUES'!$D$27)+(T214*'UNIT VALUES'!$D$28)+(R214*'UNIT VALUES'!$D$30)))</f>
        <v>191725.52921139388</v>
      </c>
      <c r="W214" s="58">
        <f t="shared" si="3"/>
        <v>983866</v>
      </c>
      <c r="X214" s="63">
        <f>ROUND(IF(C214="22", W214*'UNIT VALUES'!$D$40, W214*'UNIT VALUES'!$D$32), 0)</f>
        <v>858391</v>
      </c>
    </row>
    <row r="215" spans="1:24">
      <c r="A215" s="64" t="s">
        <v>746</v>
      </c>
      <c r="B215" s="64" t="s">
        <v>228</v>
      </c>
      <c r="C215" s="64" t="s">
        <v>49</v>
      </c>
      <c r="D215" s="64" t="s">
        <v>50</v>
      </c>
      <c r="E215" s="64" t="s">
        <v>229</v>
      </c>
      <c r="F215" s="64" t="s">
        <v>747</v>
      </c>
      <c r="G215" s="64" t="s">
        <v>237</v>
      </c>
      <c r="H215" s="64" t="s">
        <v>24</v>
      </c>
      <c r="I215" s="64" t="s">
        <v>748</v>
      </c>
      <c r="J215" s="64" t="s">
        <v>239</v>
      </c>
      <c r="K215" s="64" t="s">
        <v>240</v>
      </c>
      <c r="L215" s="65">
        <v>33663</v>
      </c>
      <c r="M215" s="65">
        <v>68547</v>
      </c>
      <c r="N215" s="65">
        <v>69717</v>
      </c>
      <c r="O215" s="65">
        <v>85331</v>
      </c>
      <c r="P215" s="65">
        <v>0</v>
      </c>
      <c r="Q215" s="65">
        <v>6500</v>
      </c>
      <c r="R215" s="65">
        <v>3409</v>
      </c>
      <c r="S215" s="65">
        <v>2103</v>
      </c>
      <c r="T215" s="57">
        <f>IF(P215&gt;0, ROUND(IF(IF(OR(C215="51", C215="52", C215="66"), (L215*'UNIT VALUES'!$C$22)-CALCS!P215,0)&gt;0, IF(OR(C215="51", C215="52", C215="66"), (L215*'UNIT VALUES'!$C$22)-CALCS!P215,0), 0), 0), ROUND(IF(IF(OR(C215="51", C215="52", C215="66"), (L215*'UNIT VALUES'!$C$22)-CALCS!O215,0)&gt;0, IF(OR(C215="51", C215="52", C215="66"), (L215*'UNIT VALUES'!$C$22)-CALCS!O215,0), 0), 0))</f>
        <v>0</v>
      </c>
      <c r="U215" s="58">
        <f>IF(C215="22", (O215*'UNIT VALUES'!$D$34)+(Q215*'UNIT VALUES'!$D$35)+(S215*'UNIT VALUES'!$D$36), (O215*'UNIT VALUES'!$D$24)+(Q215*'UNIT VALUES'!$D$25)+(S215*'UNIT VALUES'!$D$26))</f>
        <v>724160.67039717722</v>
      </c>
      <c r="V215" s="58">
        <f>IF(C215="22",(O215*'UNIT VALUES'!$D$37)+(Q215*'UNIT VALUES'!$D$38)+(R215*'UNIT VALUES'!$D$39),IF(C215="66",(Q215*'UNIT VALUES'!$D$27)+(T215*'UNIT VALUES'!$D$29)+(R215*'UNIT VALUES'!$D$30),(Q215*'UNIT VALUES'!$D$27)+(T215*'UNIT VALUES'!$D$28)+(R215*'UNIT VALUES'!$D$30)))</f>
        <v>363825.669680349</v>
      </c>
      <c r="W215" s="58">
        <f t="shared" si="3"/>
        <v>724161</v>
      </c>
      <c r="X215" s="63">
        <f>ROUND(IF(C215="22", W215*'UNIT VALUES'!$D$40, W215*'UNIT VALUES'!$D$32), 0)</f>
        <v>631807</v>
      </c>
    </row>
    <row r="216" spans="1:24">
      <c r="A216" s="64" t="s">
        <v>749</v>
      </c>
      <c r="B216" s="64" t="s">
        <v>228</v>
      </c>
      <c r="C216" s="64" t="s">
        <v>28</v>
      </c>
      <c r="D216" s="64" t="s">
        <v>29</v>
      </c>
      <c r="E216" s="64" t="s">
        <v>229</v>
      </c>
      <c r="F216" s="64" t="s">
        <v>750</v>
      </c>
      <c r="G216" s="64" t="s">
        <v>330</v>
      </c>
      <c r="H216" s="64" t="s">
        <v>24</v>
      </c>
      <c r="I216" s="64" t="s">
        <v>751</v>
      </c>
      <c r="J216" s="64" t="s">
        <v>304</v>
      </c>
      <c r="K216" s="64" t="s">
        <v>172</v>
      </c>
      <c r="L216" s="65">
        <v>13524</v>
      </c>
      <c r="M216" s="65">
        <v>30235</v>
      </c>
      <c r="N216" s="65">
        <v>30235</v>
      </c>
      <c r="O216" s="65">
        <v>55468</v>
      </c>
      <c r="P216" s="65">
        <v>0</v>
      </c>
      <c r="Q216" s="65">
        <v>5361</v>
      </c>
      <c r="R216" s="65">
        <v>1751</v>
      </c>
      <c r="S216" s="65">
        <v>1139</v>
      </c>
      <c r="T216" s="57">
        <f>IF(P216&gt;0, ROUND(IF(IF(OR(C216="51", C216="52", C216="66"), (L216*'UNIT VALUES'!$C$22)-CALCS!P216,0)&gt;0, IF(OR(C216="51", C216="52", C216="66"), (L216*'UNIT VALUES'!$C$22)-CALCS!P216,0), 0), 0), ROUND(IF(IF(OR(C216="51", C216="52", C216="66"), (L216*'UNIT VALUES'!$C$22)-CALCS!O216,0)&gt;0, IF(OR(C216="51", C216="52", C216="66"), (L216*'UNIT VALUES'!$C$22)-CALCS!O216,0), 0), 0))</f>
        <v>0</v>
      </c>
      <c r="U216" s="58">
        <f>IF(C216="22", (O216*'UNIT VALUES'!$D$34)+(Q216*'UNIT VALUES'!$D$35)+(S216*'UNIT VALUES'!$D$36), (O216*'UNIT VALUES'!$D$24)+(Q216*'UNIT VALUES'!$D$25)+(S216*'UNIT VALUES'!$D$26))</f>
        <v>467127.82635013975</v>
      </c>
      <c r="V216" s="58">
        <f>IF(C216="22",(O216*'UNIT VALUES'!$D$37)+(Q216*'UNIT VALUES'!$D$38)+(R216*'UNIT VALUES'!$D$39),IF(C216="66",(Q216*'UNIT VALUES'!$D$27)+(T216*'UNIT VALUES'!$D$29)+(R216*'UNIT VALUES'!$D$30),(Q216*'UNIT VALUES'!$D$27)+(T216*'UNIT VALUES'!$D$28)+(R216*'UNIT VALUES'!$D$30)))</f>
        <v>224276.29549199875</v>
      </c>
      <c r="W216" s="58">
        <f t="shared" si="3"/>
        <v>467128</v>
      </c>
      <c r="X216" s="63">
        <f>ROUND(IF(C216="22", W216*'UNIT VALUES'!$D$40, W216*'UNIT VALUES'!$D$32), 0)</f>
        <v>407554</v>
      </c>
    </row>
    <row r="217" spans="1:24">
      <c r="A217" s="64" t="s">
        <v>752</v>
      </c>
      <c r="B217" s="64" t="s">
        <v>228</v>
      </c>
      <c r="C217" s="64" t="s">
        <v>49</v>
      </c>
      <c r="D217" s="64" t="s">
        <v>50</v>
      </c>
      <c r="E217" s="64" t="s">
        <v>229</v>
      </c>
      <c r="F217" s="64" t="s">
        <v>753</v>
      </c>
      <c r="G217" s="64" t="s">
        <v>242</v>
      </c>
      <c r="H217" s="64" t="s">
        <v>24</v>
      </c>
      <c r="I217" s="64" t="s">
        <v>754</v>
      </c>
      <c r="J217" s="64" t="s">
        <v>244</v>
      </c>
      <c r="K217" s="64" t="s">
        <v>240</v>
      </c>
      <c r="L217" s="65">
        <v>1</v>
      </c>
      <c r="M217" s="65">
        <v>28988</v>
      </c>
      <c r="N217" s="65">
        <v>28254</v>
      </c>
      <c r="O217" s="65">
        <v>64234</v>
      </c>
      <c r="P217" s="65">
        <v>0</v>
      </c>
      <c r="Q217" s="65">
        <v>1360</v>
      </c>
      <c r="R217" s="65">
        <v>174</v>
      </c>
      <c r="S217" s="65">
        <v>333</v>
      </c>
      <c r="T217" s="57">
        <f>IF(P217&gt;0, ROUND(IF(IF(OR(C217="51", C217="52", C217="66"), (L217*'UNIT VALUES'!$C$22)-CALCS!P217,0)&gt;0, IF(OR(C217="51", C217="52", C217="66"), (L217*'UNIT VALUES'!$C$22)-CALCS!P217,0), 0), 0), ROUND(IF(IF(OR(C217="51", C217="52", C217="66"), (L217*'UNIT VALUES'!$C$22)-CALCS!O217,0)&gt;0, IF(OR(C217="51", C217="52", C217="66"), (L217*'UNIT VALUES'!$C$22)-CALCS!O217,0), 0), 0))</f>
        <v>0</v>
      </c>
      <c r="U217" s="58">
        <f>IF(C217="22", (O217*'UNIT VALUES'!$D$34)+(Q217*'UNIT VALUES'!$D$35)+(S217*'UNIT VALUES'!$D$36), (O217*'UNIT VALUES'!$D$24)+(Q217*'UNIT VALUES'!$D$25)+(S217*'UNIT VALUES'!$D$26))</f>
        <v>224560.80284629494</v>
      </c>
      <c r="V217" s="58">
        <f>IF(C217="22",(O217*'UNIT VALUES'!$D$37)+(Q217*'UNIT VALUES'!$D$38)+(R217*'UNIT VALUES'!$D$39),IF(C217="66",(Q217*'UNIT VALUES'!$D$27)+(T217*'UNIT VALUES'!$D$29)+(R217*'UNIT VALUES'!$D$30),(Q217*'UNIT VALUES'!$D$27)+(T217*'UNIT VALUES'!$D$28)+(R217*'UNIT VALUES'!$D$30)))</f>
        <v>37586.078208867097</v>
      </c>
      <c r="W217" s="58">
        <f t="shared" si="3"/>
        <v>224561</v>
      </c>
      <c r="X217" s="63">
        <f>ROUND(IF(C217="22", W217*'UNIT VALUES'!$D$40, W217*'UNIT VALUES'!$D$32), 0)</f>
        <v>195922</v>
      </c>
    </row>
    <row r="218" spans="1:24">
      <c r="A218" s="64" t="s">
        <v>755</v>
      </c>
      <c r="B218" s="64" t="s">
        <v>228</v>
      </c>
      <c r="C218" s="64" t="s">
        <v>28</v>
      </c>
      <c r="D218" s="64" t="s">
        <v>29</v>
      </c>
      <c r="E218" s="64" t="s">
        <v>229</v>
      </c>
      <c r="F218" s="64" t="s">
        <v>756</v>
      </c>
      <c r="G218" s="64" t="s">
        <v>90</v>
      </c>
      <c r="H218" s="64" t="s">
        <v>24</v>
      </c>
      <c r="I218" s="64" t="s">
        <v>757</v>
      </c>
      <c r="J218" s="64" t="s">
        <v>758</v>
      </c>
      <c r="K218" s="64" t="s">
        <v>172</v>
      </c>
      <c r="L218" s="65">
        <v>11507</v>
      </c>
      <c r="M218" s="65">
        <v>18736</v>
      </c>
      <c r="N218" s="65">
        <v>18736</v>
      </c>
      <c r="O218" s="65">
        <v>64925</v>
      </c>
      <c r="P218" s="65">
        <v>0</v>
      </c>
      <c r="Q218" s="65">
        <v>7986</v>
      </c>
      <c r="R218" s="65">
        <v>945</v>
      </c>
      <c r="S218" s="65">
        <v>1148</v>
      </c>
      <c r="T218" s="57">
        <f>IF(P218&gt;0, ROUND(IF(IF(OR(C218="51", C218="52", C218="66"), (L218*'UNIT VALUES'!$C$22)-CALCS!P218,0)&gt;0, IF(OR(C218="51", C218="52", C218="66"), (L218*'UNIT VALUES'!$C$22)-CALCS!P218,0), 0), 0), ROUND(IF(IF(OR(C218="51", C218="52", C218="66"), (L218*'UNIT VALUES'!$C$22)-CALCS!O218,0)&gt;0, IF(OR(C218="51", C218="52", C218="66"), (L218*'UNIT VALUES'!$C$22)-CALCS!O218,0), 0), 0))</f>
        <v>0</v>
      </c>
      <c r="U218" s="58">
        <f>IF(C218="22", (O218*'UNIT VALUES'!$D$34)+(Q218*'UNIT VALUES'!$D$35)+(S218*'UNIT VALUES'!$D$36), (O218*'UNIT VALUES'!$D$24)+(Q218*'UNIT VALUES'!$D$25)+(S218*'UNIT VALUES'!$D$26))</f>
        <v>568150.66062438244</v>
      </c>
      <c r="V218" s="58">
        <f>IF(C218="22",(O218*'UNIT VALUES'!$D$37)+(Q218*'UNIT VALUES'!$D$38)+(R218*'UNIT VALUES'!$D$39),IF(C218="66",(Q218*'UNIT VALUES'!$D$27)+(T218*'UNIT VALUES'!$D$29)+(R218*'UNIT VALUES'!$D$30),(Q218*'UNIT VALUES'!$D$27)+(T218*'UNIT VALUES'!$D$28)+(R218*'UNIT VALUES'!$D$30)))</f>
        <v>215223.7519128907</v>
      </c>
      <c r="W218" s="58">
        <f t="shared" si="3"/>
        <v>568151</v>
      </c>
      <c r="X218" s="63">
        <f>ROUND(IF(C218="22", W218*'UNIT VALUES'!$D$40, W218*'UNIT VALUES'!$D$32), 0)</f>
        <v>495693</v>
      </c>
    </row>
    <row r="219" spans="1:24">
      <c r="A219" s="64" t="s">
        <v>759</v>
      </c>
      <c r="B219" s="64" t="s">
        <v>228</v>
      </c>
      <c r="C219" s="64" t="s">
        <v>102</v>
      </c>
      <c r="D219" s="64" t="s">
        <v>103</v>
      </c>
      <c r="E219" s="64" t="s">
        <v>229</v>
      </c>
      <c r="F219" s="64" t="s">
        <v>760</v>
      </c>
      <c r="G219" s="64" t="s">
        <v>232</v>
      </c>
      <c r="H219" s="64" t="s">
        <v>24</v>
      </c>
      <c r="I219" s="64" t="s">
        <v>24</v>
      </c>
      <c r="J219" s="64" t="s">
        <v>234</v>
      </c>
      <c r="K219" s="64" t="s">
        <v>172</v>
      </c>
      <c r="L219" s="65">
        <v>156207</v>
      </c>
      <c r="M219" s="65">
        <v>186538</v>
      </c>
      <c r="N219" s="65">
        <v>185883</v>
      </c>
      <c r="O219" s="65">
        <v>269161</v>
      </c>
      <c r="P219" s="65">
        <v>0</v>
      </c>
      <c r="Q219" s="65">
        <v>19962</v>
      </c>
      <c r="R219" s="65">
        <v>8830</v>
      </c>
      <c r="S219" s="65">
        <v>3368</v>
      </c>
      <c r="T219" s="57">
        <f>IF(P219&gt;0, ROUND(IF(IF(OR(C219="51", C219="52", C219="66"), (L219*'UNIT VALUES'!$C$22)-CALCS!P219,0)&gt;0, IF(OR(C219="51", C219="52", C219="66"), (L219*'UNIT VALUES'!$C$22)-CALCS!P219,0), 0), 0), ROUND(IF(IF(OR(C219="51", C219="52", C219="66"), (L219*'UNIT VALUES'!$C$22)-CALCS!O219,0)&gt;0, IF(OR(C219="51", C219="52", C219="66"), (L219*'UNIT VALUES'!$C$22)-CALCS!O219,0), 0), 0))</f>
        <v>0</v>
      </c>
      <c r="U219" s="58">
        <f>IF(C219="22", (O219*'UNIT VALUES'!$D$34)+(Q219*'UNIT VALUES'!$D$35)+(S219*'UNIT VALUES'!$D$36), (O219*'UNIT VALUES'!$D$24)+(Q219*'UNIT VALUES'!$D$25)+(S219*'UNIT VALUES'!$D$26))</f>
        <v>1714626.0706558328</v>
      </c>
      <c r="V219" s="58">
        <f>IF(C219="22",(O219*'UNIT VALUES'!$D$37)+(Q219*'UNIT VALUES'!$D$38)+(R219*'UNIT VALUES'!$D$39),IF(C219="66",(Q219*'UNIT VALUES'!$D$27)+(T219*'UNIT VALUES'!$D$29)+(R219*'UNIT VALUES'!$D$30),(Q219*'UNIT VALUES'!$D$27)+(T219*'UNIT VALUES'!$D$28)+(R219*'UNIT VALUES'!$D$30)))</f>
        <v>1000187.9656277418</v>
      </c>
      <c r="W219" s="58">
        <f t="shared" si="3"/>
        <v>1714626</v>
      </c>
      <c r="X219" s="63">
        <f>ROUND(IF(C219="22", W219*'UNIT VALUES'!$D$40, W219*'UNIT VALUES'!$D$32), 0)</f>
        <v>1495955</v>
      </c>
    </row>
    <row r="220" spans="1:24">
      <c r="A220" s="64" t="s">
        <v>761</v>
      </c>
      <c r="B220" s="64" t="s">
        <v>228</v>
      </c>
      <c r="C220" s="64" t="s">
        <v>102</v>
      </c>
      <c r="D220" s="64" t="s">
        <v>103</v>
      </c>
      <c r="E220" s="64" t="s">
        <v>229</v>
      </c>
      <c r="F220" s="64" t="s">
        <v>224</v>
      </c>
      <c r="G220" s="64" t="s">
        <v>175</v>
      </c>
      <c r="H220" s="64" t="s">
        <v>24</v>
      </c>
      <c r="I220" s="64" t="s">
        <v>24</v>
      </c>
      <c r="J220" s="64" t="s">
        <v>234</v>
      </c>
      <c r="K220" s="64" t="s">
        <v>172</v>
      </c>
      <c r="L220" s="65">
        <v>254906</v>
      </c>
      <c r="M220" s="65">
        <v>343741</v>
      </c>
      <c r="N220" s="65">
        <v>349089</v>
      </c>
      <c r="O220" s="65">
        <v>593448</v>
      </c>
      <c r="P220" s="65">
        <v>0</v>
      </c>
      <c r="Q220" s="65">
        <v>37017</v>
      </c>
      <c r="R220" s="65">
        <v>10510</v>
      </c>
      <c r="S220" s="65">
        <v>5050</v>
      </c>
      <c r="T220" s="57">
        <f>IF(P220&gt;0, ROUND(IF(IF(OR(C220="51", C220="52", C220="66"), (L220*'UNIT VALUES'!$C$22)-CALCS!P220,0)&gt;0, IF(OR(C220="51", C220="52", C220="66"), (L220*'UNIT VALUES'!$C$22)-CALCS!P220,0), 0), 0), ROUND(IF(IF(OR(C220="51", C220="52", C220="66"), (L220*'UNIT VALUES'!$C$22)-CALCS!O220,0)&gt;0, IF(OR(C220="51", C220="52", C220="66"), (L220*'UNIT VALUES'!$C$22)-CALCS!O220,0), 0), 0))</f>
        <v>0</v>
      </c>
      <c r="U220" s="58">
        <f>IF(C220="22", (O220*'UNIT VALUES'!$D$34)+(Q220*'UNIT VALUES'!$D$35)+(S220*'UNIT VALUES'!$D$36), (O220*'UNIT VALUES'!$D$24)+(Q220*'UNIT VALUES'!$D$25)+(S220*'UNIT VALUES'!$D$26))</f>
        <v>3162525.4713399494</v>
      </c>
      <c r="V220" s="58">
        <f>IF(C220="22",(O220*'UNIT VALUES'!$D$37)+(Q220*'UNIT VALUES'!$D$38)+(R220*'UNIT VALUES'!$D$39),IF(C220="66",(Q220*'UNIT VALUES'!$D$27)+(T220*'UNIT VALUES'!$D$29)+(R220*'UNIT VALUES'!$D$30),(Q220*'UNIT VALUES'!$D$27)+(T220*'UNIT VALUES'!$D$28)+(R220*'UNIT VALUES'!$D$30)))</f>
        <v>1435657.1391062385</v>
      </c>
      <c r="W220" s="58">
        <f t="shared" si="3"/>
        <v>3162525</v>
      </c>
      <c r="X220" s="63">
        <f>ROUND(IF(C220="22", W220*'UNIT VALUES'!$D$40, W220*'UNIT VALUES'!$D$32), 0)</f>
        <v>2759200</v>
      </c>
    </row>
    <row r="221" spans="1:24">
      <c r="A221" s="64" t="s">
        <v>762</v>
      </c>
      <c r="B221" s="64" t="s">
        <v>228</v>
      </c>
      <c r="C221" s="64" t="s">
        <v>102</v>
      </c>
      <c r="D221" s="64" t="s">
        <v>103</v>
      </c>
      <c r="E221" s="64" t="s">
        <v>229</v>
      </c>
      <c r="F221" s="64" t="s">
        <v>226</v>
      </c>
      <c r="G221" s="64" t="s">
        <v>215</v>
      </c>
      <c r="H221" s="64" t="s">
        <v>24</v>
      </c>
      <c r="I221" s="64" t="s">
        <v>24</v>
      </c>
      <c r="J221" s="64" t="s">
        <v>308</v>
      </c>
      <c r="K221" s="64" t="s">
        <v>172</v>
      </c>
      <c r="L221" s="65">
        <v>210144</v>
      </c>
      <c r="M221" s="65">
        <v>202509</v>
      </c>
      <c r="N221" s="65">
        <v>238943</v>
      </c>
      <c r="O221" s="65">
        <v>279055</v>
      </c>
      <c r="P221" s="65">
        <v>0</v>
      </c>
      <c r="Q221" s="65">
        <v>48073</v>
      </c>
      <c r="R221" s="65">
        <v>7190</v>
      </c>
      <c r="S221" s="65">
        <v>8274</v>
      </c>
      <c r="T221" s="57">
        <f>IF(P221&gt;0, ROUND(IF(IF(OR(C221="51", C221="52", C221="66"), (L221*'UNIT VALUES'!$C$22)-CALCS!P221,0)&gt;0, IF(OR(C221="51", C221="52", C221="66"), (L221*'UNIT VALUES'!$C$22)-CALCS!P221,0), 0), 0), ROUND(IF(IF(OR(C221="51", C221="52", C221="66"), (L221*'UNIT VALUES'!$C$22)-CALCS!O221,0)&gt;0, IF(OR(C221="51", C221="52", C221="66"), (L221*'UNIT VALUES'!$C$22)-CALCS!O221,0), 0), 0))</f>
        <v>34695</v>
      </c>
      <c r="U221" s="58">
        <f>IF(C221="22", (O221*'UNIT VALUES'!$D$34)+(Q221*'UNIT VALUES'!$D$35)+(S221*'UNIT VALUES'!$D$36), (O221*'UNIT VALUES'!$D$24)+(Q221*'UNIT VALUES'!$D$25)+(S221*'UNIT VALUES'!$D$26))</f>
        <v>3431238.32271499</v>
      </c>
      <c r="V221" s="58">
        <f>IF(C221="22",(O221*'UNIT VALUES'!$D$37)+(Q221*'UNIT VALUES'!$D$38)+(R221*'UNIT VALUES'!$D$39),IF(C221="66",(Q221*'UNIT VALUES'!$D$27)+(T221*'UNIT VALUES'!$D$29)+(R221*'UNIT VALUES'!$D$30),(Q221*'UNIT VALUES'!$D$27)+(T221*'UNIT VALUES'!$D$28)+(R221*'UNIT VALUES'!$D$30)))</f>
        <v>1802744.3510732639</v>
      </c>
      <c r="W221" s="58">
        <f t="shared" si="3"/>
        <v>3431238</v>
      </c>
      <c r="X221" s="63">
        <f>ROUND(IF(C221="22", W221*'UNIT VALUES'!$D$40, W221*'UNIT VALUES'!$D$32), 0)</f>
        <v>2993644</v>
      </c>
    </row>
    <row r="222" spans="1:24">
      <c r="A222" s="64" t="s">
        <v>763</v>
      </c>
      <c r="B222" s="64" t="s">
        <v>228</v>
      </c>
      <c r="C222" s="64" t="s">
        <v>102</v>
      </c>
      <c r="D222" s="64" t="s">
        <v>103</v>
      </c>
      <c r="E222" s="64" t="s">
        <v>229</v>
      </c>
      <c r="F222" s="64" t="s">
        <v>764</v>
      </c>
      <c r="G222" s="64" t="s">
        <v>254</v>
      </c>
      <c r="H222" s="64" t="s">
        <v>24</v>
      </c>
      <c r="I222" s="64" t="s">
        <v>24</v>
      </c>
      <c r="J222" s="64" t="s">
        <v>256</v>
      </c>
      <c r="K222" s="64" t="s">
        <v>240</v>
      </c>
      <c r="L222" s="65">
        <v>211912</v>
      </c>
      <c r="M222" s="65">
        <v>255684</v>
      </c>
      <c r="N222" s="65">
        <v>265112</v>
      </c>
      <c r="O222" s="65">
        <v>403081</v>
      </c>
      <c r="P222" s="65">
        <v>0</v>
      </c>
      <c r="Q222" s="65">
        <v>80939</v>
      </c>
      <c r="R222" s="65">
        <v>9097</v>
      </c>
      <c r="S222" s="65">
        <v>11149</v>
      </c>
      <c r="T222" s="57">
        <f>IF(P222&gt;0, ROUND(IF(IF(OR(C222="51", C222="52", C222="66"), (L222*'UNIT VALUES'!$C$22)-CALCS!P222,0)&gt;0, IF(OR(C222="51", C222="52", C222="66"), (L222*'UNIT VALUES'!$C$22)-CALCS!P222,0), 0), 0), ROUND(IF(IF(OR(C222="51", C222="52", C222="66"), (L222*'UNIT VALUES'!$C$22)-CALCS!O222,0)&gt;0, IF(OR(C222="51", C222="52", C222="66"), (L222*'UNIT VALUES'!$C$22)-CALCS!O222,0), 0), 0))</f>
        <v>0</v>
      </c>
      <c r="U222" s="58">
        <f>IF(C222="22", (O222*'UNIT VALUES'!$D$34)+(Q222*'UNIT VALUES'!$D$35)+(S222*'UNIT VALUES'!$D$36), (O222*'UNIT VALUES'!$D$24)+(Q222*'UNIT VALUES'!$D$25)+(S222*'UNIT VALUES'!$D$26))</f>
        <v>5174854.4260796392</v>
      </c>
      <c r="V222" s="58">
        <f>IF(C222="22",(O222*'UNIT VALUES'!$D$37)+(Q222*'UNIT VALUES'!$D$38)+(R222*'UNIT VALUES'!$D$39),IF(C222="66",(Q222*'UNIT VALUES'!$D$27)+(T222*'UNIT VALUES'!$D$29)+(R222*'UNIT VALUES'!$D$30),(Q222*'UNIT VALUES'!$D$27)+(T222*'UNIT VALUES'!$D$28)+(R222*'UNIT VALUES'!$D$30)))</f>
        <v>2146966.0682989592</v>
      </c>
      <c r="W222" s="58">
        <f t="shared" si="3"/>
        <v>5174854</v>
      </c>
      <c r="X222" s="63">
        <f>ROUND(IF(C222="22", W222*'UNIT VALUES'!$D$40, W222*'UNIT VALUES'!$D$32), 0)</f>
        <v>4514892</v>
      </c>
    </row>
    <row r="223" spans="1:24">
      <c r="A223" s="64" t="s">
        <v>765</v>
      </c>
      <c r="B223" s="64" t="s">
        <v>228</v>
      </c>
      <c r="C223" s="64" t="s">
        <v>102</v>
      </c>
      <c r="D223" s="64" t="s">
        <v>103</v>
      </c>
      <c r="E223" s="64" t="s">
        <v>229</v>
      </c>
      <c r="F223" s="64" t="s">
        <v>766</v>
      </c>
      <c r="G223" s="64" t="s">
        <v>237</v>
      </c>
      <c r="H223" s="64" t="s">
        <v>24</v>
      </c>
      <c r="I223" s="64" t="s">
        <v>24</v>
      </c>
      <c r="J223" s="64" t="s">
        <v>239</v>
      </c>
      <c r="K223" s="64" t="s">
        <v>240</v>
      </c>
      <c r="L223" s="65">
        <v>1530457</v>
      </c>
      <c r="M223" s="65">
        <v>1775488</v>
      </c>
      <c r="N223" s="65">
        <v>1855566</v>
      </c>
      <c r="O223" s="65">
        <v>2269415</v>
      </c>
      <c r="P223" s="65">
        <v>0</v>
      </c>
      <c r="Q223" s="65">
        <v>264862</v>
      </c>
      <c r="R223" s="65">
        <v>82309</v>
      </c>
      <c r="S223" s="65">
        <v>67654</v>
      </c>
      <c r="T223" s="57">
        <f>IF(P223&gt;0, ROUND(IF(IF(OR(C223="51", C223="52", C223="66"), (L223*'UNIT VALUES'!$C$22)-CALCS!P223,0)&gt;0, IF(OR(C223="51", C223="52", C223="66"), (L223*'UNIT VALUES'!$C$22)-CALCS!P223,0), 0), 0), ROUND(IF(IF(OR(C223="51", C223="52", C223="66"), (L223*'UNIT VALUES'!$C$22)-CALCS!O223,0)&gt;0, IF(OR(C223="51", C223="52", C223="66"), (L223*'UNIT VALUES'!$C$22)-CALCS!O223,0), 0), 0))</f>
        <v>15594</v>
      </c>
      <c r="U223" s="58">
        <f>IF(C223="22", (O223*'UNIT VALUES'!$D$34)+(Q223*'UNIT VALUES'!$D$35)+(S223*'UNIT VALUES'!$D$36), (O223*'UNIT VALUES'!$D$24)+(Q223*'UNIT VALUES'!$D$25)+(S223*'UNIT VALUES'!$D$26))</f>
        <v>24079939.034448199</v>
      </c>
      <c r="V223" s="58">
        <f>IF(C223="22",(O223*'UNIT VALUES'!$D$37)+(Q223*'UNIT VALUES'!$D$38)+(R223*'UNIT VALUES'!$D$39),IF(C223="66",(Q223*'UNIT VALUES'!$D$27)+(T223*'UNIT VALUES'!$D$29)+(R223*'UNIT VALUES'!$D$30),(Q223*'UNIT VALUES'!$D$27)+(T223*'UNIT VALUES'!$D$28)+(R223*'UNIT VALUES'!$D$30)))</f>
        <v>10960048.985291362</v>
      </c>
      <c r="W223" s="58">
        <f t="shared" si="3"/>
        <v>24079939</v>
      </c>
      <c r="X223" s="63">
        <f>ROUND(IF(C223="22", W223*'UNIT VALUES'!$D$40, W223*'UNIT VALUES'!$D$32), 0)</f>
        <v>21008963</v>
      </c>
    </row>
    <row r="224" spans="1:24">
      <c r="A224" s="64" t="s">
        <v>767</v>
      </c>
      <c r="B224" s="64" t="s">
        <v>228</v>
      </c>
      <c r="C224" s="64" t="s">
        <v>102</v>
      </c>
      <c r="D224" s="64" t="s">
        <v>103</v>
      </c>
      <c r="E224" s="64" t="s">
        <v>229</v>
      </c>
      <c r="F224" s="64" t="s">
        <v>768</v>
      </c>
      <c r="G224" s="64" t="s">
        <v>769</v>
      </c>
      <c r="H224" s="64" t="s">
        <v>24</v>
      </c>
      <c r="I224" s="64" t="s">
        <v>24</v>
      </c>
      <c r="J224" s="64" t="s">
        <v>327</v>
      </c>
      <c r="K224" s="64" t="s">
        <v>172</v>
      </c>
      <c r="L224" s="65">
        <v>146820</v>
      </c>
      <c r="M224" s="65">
        <v>222592</v>
      </c>
      <c r="N224" s="65">
        <v>222568</v>
      </c>
      <c r="O224" s="65">
        <v>252409</v>
      </c>
      <c r="P224" s="65">
        <v>0</v>
      </c>
      <c r="Q224" s="65">
        <v>15358</v>
      </c>
      <c r="R224" s="65">
        <v>14046</v>
      </c>
      <c r="S224" s="65">
        <v>2167</v>
      </c>
      <c r="T224" s="57">
        <f>IF(P224&gt;0, ROUND(IF(IF(OR(C224="51", C224="52", C224="66"), (L224*'UNIT VALUES'!$C$22)-CALCS!P224,0)&gt;0, IF(OR(C224="51", C224="52", C224="66"), (L224*'UNIT VALUES'!$C$22)-CALCS!P224,0), 0), 0), ROUND(IF(IF(OR(C224="51", C224="52", C224="66"), (L224*'UNIT VALUES'!$C$22)-CALCS!O224,0)&gt;0, IF(OR(C224="51", C224="52", C224="66"), (L224*'UNIT VALUES'!$C$22)-CALCS!O224,0), 0), 0))</f>
        <v>0</v>
      </c>
      <c r="U224" s="58">
        <f>IF(C224="22", (O224*'UNIT VALUES'!$D$34)+(Q224*'UNIT VALUES'!$D$35)+(S224*'UNIT VALUES'!$D$36), (O224*'UNIT VALUES'!$D$24)+(Q224*'UNIT VALUES'!$D$25)+(S224*'UNIT VALUES'!$D$26))</f>
        <v>1336432.5641752959</v>
      </c>
      <c r="V224" s="58">
        <f>IF(C224="22",(O224*'UNIT VALUES'!$D$37)+(Q224*'UNIT VALUES'!$D$38)+(R224*'UNIT VALUES'!$D$39),IF(C224="66",(Q224*'UNIT VALUES'!$D$27)+(T224*'UNIT VALUES'!$D$29)+(R224*'UNIT VALUES'!$D$30),(Q224*'UNIT VALUES'!$D$27)+(T224*'UNIT VALUES'!$D$28)+(R224*'UNIT VALUES'!$D$30)))</f>
        <v>1287791.1040860233</v>
      </c>
      <c r="W224" s="58">
        <f t="shared" si="3"/>
        <v>1336433</v>
      </c>
      <c r="X224" s="63">
        <f>ROUND(IF(C224="22", W224*'UNIT VALUES'!$D$40, W224*'UNIT VALUES'!$D$32), 0)</f>
        <v>1165994</v>
      </c>
    </row>
    <row r="225" spans="1:24">
      <c r="A225" s="64" t="s">
        <v>770</v>
      </c>
      <c r="B225" s="64" t="s">
        <v>228</v>
      </c>
      <c r="C225" s="64" t="s">
        <v>102</v>
      </c>
      <c r="D225" s="64" t="s">
        <v>103</v>
      </c>
      <c r="E225" s="64" t="s">
        <v>229</v>
      </c>
      <c r="F225" s="64" t="s">
        <v>771</v>
      </c>
      <c r="G225" s="64" t="s">
        <v>242</v>
      </c>
      <c r="H225" s="64" t="s">
        <v>24</v>
      </c>
      <c r="I225" s="64" t="s">
        <v>24</v>
      </c>
      <c r="J225" s="64" t="s">
        <v>244</v>
      </c>
      <c r="K225" s="64" t="s">
        <v>240</v>
      </c>
      <c r="L225" s="65">
        <v>147028</v>
      </c>
      <c r="M225" s="65">
        <v>400369</v>
      </c>
      <c r="N225" s="65">
        <v>472334</v>
      </c>
      <c r="O225" s="65">
        <v>504393</v>
      </c>
      <c r="P225" s="65">
        <v>0</v>
      </c>
      <c r="Q225" s="65">
        <v>35653</v>
      </c>
      <c r="R225" s="65">
        <v>5355</v>
      </c>
      <c r="S225" s="65">
        <v>8009</v>
      </c>
      <c r="T225" s="57">
        <f>IF(P225&gt;0, ROUND(IF(IF(OR(C225="51", C225="52", C225="66"), (L225*'UNIT VALUES'!$C$22)-CALCS!P225,0)&gt;0, IF(OR(C225="51", C225="52", C225="66"), (L225*'UNIT VALUES'!$C$22)-CALCS!P225,0), 0), 0), ROUND(IF(IF(OR(C225="51", C225="52", C225="66"), (L225*'UNIT VALUES'!$C$22)-CALCS!O225,0)&gt;0, IF(OR(C225="51", C225="52", C225="66"), (L225*'UNIT VALUES'!$C$22)-CALCS!O225,0), 0), 0))</f>
        <v>0</v>
      </c>
      <c r="U225" s="58">
        <f>IF(C225="22", (O225*'UNIT VALUES'!$D$34)+(Q225*'UNIT VALUES'!$D$35)+(S225*'UNIT VALUES'!$D$36), (O225*'UNIT VALUES'!$D$24)+(Q225*'UNIT VALUES'!$D$25)+(S225*'UNIT VALUES'!$D$26))</f>
        <v>3446465.0484164637</v>
      </c>
      <c r="V225" s="58">
        <f>IF(C225="22",(O225*'UNIT VALUES'!$D$37)+(Q225*'UNIT VALUES'!$D$38)+(R225*'UNIT VALUES'!$D$39),IF(C225="66",(Q225*'UNIT VALUES'!$D$27)+(T225*'UNIT VALUES'!$D$29)+(R225*'UNIT VALUES'!$D$30),(Q225*'UNIT VALUES'!$D$27)+(T225*'UNIT VALUES'!$D$28)+(R225*'UNIT VALUES'!$D$30)))</f>
        <v>1042042.1046807341</v>
      </c>
      <c r="W225" s="58">
        <f t="shared" si="3"/>
        <v>3446465</v>
      </c>
      <c r="X225" s="63">
        <f>ROUND(IF(C225="22", W225*'UNIT VALUES'!$D$40, W225*'UNIT VALUES'!$D$32), 0)</f>
        <v>3006929</v>
      </c>
    </row>
    <row r="226" spans="1:24">
      <c r="A226" s="64" t="s">
        <v>772</v>
      </c>
      <c r="B226" s="64" t="s">
        <v>228</v>
      </c>
      <c r="C226" s="64" t="s">
        <v>102</v>
      </c>
      <c r="D226" s="64" t="s">
        <v>103</v>
      </c>
      <c r="E226" s="64" t="s">
        <v>229</v>
      </c>
      <c r="F226" s="64" t="s">
        <v>773</v>
      </c>
      <c r="G226" s="64" t="s">
        <v>282</v>
      </c>
      <c r="H226" s="64" t="s">
        <v>24</v>
      </c>
      <c r="I226" s="64" t="s">
        <v>24</v>
      </c>
      <c r="J226" s="64" t="s">
        <v>252</v>
      </c>
      <c r="K226" s="64" t="s">
        <v>240</v>
      </c>
      <c r="L226" s="65">
        <v>171357</v>
      </c>
      <c r="M226" s="65">
        <v>303617</v>
      </c>
      <c r="N226" s="65">
        <v>347272</v>
      </c>
      <c r="O226" s="65">
        <v>916160</v>
      </c>
      <c r="P226" s="65">
        <v>0</v>
      </c>
      <c r="Q226" s="65">
        <v>95739</v>
      </c>
      <c r="R226" s="65">
        <v>5730</v>
      </c>
      <c r="S226" s="65">
        <v>15774</v>
      </c>
      <c r="T226" s="57">
        <f>IF(P226&gt;0, ROUND(IF(IF(OR(C226="51", C226="52", C226="66"), (L226*'UNIT VALUES'!$C$22)-CALCS!P226,0)&gt;0, IF(OR(C226="51", C226="52", C226="66"), (L226*'UNIT VALUES'!$C$22)-CALCS!P226,0), 0), 0), ROUND(IF(IF(OR(C226="51", C226="52", C226="66"), (L226*'UNIT VALUES'!$C$22)-CALCS!O226,0)&gt;0, IF(OR(C226="51", C226="52", C226="66"), (L226*'UNIT VALUES'!$C$22)-CALCS!O226,0), 0), 0))</f>
        <v>0</v>
      </c>
      <c r="U226" s="58">
        <f>IF(C226="22", (O226*'UNIT VALUES'!$D$34)+(Q226*'UNIT VALUES'!$D$35)+(S226*'UNIT VALUES'!$D$36), (O226*'UNIT VALUES'!$D$24)+(Q226*'UNIT VALUES'!$D$25)+(S226*'UNIT VALUES'!$D$26))</f>
        <v>7422650.8105177721</v>
      </c>
      <c r="V226" s="58">
        <f>IF(C226="22",(O226*'UNIT VALUES'!$D$37)+(Q226*'UNIT VALUES'!$D$38)+(R226*'UNIT VALUES'!$D$39),IF(C226="66",(Q226*'UNIT VALUES'!$D$27)+(T226*'UNIT VALUES'!$D$29)+(R226*'UNIT VALUES'!$D$30),(Q226*'UNIT VALUES'!$D$27)+(T226*'UNIT VALUES'!$D$28)+(R226*'UNIT VALUES'!$D$30)))</f>
        <v>2180060.1704489575</v>
      </c>
      <c r="W226" s="58">
        <f t="shared" si="3"/>
        <v>7422651</v>
      </c>
      <c r="X226" s="63">
        <f>ROUND(IF(C226="22", W226*'UNIT VALUES'!$D$40, W226*'UNIT VALUES'!$D$32), 0)</f>
        <v>6476021</v>
      </c>
    </row>
    <row r="227" spans="1:24">
      <c r="A227" s="64" t="s">
        <v>774</v>
      </c>
      <c r="B227" s="64" t="s">
        <v>228</v>
      </c>
      <c r="C227" s="64" t="s">
        <v>102</v>
      </c>
      <c r="D227" s="64" t="s">
        <v>103</v>
      </c>
      <c r="E227" s="64" t="s">
        <v>229</v>
      </c>
      <c r="F227" s="64" t="s">
        <v>775</v>
      </c>
      <c r="G227" s="64" t="s">
        <v>302</v>
      </c>
      <c r="H227" s="64" t="s">
        <v>24</v>
      </c>
      <c r="I227" s="64" t="s">
        <v>24</v>
      </c>
      <c r="J227" s="64" t="s">
        <v>304</v>
      </c>
      <c r="K227" s="64" t="s">
        <v>172</v>
      </c>
      <c r="L227" s="65">
        <v>311108</v>
      </c>
      <c r="M227" s="65">
        <v>507650</v>
      </c>
      <c r="N227" s="65">
        <v>507640</v>
      </c>
      <c r="O227" s="65">
        <v>651208</v>
      </c>
      <c r="P227" s="65">
        <v>0</v>
      </c>
      <c r="Q227" s="65">
        <v>76021</v>
      </c>
      <c r="R227" s="65">
        <v>5054</v>
      </c>
      <c r="S227" s="65">
        <v>9357</v>
      </c>
      <c r="T227" s="57">
        <f>IF(P227&gt;0, ROUND(IF(IF(OR(C227="51", C227="52", C227="66"), (L227*'UNIT VALUES'!$C$22)-CALCS!P227,0)&gt;0, IF(OR(C227="51", C227="52", C227="66"), (L227*'UNIT VALUES'!$C$22)-CALCS!P227,0), 0), 0), ROUND(IF(IF(OR(C227="51", C227="52", C227="66"), (L227*'UNIT VALUES'!$C$22)-CALCS!O227,0)&gt;0, IF(OR(C227="51", C227="52", C227="66"), (L227*'UNIT VALUES'!$C$22)-CALCS!O227,0), 0), 0))</f>
        <v>0</v>
      </c>
      <c r="U227" s="58">
        <f>IF(C227="22", (O227*'UNIT VALUES'!$D$34)+(Q227*'UNIT VALUES'!$D$35)+(S227*'UNIT VALUES'!$D$36), (O227*'UNIT VALUES'!$D$24)+(Q227*'UNIT VALUES'!$D$25)+(S227*'UNIT VALUES'!$D$26))</f>
        <v>5207552.8841163823</v>
      </c>
      <c r="V227" s="58">
        <f>IF(C227="22",(O227*'UNIT VALUES'!$D$37)+(Q227*'UNIT VALUES'!$D$38)+(R227*'UNIT VALUES'!$D$39),IF(C227="66",(Q227*'UNIT VALUES'!$D$27)+(T227*'UNIT VALUES'!$D$29)+(R227*'UNIT VALUES'!$D$30),(Q227*'UNIT VALUES'!$D$27)+(T227*'UNIT VALUES'!$D$28)+(R227*'UNIT VALUES'!$D$30)))</f>
        <v>1767090.3610986057</v>
      </c>
      <c r="W227" s="58">
        <f t="shared" si="3"/>
        <v>5207553</v>
      </c>
      <c r="X227" s="63">
        <f>ROUND(IF(C227="22", W227*'UNIT VALUES'!$D$40, W227*'UNIT VALUES'!$D$32), 0)</f>
        <v>4543421</v>
      </c>
    </row>
    <row r="228" spans="1:24">
      <c r="A228" s="64" t="s">
        <v>776</v>
      </c>
      <c r="B228" s="64" t="s">
        <v>228</v>
      </c>
      <c r="C228" s="64" t="s">
        <v>102</v>
      </c>
      <c r="D228" s="64" t="s">
        <v>103</v>
      </c>
      <c r="E228" s="64" t="s">
        <v>229</v>
      </c>
      <c r="F228" s="64" t="s">
        <v>777</v>
      </c>
      <c r="G228" s="64" t="s">
        <v>250</v>
      </c>
      <c r="H228" s="64" t="s">
        <v>24</v>
      </c>
      <c r="I228" s="64" t="s">
        <v>24</v>
      </c>
      <c r="J228" s="64" t="s">
        <v>252</v>
      </c>
      <c r="K228" s="64" t="s">
        <v>240</v>
      </c>
      <c r="L228" s="65">
        <v>278769</v>
      </c>
      <c r="M228" s="65">
        <v>367713</v>
      </c>
      <c r="N228" s="65">
        <v>413220</v>
      </c>
      <c r="O228" s="65">
        <v>629907</v>
      </c>
      <c r="P228" s="65">
        <v>0</v>
      </c>
      <c r="Q228" s="65">
        <v>96030</v>
      </c>
      <c r="R228" s="65">
        <v>11563</v>
      </c>
      <c r="S228" s="65">
        <v>14552</v>
      </c>
      <c r="T228" s="57">
        <f>IF(P228&gt;0, ROUND(IF(IF(OR(C228="51", C228="52", C228="66"), (L228*'UNIT VALUES'!$C$22)-CALCS!P228,0)&gt;0, IF(OR(C228="51", C228="52", C228="66"), (L228*'UNIT VALUES'!$C$22)-CALCS!P228,0), 0), 0), ROUND(IF(IF(OR(C228="51", C228="52", C228="66"), (L228*'UNIT VALUES'!$C$22)-CALCS!O228,0)&gt;0, IF(OR(C228="51", C228="52", C228="66"), (L228*'UNIT VALUES'!$C$22)-CALCS!O228,0), 0), 0))</f>
        <v>0</v>
      </c>
      <c r="U228" s="58">
        <f>IF(C228="22", (O228*'UNIT VALUES'!$D$34)+(Q228*'UNIT VALUES'!$D$35)+(S228*'UNIT VALUES'!$D$36), (O228*'UNIT VALUES'!$D$24)+(Q228*'UNIT VALUES'!$D$25)+(S228*'UNIT VALUES'!$D$26))</f>
        <v>6662055.0778707173</v>
      </c>
      <c r="V228" s="58">
        <f>IF(C228="22",(O228*'UNIT VALUES'!$D$37)+(Q228*'UNIT VALUES'!$D$38)+(R228*'UNIT VALUES'!$D$39),IF(C228="66",(Q228*'UNIT VALUES'!$D$27)+(T228*'UNIT VALUES'!$D$29)+(R228*'UNIT VALUES'!$D$30),(Q228*'UNIT VALUES'!$D$27)+(T228*'UNIT VALUES'!$D$28)+(R228*'UNIT VALUES'!$D$30)))</f>
        <v>2602282.9486335735</v>
      </c>
      <c r="W228" s="58">
        <f t="shared" si="3"/>
        <v>6662055</v>
      </c>
      <c r="X228" s="63">
        <f>ROUND(IF(C228="22", W228*'UNIT VALUES'!$D$40, W228*'UNIT VALUES'!$D$32), 0)</f>
        <v>5812426</v>
      </c>
    </row>
    <row r="229" spans="1:24">
      <c r="A229" s="64" t="s">
        <v>778</v>
      </c>
      <c r="B229" s="64" t="s">
        <v>228</v>
      </c>
      <c r="C229" s="64" t="s">
        <v>102</v>
      </c>
      <c r="D229" s="64" t="s">
        <v>103</v>
      </c>
      <c r="E229" s="64" t="s">
        <v>229</v>
      </c>
      <c r="F229" s="64" t="s">
        <v>104</v>
      </c>
      <c r="G229" s="64" t="s">
        <v>52</v>
      </c>
      <c r="H229" s="64" t="s">
        <v>24</v>
      </c>
      <c r="I229" s="64" t="s">
        <v>24</v>
      </c>
      <c r="J229" s="64" t="s">
        <v>278</v>
      </c>
      <c r="K229" s="64" t="s">
        <v>240</v>
      </c>
      <c r="L229" s="65">
        <v>263533</v>
      </c>
      <c r="M229" s="65">
        <v>397266</v>
      </c>
      <c r="N229" s="65">
        <v>499553</v>
      </c>
      <c r="O229" s="65">
        <v>618729</v>
      </c>
      <c r="P229" s="65">
        <v>0</v>
      </c>
      <c r="Q229" s="65">
        <v>46638</v>
      </c>
      <c r="R229" s="65">
        <v>6632</v>
      </c>
      <c r="S229" s="65">
        <v>7101</v>
      </c>
      <c r="T229" s="57">
        <f>IF(P229&gt;0, ROUND(IF(IF(OR(C229="51", C229="52", C229="66"), (L229*'UNIT VALUES'!$C$22)-CALCS!P229,0)&gt;0, IF(OR(C229="51", C229="52", C229="66"), (L229*'UNIT VALUES'!$C$22)-CALCS!P229,0), 0), 0), ROUND(IF(IF(OR(C229="51", C229="52", C229="66"), (L229*'UNIT VALUES'!$C$22)-CALCS!O229,0)&gt;0, IF(OR(C229="51", C229="52", C229="66"), (L229*'UNIT VALUES'!$C$22)-CALCS!O229,0), 0), 0))</f>
        <v>0</v>
      </c>
      <c r="U229" s="58">
        <f>IF(C229="22", (O229*'UNIT VALUES'!$D$34)+(Q229*'UNIT VALUES'!$D$35)+(S229*'UNIT VALUES'!$D$36), (O229*'UNIT VALUES'!$D$24)+(Q229*'UNIT VALUES'!$D$25)+(S229*'UNIT VALUES'!$D$26))</f>
        <v>3856047.0810832521</v>
      </c>
      <c r="V229" s="58">
        <f>IF(C229="22",(O229*'UNIT VALUES'!$D$37)+(Q229*'UNIT VALUES'!$D$38)+(R229*'UNIT VALUES'!$D$39),IF(C229="66",(Q229*'UNIT VALUES'!$D$27)+(T229*'UNIT VALUES'!$D$29)+(R229*'UNIT VALUES'!$D$30),(Q229*'UNIT VALUES'!$D$27)+(T229*'UNIT VALUES'!$D$28)+(R229*'UNIT VALUES'!$D$30)))</f>
        <v>1336454.3876483282</v>
      </c>
      <c r="W229" s="58">
        <f t="shared" si="3"/>
        <v>3856047</v>
      </c>
      <c r="X229" s="63">
        <f>ROUND(IF(C229="22", W229*'UNIT VALUES'!$D$40, W229*'UNIT VALUES'!$D$32), 0)</f>
        <v>3364276</v>
      </c>
    </row>
    <row r="230" spans="1:24">
      <c r="A230" s="64" t="s">
        <v>779</v>
      </c>
      <c r="B230" s="64" t="s">
        <v>228</v>
      </c>
      <c r="C230" s="64" t="s">
        <v>102</v>
      </c>
      <c r="D230" s="64" t="s">
        <v>103</v>
      </c>
      <c r="E230" s="64" t="s">
        <v>229</v>
      </c>
      <c r="F230" s="64" t="s">
        <v>780</v>
      </c>
      <c r="G230" s="64" t="s">
        <v>68</v>
      </c>
      <c r="H230" s="64" t="s">
        <v>24</v>
      </c>
      <c r="I230" s="64" t="s">
        <v>24</v>
      </c>
      <c r="J230" s="64" t="s">
        <v>452</v>
      </c>
      <c r="K230" s="64" t="s">
        <v>172</v>
      </c>
      <c r="L230" s="65">
        <v>141439</v>
      </c>
      <c r="M230" s="65">
        <v>162566</v>
      </c>
      <c r="N230" s="65">
        <v>162342</v>
      </c>
      <c r="O230" s="65">
        <v>331465</v>
      </c>
      <c r="P230" s="65">
        <v>0</v>
      </c>
      <c r="Q230" s="65">
        <v>36048</v>
      </c>
      <c r="R230" s="65">
        <v>6291</v>
      </c>
      <c r="S230" s="65">
        <v>5525</v>
      </c>
      <c r="T230" s="57">
        <f>IF(P230&gt;0, ROUND(IF(IF(OR(C230="51", C230="52", C230="66"), (L230*'UNIT VALUES'!$C$22)-CALCS!P230,0)&gt;0, IF(OR(C230="51", C230="52", C230="66"), (L230*'UNIT VALUES'!$C$22)-CALCS!P230,0), 0), 0), ROUND(IF(IF(OR(C230="51", C230="52", C230="66"), (L230*'UNIT VALUES'!$C$22)-CALCS!O230,0)&gt;0, IF(OR(C230="51", C230="52", C230="66"), (L230*'UNIT VALUES'!$C$22)-CALCS!O230,0), 0), 0))</f>
        <v>0</v>
      </c>
      <c r="U230" s="58">
        <f>IF(C230="22", (O230*'UNIT VALUES'!$D$34)+(Q230*'UNIT VALUES'!$D$35)+(S230*'UNIT VALUES'!$D$36), (O230*'UNIT VALUES'!$D$24)+(Q230*'UNIT VALUES'!$D$25)+(S230*'UNIT VALUES'!$D$26))</f>
        <v>2698138.4038386773</v>
      </c>
      <c r="V230" s="58">
        <f>IF(C230="22",(O230*'UNIT VALUES'!$D$37)+(Q230*'UNIT VALUES'!$D$38)+(R230*'UNIT VALUES'!$D$39),IF(C230="66",(Q230*'UNIT VALUES'!$D$27)+(T230*'UNIT VALUES'!$D$29)+(R230*'UNIT VALUES'!$D$30),(Q230*'UNIT VALUES'!$D$27)+(T230*'UNIT VALUES'!$D$28)+(R230*'UNIT VALUES'!$D$30)))</f>
        <v>1116236.1136270431</v>
      </c>
      <c r="W230" s="58">
        <f t="shared" si="3"/>
        <v>2698138</v>
      </c>
      <c r="X230" s="63">
        <f>ROUND(IF(C230="22", W230*'UNIT VALUES'!$D$40, W230*'UNIT VALUES'!$D$32), 0)</f>
        <v>2354038</v>
      </c>
    </row>
    <row r="231" spans="1:24">
      <c r="A231" s="64" t="s">
        <v>781</v>
      </c>
      <c r="B231" s="64" t="s">
        <v>228</v>
      </c>
      <c r="C231" s="64" t="s">
        <v>102</v>
      </c>
      <c r="D231" s="64" t="s">
        <v>103</v>
      </c>
      <c r="E231" s="64" t="s">
        <v>229</v>
      </c>
      <c r="F231" s="64" t="s">
        <v>782</v>
      </c>
      <c r="G231" s="64" t="s">
        <v>783</v>
      </c>
      <c r="H231" s="64" t="s">
        <v>24</v>
      </c>
      <c r="I231" s="64" t="s">
        <v>24</v>
      </c>
      <c r="J231" s="64" t="s">
        <v>784</v>
      </c>
      <c r="K231" s="64" t="s">
        <v>240</v>
      </c>
      <c r="L231" s="65">
        <v>74072</v>
      </c>
      <c r="M231" s="65">
        <v>141244</v>
      </c>
      <c r="N231" s="65">
        <v>141244</v>
      </c>
      <c r="O231" s="65">
        <v>248826</v>
      </c>
      <c r="P231" s="65">
        <v>0</v>
      </c>
      <c r="Q231" s="65">
        <v>30818</v>
      </c>
      <c r="R231" s="65">
        <v>5828</v>
      </c>
      <c r="S231" s="65">
        <v>2699</v>
      </c>
      <c r="T231" s="57">
        <f>IF(P231&gt;0, ROUND(IF(IF(OR(C231="51", C231="52", C231="66"), (L231*'UNIT VALUES'!$C$22)-CALCS!P231,0)&gt;0, IF(OR(C231="51", C231="52", C231="66"), (L231*'UNIT VALUES'!$C$22)-CALCS!P231,0), 0), 0), ROUND(IF(IF(OR(C231="51", C231="52", C231="66"), (L231*'UNIT VALUES'!$C$22)-CALCS!O231,0)&gt;0, IF(OR(C231="51", C231="52", C231="66"), (L231*'UNIT VALUES'!$C$22)-CALCS!O231,0), 0), 0))</f>
        <v>0</v>
      </c>
      <c r="U231" s="58">
        <f>IF(C231="22", (O231*'UNIT VALUES'!$D$34)+(Q231*'UNIT VALUES'!$D$35)+(S231*'UNIT VALUES'!$D$36), (O231*'UNIT VALUES'!$D$24)+(Q231*'UNIT VALUES'!$D$25)+(S231*'UNIT VALUES'!$D$26))</f>
        <v>1895993.7982843402</v>
      </c>
      <c r="V231" s="58">
        <f>IF(C231="22",(O231*'UNIT VALUES'!$D$37)+(Q231*'UNIT VALUES'!$D$38)+(R231*'UNIT VALUES'!$D$39),IF(C231="66",(Q231*'UNIT VALUES'!$D$27)+(T231*'UNIT VALUES'!$D$29)+(R231*'UNIT VALUES'!$D$30),(Q231*'UNIT VALUES'!$D$27)+(T231*'UNIT VALUES'!$D$28)+(R231*'UNIT VALUES'!$D$30)))</f>
        <v>986426.27783731371</v>
      </c>
      <c r="W231" s="58">
        <f t="shared" si="3"/>
        <v>1895994</v>
      </c>
      <c r="X231" s="63">
        <f>ROUND(IF(C231="22", W231*'UNIT VALUES'!$D$40, W231*'UNIT VALUES'!$D$32), 0)</f>
        <v>1654193</v>
      </c>
    </row>
    <row r="232" spans="1:24">
      <c r="A232" s="64" t="s">
        <v>785</v>
      </c>
      <c r="B232" s="64" t="s">
        <v>228</v>
      </c>
      <c r="C232" s="64" t="s">
        <v>102</v>
      </c>
      <c r="D232" s="64" t="s">
        <v>103</v>
      </c>
      <c r="E232" s="64" t="s">
        <v>229</v>
      </c>
      <c r="F232" s="64" t="s">
        <v>786</v>
      </c>
      <c r="G232" s="64" t="s">
        <v>45</v>
      </c>
      <c r="H232" s="64" t="s">
        <v>24</v>
      </c>
      <c r="I232" s="64" t="s">
        <v>24</v>
      </c>
      <c r="J232" s="64" t="s">
        <v>327</v>
      </c>
      <c r="K232" s="64" t="s">
        <v>172</v>
      </c>
      <c r="L232" s="65">
        <v>244018</v>
      </c>
      <c r="M232" s="65">
        <v>326896</v>
      </c>
      <c r="N232" s="65">
        <v>326905</v>
      </c>
      <c r="O232" s="65">
        <v>379674</v>
      </c>
      <c r="P232" s="65">
        <v>0</v>
      </c>
      <c r="Q232" s="65">
        <v>26439</v>
      </c>
      <c r="R232" s="65">
        <v>14044</v>
      </c>
      <c r="S232" s="65">
        <v>7562</v>
      </c>
      <c r="T232" s="57">
        <f>IF(P232&gt;0, ROUND(IF(IF(OR(C232="51", C232="52", C232="66"), (L232*'UNIT VALUES'!$C$22)-CALCS!P232,0)&gt;0, IF(OR(C232="51", C232="52", C232="66"), (L232*'UNIT VALUES'!$C$22)-CALCS!P232,0), 0), 0), ROUND(IF(IF(OR(C232="51", C232="52", C232="66"), (L232*'UNIT VALUES'!$C$22)-CALCS!O232,0)&gt;0, IF(OR(C232="51", C232="52", C232="66"), (L232*'UNIT VALUES'!$C$22)-CALCS!O232,0), 0), 0))</f>
        <v>0</v>
      </c>
      <c r="U232" s="58">
        <f>IF(C232="22", (O232*'UNIT VALUES'!$D$34)+(Q232*'UNIT VALUES'!$D$35)+(S232*'UNIT VALUES'!$D$36), (O232*'UNIT VALUES'!$D$24)+(Q232*'UNIT VALUES'!$D$25)+(S232*'UNIT VALUES'!$D$26))</f>
        <v>2841629.3608476231</v>
      </c>
      <c r="V232" s="58">
        <f>IF(C232="22",(O232*'UNIT VALUES'!$D$37)+(Q232*'UNIT VALUES'!$D$38)+(R232*'UNIT VALUES'!$D$39),IF(C232="66",(Q232*'UNIT VALUES'!$D$27)+(T232*'UNIT VALUES'!$D$29)+(R232*'UNIT VALUES'!$D$30),(Q232*'UNIT VALUES'!$D$27)+(T232*'UNIT VALUES'!$D$28)+(R232*'UNIT VALUES'!$D$30)))</f>
        <v>1492578.1872479653</v>
      </c>
      <c r="W232" s="58">
        <f t="shared" si="3"/>
        <v>2841629</v>
      </c>
      <c r="X232" s="63">
        <f>ROUND(IF(C232="22", W232*'UNIT VALUES'!$D$40, W232*'UNIT VALUES'!$D$32), 0)</f>
        <v>2479229</v>
      </c>
    </row>
    <row r="233" spans="1:24">
      <c r="A233" s="64" t="s">
        <v>787</v>
      </c>
      <c r="B233" s="64" t="s">
        <v>228</v>
      </c>
      <c r="C233" s="64" t="s">
        <v>102</v>
      </c>
      <c r="D233" s="64" t="s">
        <v>103</v>
      </c>
      <c r="E233" s="64" t="s">
        <v>229</v>
      </c>
      <c r="F233" s="64" t="s">
        <v>788</v>
      </c>
      <c r="G233" s="64" t="s">
        <v>392</v>
      </c>
      <c r="H233" s="64" t="s">
        <v>24</v>
      </c>
      <c r="I233" s="64" t="s">
        <v>24</v>
      </c>
      <c r="J233" s="64" t="s">
        <v>394</v>
      </c>
      <c r="K233" s="64" t="s">
        <v>240</v>
      </c>
      <c r="L233" s="65">
        <v>87552</v>
      </c>
      <c r="M233" s="65">
        <v>-114099</v>
      </c>
      <c r="N233" s="65">
        <v>-114099</v>
      </c>
      <c r="O233" s="65">
        <v>198964</v>
      </c>
      <c r="P233" s="65">
        <v>0</v>
      </c>
      <c r="Q233" s="65">
        <v>23890</v>
      </c>
      <c r="R233" s="65">
        <v>4111</v>
      </c>
      <c r="S233" s="65">
        <v>3855</v>
      </c>
      <c r="T233" s="57">
        <f>IF(P233&gt;0, ROUND(IF(IF(OR(C233="51", C233="52", C233="66"), (L233*'UNIT VALUES'!$C$22)-CALCS!P233,0)&gt;0, IF(OR(C233="51", C233="52", C233="66"), (L233*'UNIT VALUES'!$C$22)-CALCS!P233,0), 0), 0), ROUND(IF(IF(OR(C233="51", C233="52", C233="66"), (L233*'UNIT VALUES'!$C$22)-CALCS!O233,0)&gt;0, IF(OR(C233="51", C233="52", C233="66"), (L233*'UNIT VALUES'!$C$22)-CALCS!O233,0), 0), 0))</f>
        <v>0</v>
      </c>
      <c r="U233" s="58">
        <f>IF(C233="22", (O233*'UNIT VALUES'!$D$34)+(Q233*'UNIT VALUES'!$D$35)+(S233*'UNIT VALUES'!$D$36), (O233*'UNIT VALUES'!$D$24)+(Q233*'UNIT VALUES'!$D$25)+(S233*'UNIT VALUES'!$D$26))</f>
        <v>1780181.5694768028</v>
      </c>
      <c r="V233" s="58">
        <f>IF(C233="22",(O233*'UNIT VALUES'!$D$37)+(Q233*'UNIT VALUES'!$D$38)+(R233*'UNIT VALUES'!$D$39),IF(C233="66",(Q233*'UNIT VALUES'!$D$27)+(T233*'UNIT VALUES'!$D$29)+(R233*'UNIT VALUES'!$D$30),(Q233*'UNIT VALUES'!$D$27)+(T233*'UNIT VALUES'!$D$28)+(R233*'UNIT VALUES'!$D$30)))</f>
        <v>735599.89481447032</v>
      </c>
      <c r="W233" s="58">
        <f t="shared" si="3"/>
        <v>1780182</v>
      </c>
      <c r="X233" s="63">
        <f>ROUND(IF(C233="22", W233*'UNIT VALUES'!$D$40, W233*'UNIT VALUES'!$D$32), 0)</f>
        <v>1553151</v>
      </c>
    </row>
    <row r="234" spans="1:24">
      <c r="A234" s="64" t="s">
        <v>789</v>
      </c>
      <c r="B234" s="64" t="s">
        <v>228</v>
      </c>
      <c r="C234" s="64" t="s">
        <v>102</v>
      </c>
      <c r="D234" s="64" t="s">
        <v>103</v>
      </c>
      <c r="E234" s="64" t="s">
        <v>229</v>
      </c>
      <c r="F234" s="64" t="s">
        <v>790</v>
      </c>
      <c r="G234" s="64" t="s">
        <v>322</v>
      </c>
      <c r="H234" s="64" t="s">
        <v>24</v>
      </c>
      <c r="I234" s="64" t="s">
        <v>24</v>
      </c>
      <c r="J234" s="64" t="s">
        <v>324</v>
      </c>
      <c r="K234" s="64" t="s">
        <v>172</v>
      </c>
      <c r="L234" s="65">
        <v>225581</v>
      </c>
      <c r="M234" s="65">
        <v>248041</v>
      </c>
      <c r="N234" s="65">
        <v>263909</v>
      </c>
      <c r="O234" s="65">
        <v>266769</v>
      </c>
      <c r="P234" s="65">
        <v>0</v>
      </c>
      <c r="Q234" s="65">
        <v>15883</v>
      </c>
      <c r="R234" s="65">
        <v>6044</v>
      </c>
      <c r="S234" s="65">
        <v>2764</v>
      </c>
      <c r="T234" s="57">
        <f>IF(P234&gt;0, ROUND(IF(IF(OR(C234="51", C234="52", C234="66"), (L234*'UNIT VALUES'!$C$22)-CALCS!P234,0)&gt;0, IF(OR(C234="51", C234="52", C234="66"), (L234*'UNIT VALUES'!$C$22)-CALCS!P234,0), 0), 0), ROUND(IF(IF(OR(C234="51", C234="52", C234="66"), (L234*'UNIT VALUES'!$C$22)-CALCS!O234,0)&gt;0, IF(OR(C234="51", C234="52", C234="66"), (L234*'UNIT VALUES'!$C$22)-CALCS!O234,0), 0), 0))</f>
        <v>70029</v>
      </c>
      <c r="U234" s="58">
        <f>IF(C234="22", (O234*'UNIT VALUES'!$D$34)+(Q234*'UNIT VALUES'!$D$35)+(S234*'UNIT VALUES'!$D$36), (O234*'UNIT VALUES'!$D$24)+(Q234*'UNIT VALUES'!$D$25)+(S234*'UNIT VALUES'!$D$26))</f>
        <v>1481926.177272473</v>
      </c>
      <c r="V234" s="58">
        <f>IF(C234="22",(O234*'UNIT VALUES'!$D$37)+(Q234*'UNIT VALUES'!$D$38)+(R234*'UNIT VALUES'!$D$39),IF(C234="66",(Q234*'UNIT VALUES'!$D$27)+(T234*'UNIT VALUES'!$D$29)+(R234*'UNIT VALUES'!$D$30),(Q234*'UNIT VALUES'!$D$27)+(T234*'UNIT VALUES'!$D$28)+(R234*'UNIT VALUES'!$D$30)))</f>
        <v>1532772.2167676571</v>
      </c>
      <c r="W234" s="58">
        <f t="shared" si="3"/>
        <v>1532772</v>
      </c>
      <c r="X234" s="63">
        <f>ROUND(IF(C234="22", W234*'UNIT VALUES'!$D$40, W234*'UNIT VALUES'!$D$32), 0)</f>
        <v>1337294</v>
      </c>
    </row>
    <row r="235" spans="1:24">
      <c r="A235" s="64" t="s">
        <v>791</v>
      </c>
      <c r="B235" s="64" t="s">
        <v>228</v>
      </c>
      <c r="C235" s="64" t="s">
        <v>102</v>
      </c>
      <c r="D235" s="64" t="s">
        <v>103</v>
      </c>
      <c r="E235" s="64" t="s">
        <v>229</v>
      </c>
      <c r="F235" s="64" t="s">
        <v>106</v>
      </c>
      <c r="G235" s="64" t="s">
        <v>85</v>
      </c>
      <c r="H235" s="64" t="s">
        <v>24</v>
      </c>
      <c r="I235" s="64" t="s">
        <v>24</v>
      </c>
      <c r="J235" s="64" t="s">
        <v>556</v>
      </c>
      <c r="K235" s="64" t="s">
        <v>172</v>
      </c>
      <c r="L235" s="65">
        <v>102313</v>
      </c>
      <c r="M235" s="65">
        <v>181445</v>
      </c>
      <c r="N235" s="65">
        <v>182527</v>
      </c>
      <c r="O235" s="65">
        <v>258025</v>
      </c>
      <c r="P235" s="65">
        <v>0</v>
      </c>
      <c r="Q235" s="65">
        <v>22290</v>
      </c>
      <c r="R235" s="65">
        <v>11775</v>
      </c>
      <c r="S235" s="65">
        <v>3559</v>
      </c>
      <c r="T235" s="57">
        <f>IF(P235&gt;0, ROUND(IF(IF(OR(C235="51", C235="52", C235="66"), (L235*'UNIT VALUES'!$C$22)-CALCS!P235,0)&gt;0, IF(OR(C235="51", C235="52", C235="66"), (L235*'UNIT VALUES'!$C$22)-CALCS!P235,0), 0), 0), ROUND(IF(IF(OR(C235="51", C235="52", C235="66"), (L235*'UNIT VALUES'!$C$22)-CALCS!O235,0)&gt;0, IF(OR(C235="51", C235="52", C235="66"), (L235*'UNIT VALUES'!$C$22)-CALCS!O235,0), 0), 0))</f>
        <v>0</v>
      </c>
      <c r="U235" s="58">
        <f>IF(C235="22", (O235*'UNIT VALUES'!$D$34)+(Q235*'UNIT VALUES'!$D$35)+(S235*'UNIT VALUES'!$D$36), (O235*'UNIT VALUES'!$D$24)+(Q235*'UNIT VALUES'!$D$25)+(S235*'UNIT VALUES'!$D$26))</f>
        <v>1796834.1047775869</v>
      </c>
      <c r="V235" s="58">
        <f>IF(C235="22",(O235*'UNIT VALUES'!$D$37)+(Q235*'UNIT VALUES'!$D$38)+(R235*'UNIT VALUES'!$D$39),IF(C235="66",(Q235*'UNIT VALUES'!$D$27)+(T235*'UNIT VALUES'!$D$29)+(R235*'UNIT VALUES'!$D$30),(Q235*'UNIT VALUES'!$D$27)+(T235*'UNIT VALUES'!$D$28)+(R235*'UNIT VALUES'!$D$30)))</f>
        <v>1253698.7974598543</v>
      </c>
      <c r="W235" s="58">
        <f t="shared" si="3"/>
        <v>1796834</v>
      </c>
      <c r="X235" s="63">
        <f>ROUND(IF(C235="22", W235*'UNIT VALUES'!$D$40, W235*'UNIT VALUES'!$D$32), 0)</f>
        <v>1567679</v>
      </c>
    </row>
    <row r="236" spans="1:24">
      <c r="A236" s="64" t="s">
        <v>792</v>
      </c>
      <c r="B236" s="64" t="s">
        <v>228</v>
      </c>
      <c r="C236" s="64" t="s">
        <v>102</v>
      </c>
      <c r="D236" s="64" t="s">
        <v>103</v>
      </c>
      <c r="E236" s="64" t="s">
        <v>229</v>
      </c>
      <c r="F236" s="64" t="s">
        <v>793</v>
      </c>
      <c r="G236" s="64" t="s">
        <v>483</v>
      </c>
      <c r="H236" s="64" t="s">
        <v>24</v>
      </c>
      <c r="I236" s="64" t="s">
        <v>24</v>
      </c>
      <c r="J236" s="64" t="s">
        <v>485</v>
      </c>
      <c r="K236" s="64" t="s">
        <v>172</v>
      </c>
      <c r="L236" s="65">
        <v>108807</v>
      </c>
      <c r="M236" s="65">
        <v>0</v>
      </c>
      <c r="N236" s="65">
        <v>0</v>
      </c>
      <c r="O236" s="65">
        <v>222061</v>
      </c>
      <c r="P236" s="65">
        <v>0</v>
      </c>
      <c r="Q236" s="65">
        <v>33210</v>
      </c>
      <c r="R236" s="65">
        <v>5827</v>
      </c>
      <c r="S236" s="65">
        <v>4730</v>
      </c>
      <c r="T236" s="57">
        <f>IF(P236&gt;0, ROUND(IF(IF(OR(C236="51", C236="52", C236="66"), (L236*'UNIT VALUES'!$C$22)-CALCS!P236,0)&gt;0, IF(OR(C236="51", C236="52", C236="66"), (L236*'UNIT VALUES'!$C$22)-CALCS!P236,0), 0), 0), ROUND(IF(IF(OR(C236="51", C236="52", C236="66"), (L236*'UNIT VALUES'!$C$22)-CALCS!O236,0)&gt;0, IF(OR(C236="51", C236="52", C236="66"), (L236*'UNIT VALUES'!$C$22)-CALCS!O236,0), 0), 0))</f>
        <v>0</v>
      </c>
      <c r="U236" s="58">
        <f>IF(C236="22", (O236*'UNIT VALUES'!$D$34)+(Q236*'UNIT VALUES'!$D$35)+(S236*'UNIT VALUES'!$D$36), (O236*'UNIT VALUES'!$D$24)+(Q236*'UNIT VALUES'!$D$25)+(S236*'UNIT VALUES'!$D$26))</f>
        <v>2261008.7901004143</v>
      </c>
      <c r="V236" s="58">
        <f>IF(C236="22",(O236*'UNIT VALUES'!$D$37)+(Q236*'UNIT VALUES'!$D$38)+(R236*'UNIT VALUES'!$D$39),IF(C236="66",(Q236*'UNIT VALUES'!$D$27)+(T236*'UNIT VALUES'!$D$29)+(R236*'UNIT VALUES'!$D$30),(Q236*'UNIT VALUES'!$D$27)+(T236*'UNIT VALUES'!$D$28)+(R236*'UNIT VALUES'!$D$30)))</f>
        <v>1030592.0303164673</v>
      </c>
      <c r="W236" s="58">
        <f t="shared" si="3"/>
        <v>2261009</v>
      </c>
      <c r="X236" s="63">
        <f>ROUND(IF(C236="22", W236*'UNIT VALUES'!$D$40, W236*'UNIT VALUES'!$D$32), 0)</f>
        <v>1972657</v>
      </c>
    </row>
    <row r="237" spans="1:24">
      <c r="A237" s="64" t="s">
        <v>794</v>
      </c>
      <c r="B237" s="64" t="s">
        <v>228</v>
      </c>
      <c r="C237" s="64" t="s">
        <v>102</v>
      </c>
      <c r="D237" s="64" t="s">
        <v>103</v>
      </c>
      <c r="E237" s="64" t="s">
        <v>229</v>
      </c>
      <c r="F237" s="64" t="s">
        <v>795</v>
      </c>
      <c r="G237" s="64" t="s">
        <v>272</v>
      </c>
      <c r="H237" s="64" t="s">
        <v>24</v>
      </c>
      <c r="I237" s="64" t="s">
        <v>24</v>
      </c>
      <c r="J237" s="64" t="s">
        <v>274</v>
      </c>
      <c r="K237" s="64" t="s">
        <v>240</v>
      </c>
      <c r="L237" s="65">
        <v>126823</v>
      </c>
      <c r="M237" s="65">
        <v>139954</v>
      </c>
      <c r="N237" s="65">
        <v>154217</v>
      </c>
      <c r="O237" s="65">
        <v>202865</v>
      </c>
      <c r="P237" s="65">
        <v>0</v>
      </c>
      <c r="Q237" s="65">
        <v>16963</v>
      </c>
      <c r="R237" s="65">
        <v>4894</v>
      </c>
      <c r="S237" s="65">
        <v>4230</v>
      </c>
      <c r="T237" s="57">
        <f>IF(P237&gt;0, ROUND(IF(IF(OR(C237="51", C237="52", C237="66"), (L237*'UNIT VALUES'!$C$22)-CALCS!P237,0)&gt;0, IF(OR(C237="51", C237="52", C237="66"), (L237*'UNIT VALUES'!$C$22)-CALCS!P237,0), 0), 0), ROUND(IF(IF(OR(C237="51", C237="52", C237="66"), (L237*'UNIT VALUES'!$C$22)-CALCS!O237,0)&gt;0, IF(OR(C237="51", C237="52", C237="66"), (L237*'UNIT VALUES'!$C$22)-CALCS!O237,0), 0), 0))</f>
        <v>0</v>
      </c>
      <c r="U237" s="58">
        <f>IF(C237="22", (O237*'UNIT VALUES'!$D$34)+(Q237*'UNIT VALUES'!$D$35)+(S237*'UNIT VALUES'!$D$36), (O237*'UNIT VALUES'!$D$24)+(Q237*'UNIT VALUES'!$D$25)+(S237*'UNIT VALUES'!$D$26))</f>
        <v>1637834.2689511729</v>
      </c>
      <c r="V237" s="58">
        <f>IF(C237="22",(O237*'UNIT VALUES'!$D$37)+(Q237*'UNIT VALUES'!$D$38)+(R237*'UNIT VALUES'!$D$39),IF(C237="66",(Q237*'UNIT VALUES'!$D$27)+(T237*'UNIT VALUES'!$D$29)+(R237*'UNIT VALUES'!$D$30),(Q237*'UNIT VALUES'!$D$27)+(T237*'UNIT VALUES'!$D$28)+(R237*'UNIT VALUES'!$D$30)))</f>
        <v>663448.39034293476</v>
      </c>
      <c r="W237" s="58">
        <f t="shared" si="3"/>
        <v>1637834</v>
      </c>
      <c r="X237" s="63">
        <f>ROUND(IF(C237="22", W237*'UNIT VALUES'!$D$40, W237*'UNIT VALUES'!$D$32), 0)</f>
        <v>1428957</v>
      </c>
    </row>
    <row r="238" spans="1:24">
      <c r="A238" s="64" t="s">
        <v>796</v>
      </c>
      <c r="B238" s="64" t="s">
        <v>6</v>
      </c>
      <c r="C238" s="64" t="s">
        <v>19</v>
      </c>
      <c r="D238" s="64" t="s">
        <v>20</v>
      </c>
      <c r="E238" s="64" t="s">
        <v>797</v>
      </c>
      <c r="F238" s="64" t="s">
        <v>22</v>
      </c>
      <c r="G238" s="64" t="s">
        <v>23</v>
      </c>
      <c r="H238" s="64" t="s">
        <v>24</v>
      </c>
      <c r="I238" s="64" t="s">
        <v>24</v>
      </c>
      <c r="J238" s="64" t="s">
        <v>25</v>
      </c>
      <c r="K238" s="64" t="s">
        <v>172</v>
      </c>
      <c r="L238" s="65">
        <v>0</v>
      </c>
      <c r="M238" s="65">
        <v>2889835</v>
      </c>
      <c r="N238" s="65">
        <v>2889964</v>
      </c>
      <c r="O238" s="65">
        <v>1281082</v>
      </c>
      <c r="P238" s="65">
        <v>0</v>
      </c>
      <c r="Q238" s="65">
        <v>128736</v>
      </c>
      <c r="R238" s="65">
        <v>75672</v>
      </c>
      <c r="S238" s="65">
        <v>10357</v>
      </c>
      <c r="T238" s="57">
        <f>IF(P238&gt;0, ROUND(IF(IF(OR(C238="51", C238="52", C238="66"), (L238*'UNIT VALUES'!$C$22)-CALCS!P238,0)&gt;0, IF(OR(C238="51", C238="52", C238="66"), (L238*'UNIT VALUES'!$C$22)-CALCS!P238,0), 0), 0), ROUND(IF(IF(OR(C238="51", C238="52", C238="66"), (L238*'UNIT VALUES'!$C$22)-CALCS!O238,0)&gt;0, IF(OR(C238="51", C238="52", C238="66"), (L238*'UNIT VALUES'!$C$22)-CALCS!O238,0), 0), 0))</f>
        <v>0</v>
      </c>
      <c r="U238" s="58">
        <f>IF(C238="22", (O238*'UNIT VALUES'!$D$34)+(Q238*'UNIT VALUES'!$D$35)+(S238*'UNIT VALUES'!$D$36), (O238*'UNIT VALUES'!$D$24)+(Q238*'UNIT VALUES'!$D$25)+(S238*'UNIT VALUES'!$D$26))</f>
        <v>9554942.1629515309</v>
      </c>
      <c r="V238" s="58">
        <f>IF(C238="22",(O238*'UNIT VALUES'!$D$37)+(Q238*'UNIT VALUES'!$D$38)+(R238*'UNIT VALUES'!$D$39),IF(C238="66",(Q238*'UNIT VALUES'!$D$27)+(T238*'UNIT VALUES'!$D$29)+(R238*'UNIT VALUES'!$D$30),(Q238*'UNIT VALUES'!$D$27)+(T238*'UNIT VALUES'!$D$28)+(R238*'UNIT VALUES'!$D$30)))</f>
        <v>9328559.7521367893</v>
      </c>
      <c r="W238" s="58">
        <f t="shared" si="3"/>
        <v>9554942</v>
      </c>
      <c r="X238" s="63">
        <f>ROUND(IF(C238="22", W238*'UNIT VALUES'!$D$40, W238*'UNIT VALUES'!$D$32), 0)</f>
        <v>7967210</v>
      </c>
    </row>
    <row r="239" spans="1:24">
      <c r="A239" s="64" t="s">
        <v>798</v>
      </c>
      <c r="B239" s="64" t="s">
        <v>6</v>
      </c>
      <c r="C239" s="64" t="s">
        <v>49</v>
      </c>
      <c r="D239" s="64" t="s">
        <v>50</v>
      </c>
      <c r="E239" s="64" t="s">
        <v>797</v>
      </c>
      <c r="F239" s="64" t="s">
        <v>799</v>
      </c>
      <c r="G239" s="64" t="s">
        <v>23</v>
      </c>
      <c r="H239" s="64" t="s">
        <v>24</v>
      </c>
      <c r="I239" s="64" t="s">
        <v>800</v>
      </c>
      <c r="J239" s="64" t="s">
        <v>801</v>
      </c>
      <c r="K239" s="64" t="s">
        <v>172</v>
      </c>
      <c r="L239" s="65">
        <v>19242</v>
      </c>
      <c r="M239" s="65">
        <v>84576</v>
      </c>
      <c r="N239" s="65">
        <v>84576</v>
      </c>
      <c r="O239" s="65">
        <v>106433</v>
      </c>
      <c r="P239" s="65">
        <v>0</v>
      </c>
      <c r="Q239" s="65">
        <v>6762</v>
      </c>
      <c r="R239" s="65">
        <v>661</v>
      </c>
      <c r="S239" s="65">
        <v>497</v>
      </c>
      <c r="T239" s="57">
        <f>IF(P239&gt;0, ROUND(IF(IF(OR(C239="51", C239="52", C239="66"), (L239*'UNIT VALUES'!$C$22)-CALCS!P239,0)&gt;0, IF(OR(C239="51", C239="52", C239="66"), (L239*'UNIT VALUES'!$C$22)-CALCS!P239,0), 0), 0), ROUND(IF(IF(OR(C239="51", C239="52", C239="66"), (L239*'UNIT VALUES'!$C$22)-CALCS!O239,0)&gt;0, IF(OR(C239="51", C239="52", C239="66"), (L239*'UNIT VALUES'!$C$22)-CALCS!O239,0), 0), 0))</f>
        <v>0</v>
      </c>
      <c r="U239" s="58">
        <f>IF(C239="22", (O239*'UNIT VALUES'!$D$34)+(Q239*'UNIT VALUES'!$D$35)+(S239*'UNIT VALUES'!$D$36), (O239*'UNIT VALUES'!$D$24)+(Q239*'UNIT VALUES'!$D$25)+(S239*'UNIT VALUES'!$D$26))</f>
        <v>501781.20768377162</v>
      </c>
      <c r="V239" s="58">
        <f>IF(C239="22",(O239*'UNIT VALUES'!$D$37)+(Q239*'UNIT VALUES'!$D$38)+(R239*'UNIT VALUES'!$D$39),IF(C239="66",(Q239*'UNIT VALUES'!$D$27)+(T239*'UNIT VALUES'!$D$29)+(R239*'UNIT VALUES'!$D$30),(Q239*'UNIT VALUES'!$D$27)+(T239*'UNIT VALUES'!$D$28)+(R239*'UNIT VALUES'!$D$30)))</f>
        <v>172291.95215895161</v>
      </c>
      <c r="W239" s="58">
        <f t="shared" si="3"/>
        <v>501781</v>
      </c>
      <c r="X239" s="63">
        <f>ROUND(IF(C239="22", W239*'UNIT VALUES'!$D$40, W239*'UNIT VALUES'!$D$32), 0)</f>
        <v>437788</v>
      </c>
    </row>
    <row r="240" spans="1:24">
      <c r="A240" s="64" t="s">
        <v>802</v>
      </c>
      <c r="B240" s="64" t="s">
        <v>6</v>
      </c>
      <c r="C240" s="64" t="s">
        <v>28</v>
      </c>
      <c r="D240" s="64" t="s">
        <v>29</v>
      </c>
      <c r="E240" s="64" t="s">
        <v>797</v>
      </c>
      <c r="F240" s="64" t="s">
        <v>39</v>
      </c>
      <c r="G240" s="64" t="s">
        <v>23</v>
      </c>
      <c r="H240" s="64" t="s">
        <v>24</v>
      </c>
      <c r="I240" s="64" t="s">
        <v>803</v>
      </c>
      <c r="J240" s="64" t="s">
        <v>801</v>
      </c>
      <c r="K240" s="64" t="s">
        <v>172</v>
      </c>
      <c r="L240" s="65">
        <v>48548</v>
      </c>
      <c r="M240" s="65">
        <v>158588</v>
      </c>
      <c r="N240" s="65">
        <v>158588</v>
      </c>
      <c r="O240" s="65">
        <v>325078</v>
      </c>
      <c r="P240" s="65">
        <v>0</v>
      </c>
      <c r="Q240" s="65">
        <v>48660</v>
      </c>
      <c r="R240" s="65">
        <v>940</v>
      </c>
      <c r="S240" s="65">
        <v>4769</v>
      </c>
      <c r="T240" s="57">
        <f>IF(P240&gt;0, ROUND(IF(IF(OR(C240="51", C240="52", C240="66"), (L240*'UNIT VALUES'!$C$22)-CALCS!P240,0)&gt;0, IF(OR(C240="51", C240="52", C240="66"), (L240*'UNIT VALUES'!$C$22)-CALCS!P240,0), 0), 0), ROUND(IF(IF(OR(C240="51", C240="52", C240="66"), (L240*'UNIT VALUES'!$C$22)-CALCS!O240,0)&gt;0, IF(OR(C240="51", C240="52", C240="66"), (L240*'UNIT VALUES'!$C$22)-CALCS!O240,0), 0), 0))</f>
        <v>0</v>
      </c>
      <c r="U240" s="58">
        <f>IF(C240="22", (O240*'UNIT VALUES'!$D$34)+(Q240*'UNIT VALUES'!$D$35)+(S240*'UNIT VALUES'!$D$36), (O240*'UNIT VALUES'!$D$24)+(Q240*'UNIT VALUES'!$D$25)+(S240*'UNIT VALUES'!$D$26))</f>
        <v>2946316.1542314766</v>
      </c>
      <c r="V240" s="58">
        <f>IF(C240="22",(O240*'UNIT VALUES'!$D$37)+(Q240*'UNIT VALUES'!$D$38)+(R240*'UNIT VALUES'!$D$39),IF(C240="66",(Q240*'UNIT VALUES'!$D$27)+(T240*'UNIT VALUES'!$D$29)+(R240*'UNIT VALUES'!$D$30),(Q240*'UNIT VALUES'!$D$27)+(T240*'UNIT VALUES'!$D$28)+(R240*'UNIT VALUES'!$D$30)))</f>
        <v>967084.03289515513</v>
      </c>
      <c r="W240" s="58">
        <f t="shared" si="3"/>
        <v>2946316</v>
      </c>
      <c r="X240" s="63">
        <f>ROUND(IF(C240="22", W240*'UNIT VALUES'!$D$40, W240*'UNIT VALUES'!$D$32), 0)</f>
        <v>2570565</v>
      </c>
    </row>
    <row r="241" spans="1:24">
      <c r="A241" s="64" t="s">
        <v>804</v>
      </c>
      <c r="B241" s="64" t="s">
        <v>6</v>
      </c>
      <c r="C241" s="64" t="s">
        <v>28</v>
      </c>
      <c r="D241" s="64" t="s">
        <v>29</v>
      </c>
      <c r="E241" s="64" t="s">
        <v>797</v>
      </c>
      <c r="F241" s="64" t="s">
        <v>44</v>
      </c>
      <c r="G241" s="64" t="s">
        <v>175</v>
      </c>
      <c r="H241" s="64" t="s">
        <v>24</v>
      </c>
      <c r="I241" s="64" t="s">
        <v>805</v>
      </c>
      <c r="J241" s="64" t="s">
        <v>806</v>
      </c>
      <c r="K241" s="64" t="s">
        <v>172</v>
      </c>
      <c r="L241" s="65">
        <v>37718</v>
      </c>
      <c r="M241" s="65">
        <v>76685</v>
      </c>
      <c r="N241" s="65">
        <v>76685</v>
      </c>
      <c r="O241" s="65">
        <v>97385</v>
      </c>
      <c r="P241" s="65">
        <v>0</v>
      </c>
      <c r="Q241" s="65">
        <v>20454</v>
      </c>
      <c r="R241" s="65">
        <v>3926</v>
      </c>
      <c r="S241" s="65">
        <v>561</v>
      </c>
      <c r="T241" s="57">
        <f>IF(P241&gt;0, ROUND(IF(IF(OR(C241="51", C241="52", C241="66"), (L241*'UNIT VALUES'!$C$22)-CALCS!P241,0)&gt;0, IF(OR(C241="51", C241="52", C241="66"), (L241*'UNIT VALUES'!$C$22)-CALCS!P241,0), 0), 0), ROUND(IF(IF(OR(C241="51", C241="52", C241="66"), (L241*'UNIT VALUES'!$C$22)-CALCS!O241,0)&gt;0, IF(OR(C241="51", C241="52", C241="66"), (L241*'UNIT VALUES'!$C$22)-CALCS!O241,0), 0), 0))</f>
        <v>0</v>
      </c>
      <c r="U241" s="58">
        <f>IF(C241="22", (O241*'UNIT VALUES'!$D$34)+(Q241*'UNIT VALUES'!$D$35)+(S241*'UNIT VALUES'!$D$36), (O241*'UNIT VALUES'!$D$24)+(Q241*'UNIT VALUES'!$D$25)+(S241*'UNIT VALUES'!$D$26))</f>
        <v>916862.2804383277</v>
      </c>
      <c r="V241" s="58">
        <f>IF(C241="22",(O241*'UNIT VALUES'!$D$37)+(Q241*'UNIT VALUES'!$D$38)+(R241*'UNIT VALUES'!$D$39),IF(C241="66",(Q241*'UNIT VALUES'!$D$27)+(T241*'UNIT VALUES'!$D$29)+(R241*'UNIT VALUES'!$D$30),(Q241*'UNIT VALUES'!$D$27)+(T241*'UNIT VALUES'!$D$28)+(R241*'UNIT VALUES'!$D$30)))</f>
        <v>658834.56028175901</v>
      </c>
      <c r="W241" s="58">
        <f t="shared" si="3"/>
        <v>916862</v>
      </c>
      <c r="X241" s="63">
        <f>ROUND(IF(C241="22", W241*'UNIT VALUES'!$D$40, W241*'UNIT VALUES'!$D$32), 0)</f>
        <v>799932</v>
      </c>
    </row>
    <row r="242" spans="1:24">
      <c r="A242" s="64" t="s">
        <v>807</v>
      </c>
      <c r="B242" s="64" t="s">
        <v>6</v>
      </c>
      <c r="C242" s="64" t="s">
        <v>28</v>
      </c>
      <c r="D242" s="64" t="s">
        <v>29</v>
      </c>
      <c r="E242" s="64" t="s">
        <v>797</v>
      </c>
      <c r="F242" s="64" t="s">
        <v>185</v>
      </c>
      <c r="G242" s="64" t="s">
        <v>808</v>
      </c>
      <c r="H242" s="64" t="s">
        <v>24</v>
      </c>
      <c r="I242" s="64" t="s">
        <v>809</v>
      </c>
      <c r="J242" s="64" t="s">
        <v>801</v>
      </c>
      <c r="K242" s="64" t="s">
        <v>172</v>
      </c>
      <c r="L242" s="65">
        <v>0</v>
      </c>
      <c r="M242" s="65">
        <v>0</v>
      </c>
      <c r="N242" s="65">
        <v>0</v>
      </c>
      <c r="O242" s="65">
        <v>55889</v>
      </c>
      <c r="P242" s="65">
        <v>0</v>
      </c>
      <c r="Q242" s="65">
        <v>2679</v>
      </c>
      <c r="R242" s="65">
        <v>106</v>
      </c>
      <c r="S242" s="65">
        <v>114</v>
      </c>
      <c r="T242" s="57">
        <f>IF(P242&gt;0, ROUND(IF(IF(OR(C242="51", C242="52", C242="66"), (L242*'UNIT VALUES'!$C$22)-CALCS!P242,0)&gt;0, IF(OR(C242="51", C242="52", C242="66"), (L242*'UNIT VALUES'!$C$22)-CALCS!P242,0), 0), 0), ROUND(IF(IF(OR(C242="51", C242="52", C242="66"), (L242*'UNIT VALUES'!$C$22)-CALCS!O242,0)&gt;0, IF(OR(C242="51", C242="52", C242="66"), (L242*'UNIT VALUES'!$C$22)-CALCS!O242,0), 0), 0))</f>
        <v>0</v>
      </c>
      <c r="U242" s="58">
        <f>IF(C242="22", (O242*'UNIT VALUES'!$D$34)+(Q242*'UNIT VALUES'!$D$35)+(S242*'UNIT VALUES'!$D$36), (O242*'UNIT VALUES'!$D$24)+(Q242*'UNIT VALUES'!$D$25)+(S242*'UNIT VALUES'!$D$26))</f>
        <v>211731.90032099793</v>
      </c>
      <c r="V242" s="58">
        <f>IF(C242="22",(O242*'UNIT VALUES'!$D$37)+(Q242*'UNIT VALUES'!$D$38)+(R242*'UNIT VALUES'!$D$39),IF(C242="66",(Q242*'UNIT VALUES'!$D$27)+(T242*'UNIT VALUES'!$D$29)+(R242*'UNIT VALUES'!$D$30),(Q242*'UNIT VALUES'!$D$27)+(T242*'UNIT VALUES'!$D$28)+(R242*'UNIT VALUES'!$D$30)))</f>
        <v>57119.971796902522</v>
      </c>
      <c r="W242" s="58">
        <f t="shared" si="3"/>
        <v>211732</v>
      </c>
      <c r="X242" s="63">
        <f>ROUND(IF(C242="22", W242*'UNIT VALUES'!$D$40, W242*'UNIT VALUES'!$D$32), 0)</f>
        <v>184729</v>
      </c>
    </row>
    <row r="243" spans="1:24">
      <c r="A243" s="64" t="s">
        <v>810</v>
      </c>
      <c r="B243" s="64" t="s">
        <v>6</v>
      </c>
      <c r="C243" s="64" t="s">
        <v>49</v>
      </c>
      <c r="D243" s="64" t="s">
        <v>50</v>
      </c>
      <c r="E243" s="64" t="s">
        <v>797</v>
      </c>
      <c r="F243" s="64" t="s">
        <v>811</v>
      </c>
      <c r="G243" s="64" t="s">
        <v>181</v>
      </c>
      <c r="H243" s="64" t="s">
        <v>24</v>
      </c>
      <c r="I243" s="64" t="s">
        <v>812</v>
      </c>
      <c r="J243" s="64" t="s">
        <v>801</v>
      </c>
      <c r="K243" s="64" t="s">
        <v>172</v>
      </c>
      <c r="L243" s="65">
        <v>1</v>
      </c>
      <c r="M243" s="65">
        <v>0</v>
      </c>
      <c r="N243" s="65">
        <v>0</v>
      </c>
      <c r="O243" s="65">
        <v>100377</v>
      </c>
      <c r="P243" s="65">
        <v>0</v>
      </c>
      <c r="Q243" s="65">
        <v>4090</v>
      </c>
      <c r="R243" s="65">
        <v>173</v>
      </c>
      <c r="S243" s="65">
        <v>110</v>
      </c>
      <c r="T243" s="57">
        <f>IF(P243&gt;0, ROUND(IF(IF(OR(C243="51", C243="52", C243="66"), (L243*'UNIT VALUES'!$C$22)-CALCS!P243,0)&gt;0, IF(OR(C243="51", C243="52", C243="66"), (L243*'UNIT VALUES'!$C$22)-CALCS!P243,0), 0), 0), ROUND(IF(IF(OR(C243="51", C243="52", C243="66"), (L243*'UNIT VALUES'!$C$22)-CALCS!O243,0)&gt;0, IF(OR(C243="51", C243="52", C243="66"), (L243*'UNIT VALUES'!$C$22)-CALCS!O243,0), 0), 0))</f>
        <v>0</v>
      </c>
      <c r="U243" s="58">
        <f>IF(C243="22", (O243*'UNIT VALUES'!$D$34)+(Q243*'UNIT VALUES'!$D$35)+(S243*'UNIT VALUES'!$D$36), (O243*'UNIT VALUES'!$D$24)+(Q243*'UNIT VALUES'!$D$25)+(S243*'UNIT VALUES'!$D$26))</f>
        <v>341990.53131262661</v>
      </c>
      <c r="V243" s="58">
        <f>IF(C243="22",(O243*'UNIT VALUES'!$D$37)+(Q243*'UNIT VALUES'!$D$38)+(R243*'UNIT VALUES'!$D$39),IF(C243="66",(Q243*'UNIT VALUES'!$D$27)+(T243*'UNIT VALUES'!$D$29)+(R243*'UNIT VALUES'!$D$30),(Q243*'UNIT VALUES'!$D$27)+(T243*'UNIT VALUES'!$D$28)+(R243*'UNIT VALUES'!$D$30)))</f>
        <v>88002.741507907762</v>
      </c>
      <c r="W243" s="58">
        <f t="shared" si="3"/>
        <v>341991</v>
      </c>
      <c r="X243" s="63">
        <f>ROUND(IF(C243="22", W243*'UNIT VALUES'!$D$40, W243*'UNIT VALUES'!$D$32), 0)</f>
        <v>298376</v>
      </c>
    </row>
    <row r="244" spans="1:24">
      <c r="A244" s="64" t="s">
        <v>813</v>
      </c>
      <c r="B244" s="64" t="s">
        <v>6</v>
      </c>
      <c r="C244" s="64" t="s">
        <v>28</v>
      </c>
      <c r="D244" s="64" t="s">
        <v>29</v>
      </c>
      <c r="E244" s="64" t="s">
        <v>797</v>
      </c>
      <c r="F244" s="64" t="s">
        <v>261</v>
      </c>
      <c r="G244" s="64" t="s">
        <v>769</v>
      </c>
      <c r="H244" s="64" t="s">
        <v>24</v>
      </c>
      <c r="I244" s="64" t="s">
        <v>313</v>
      </c>
      <c r="J244" s="64" t="s">
        <v>814</v>
      </c>
      <c r="K244" s="64" t="s">
        <v>172</v>
      </c>
      <c r="L244" s="65">
        <v>70194</v>
      </c>
      <c r="M244" s="65">
        <v>215105</v>
      </c>
      <c r="N244" s="65">
        <v>215150</v>
      </c>
      <c r="O244" s="65">
        <v>416427</v>
      </c>
      <c r="P244" s="65">
        <v>0</v>
      </c>
      <c r="Q244" s="65">
        <v>44207</v>
      </c>
      <c r="R244" s="65">
        <v>11282</v>
      </c>
      <c r="S244" s="65">
        <v>2845</v>
      </c>
      <c r="T244" s="57">
        <f>IF(P244&gt;0, ROUND(IF(IF(OR(C244="51", C244="52", C244="66"), (L244*'UNIT VALUES'!$C$22)-CALCS!P244,0)&gt;0, IF(OR(C244="51", C244="52", C244="66"), (L244*'UNIT VALUES'!$C$22)-CALCS!P244,0), 0), 0), ROUND(IF(IF(OR(C244="51", C244="52", C244="66"), (L244*'UNIT VALUES'!$C$22)-CALCS!O244,0)&gt;0, IF(OR(C244="51", C244="52", C244="66"), (L244*'UNIT VALUES'!$C$22)-CALCS!O244,0), 0), 0))</f>
        <v>0</v>
      </c>
      <c r="U244" s="58">
        <f>IF(C244="22", (O244*'UNIT VALUES'!$D$34)+(Q244*'UNIT VALUES'!$D$35)+(S244*'UNIT VALUES'!$D$36), (O244*'UNIT VALUES'!$D$24)+(Q244*'UNIT VALUES'!$D$25)+(S244*'UNIT VALUES'!$D$26))</f>
        <v>2662837.3307582005</v>
      </c>
      <c r="V244" s="58">
        <f>IF(C244="22",(O244*'UNIT VALUES'!$D$37)+(Q244*'UNIT VALUES'!$D$38)+(R244*'UNIT VALUES'!$D$39),IF(C244="66",(Q244*'UNIT VALUES'!$D$27)+(T244*'UNIT VALUES'!$D$29)+(R244*'UNIT VALUES'!$D$30),(Q244*'UNIT VALUES'!$D$27)+(T244*'UNIT VALUES'!$D$28)+(R244*'UNIT VALUES'!$D$30)))</f>
        <v>1623796.7892766292</v>
      </c>
      <c r="W244" s="58">
        <f t="shared" si="3"/>
        <v>2662837</v>
      </c>
      <c r="X244" s="63">
        <f>ROUND(IF(C244="22", W244*'UNIT VALUES'!$D$40, W244*'UNIT VALUES'!$D$32), 0)</f>
        <v>2323239</v>
      </c>
    </row>
    <row r="245" spans="1:24">
      <c r="A245" s="64" t="s">
        <v>815</v>
      </c>
      <c r="B245" s="64" t="s">
        <v>6</v>
      </c>
      <c r="C245" s="64" t="s">
        <v>28</v>
      </c>
      <c r="D245" s="64" t="s">
        <v>29</v>
      </c>
      <c r="E245" s="64" t="s">
        <v>797</v>
      </c>
      <c r="F245" s="64" t="s">
        <v>816</v>
      </c>
      <c r="G245" s="64" t="s">
        <v>140</v>
      </c>
      <c r="H245" s="64" t="s">
        <v>24</v>
      </c>
      <c r="I245" s="64" t="s">
        <v>817</v>
      </c>
      <c r="J245" s="64" t="s">
        <v>801</v>
      </c>
      <c r="K245" s="64" t="s">
        <v>172</v>
      </c>
      <c r="L245" s="65">
        <v>493887</v>
      </c>
      <c r="M245" s="65">
        <v>492694</v>
      </c>
      <c r="N245" s="65">
        <v>492365</v>
      </c>
      <c r="O245" s="65">
        <v>600158</v>
      </c>
      <c r="P245" s="65">
        <v>0</v>
      </c>
      <c r="Q245" s="65">
        <v>101918</v>
      </c>
      <c r="R245" s="65">
        <v>61084</v>
      </c>
      <c r="S245" s="65">
        <v>6907</v>
      </c>
      <c r="T245" s="57">
        <f>IF(P245&gt;0, ROUND(IF(IF(OR(C245="51", C245="52", C245="66"), (L245*'UNIT VALUES'!$C$22)-CALCS!P245,0)&gt;0, IF(OR(C245="51", C245="52", C245="66"), (L245*'UNIT VALUES'!$C$22)-CALCS!P245,0), 0), 0), ROUND(IF(IF(OR(C245="51", C245="52", C245="66"), (L245*'UNIT VALUES'!$C$22)-CALCS!O245,0)&gt;0, IF(OR(C245="51", C245="52", C245="66"), (L245*'UNIT VALUES'!$C$22)-CALCS!O245,0), 0), 0))</f>
        <v>137227</v>
      </c>
      <c r="U245" s="58">
        <f>IF(C245="22", (O245*'UNIT VALUES'!$D$34)+(Q245*'UNIT VALUES'!$D$35)+(S245*'UNIT VALUES'!$D$36), (O245*'UNIT VALUES'!$D$24)+(Q245*'UNIT VALUES'!$D$25)+(S245*'UNIT VALUES'!$D$26))</f>
        <v>5490592.8658686085</v>
      </c>
      <c r="V245" s="58">
        <f>IF(C245="22",(O245*'UNIT VALUES'!$D$37)+(Q245*'UNIT VALUES'!$D$38)+(R245*'UNIT VALUES'!$D$39),IF(C245="66",(Q245*'UNIT VALUES'!$D$27)+(T245*'UNIT VALUES'!$D$29)+(R245*'UNIT VALUES'!$D$30),(Q245*'UNIT VALUES'!$D$27)+(T245*'UNIT VALUES'!$D$28)+(R245*'UNIT VALUES'!$D$30)))</f>
        <v>7974407.81880969</v>
      </c>
      <c r="W245" s="58">
        <f t="shared" si="3"/>
        <v>7974408</v>
      </c>
      <c r="X245" s="63">
        <f>ROUND(IF(C245="22", W245*'UNIT VALUES'!$D$40, W245*'UNIT VALUES'!$D$32), 0)</f>
        <v>6957412</v>
      </c>
    </row>
    <row r="246" spans="1:24">
      <c r="A246" s="64" t="s">
        <v>818</v>
      </c>
      <c r="B246" s="64" t="s">
        <v>6</v>
      </c>
      <c r="C246" s="64" t="s">
        <v>28</v>
      </c>
      <c r="D246" s="64" t="s">
        <v>29</v>
      </c>
      <c r="E246" s="64" t="s">
        <v>797</v>
      </c>
      <c r="F246" s="64" t="s">
        <v>819</v>
      </c>
      <c r="G246" s="64" t="s">
        <v>150</v>
      </c>
      <c r="H246" s="64" t="s">
        <v>24</v>
      </c>
      <c r="I246" s="64" t="s">
        <v>820</v>
      </c>
      <c r="J246" s="64" t="s">
        <v>821</v>
      </c>
      <c r="K246" s="64" t="s">
        <v>172</v>
      </c>
      <c r="L246" s="65">
        <v>25027</v>
      </c>
      <c r="M246" s="65">
        <v>65092</v>
      </c>
      <c r="N246" s="65">
        <v>65092</v>
      </c>
      <c r="O246" s="65">
        <v>143986</v>
      </c>
      <c r="P246" s="65">
        <v>0</v>
      </c>
      <c r="Q246" s="65">
        <v>25103</v>
      </c>
      <c r="R246" s="65">
        <v>3598</v>
      </c>
      <c r="S246" s="65">
        <v>377</v>
      </c>
      <c r="T246" s="57">
        <f>IF(P246&gt;0, ROUND(IF(IF(OR(C246="51", C246="52", C246="66"), (L246*'UNIT VALUES'!$C$22)-CALCS!P246,0)&gt;0, IF(OR(C246="51", C246="52", C246="66"), (L246*'UNIT VALUES'!$C$22)-CALCS!P246,0), 0), 0), ROUND(IF(IF(OR(C246="51", C246="52", C246="66"), (L246*'UNIT VALUES'!$C$22)-CALCS!O246,0)&gt;0, IF(OR(C246="51", C246="52", C246="66"), (L246*'UNIT VALUES'!$C$22)-CALCS!O246,0), 0), 0))</f>
        <v>0</v>
      </c>
      <c r="U246" s="58">
        <f>IF(C246="22", (O246*'UNIT VALUES'!$D$34)+(Q246*'UNIT VALUES'!$D$35)+(S246*'UNIT VALUES'!$D$36), (O246*'UNIT VALUES'!$D$24)+(Q246*'UNIT VALUES'!$D$25)+(S246*'UNIT VALUES'!$D$26))</f>
        <v>1120601.0158698917</v>
      </c>
      <c r="V246" s="58">
        <f>IF(C246="22",(O246*'UNIT VALUES'!$D$37)+(Q246*'UNIT VALUES'!$D$38)+(R246*'UNIT VALUES'!$D$39),IF(C246="66",(Q246*'UNIT VALUES'!$D$27)+(T246*'UNIT VALUES'!$D$29)+(R246*'UNIT VALUES'!$D$30),(Q246*'UNIT VALUES'!$D$27)+(T246*'UNIT VALUES'!$D$28)+(R246*'UNIT VALUES'!$D$30)))</f>
        <v>721372.60710681649</v>
      </c>
      <c r="W246" s="58">
        <f t="shared" si="3"/>
        <v>1120601</v>
      </c>
      <c r="X246" s="63">
        <f>ROUND(IF(C246="22", W246*'UNIT VALUES'!$D$40, W246*'UNIT VALUES'!$D$32), 0)</f>
        <v>977688</v>
      </c>
    </row>
    <row r="247" spans="1:24">
      <c r="A247" s="64" t="s">
        <v>822</v>
      </c>
      <c r="B247" s="64" t="s">
        <v>6</v>
      </c>
      <c r="C247" s="64" t="s">
        <v>28</v>
      </c>
      <c r="D247" s="64" t="s">
        <v>29</v>
      </c>
      <c r="E247" s="64" t="s">
        <v>797</v>
      </c>
      <c r="F247" s="64" t="s">
        <v>823</v>
      </c>
      <c r="G247" s="64" t="s">
        <v>68</v>
      </c>
      <c r="H247" s="64" t="s">
        <v>24</v>
      </c>
      <c r="I247" s="64" t="s">
        <v>824</v>
      </c>
      <c r="J247" s="64" t="s">
        <v>825</v>
      </c>
      <c r="K247" s="64" t="s">
        <v>172</v>
      </c>
      <c r="L247" s="65">
        <v>18694</v>
      </c>
      <c r="M247" s="65">
        <v>0</v>
      </c>
      <c r="N247" s="65">
        <v>0</v>
      </c>
      <c r="O247" s="65">
        <v>58566</v>
      </c>
      <c r="P247" s="65">
        <v>0</v>
      </c>
      <c r="Q247" s="65">
        <v>8119</v>
      </c>
      <c r="R247" s="65">
        <v>2463</v>
      </c>
      <c r="S247" s="65">
        <v>357</v>
      </c>
      <c r="T247" s="57">
        <f>IF(P247&gt;0, ROUND(IF(IF(OR(C247="51", C247="52", C247="66"), (L247*'UNIT VALUES'!$C$22)-CALCS!P247,0)&gt;0, IF(OR(C247="51", C247="52", C247="66"), (L247*'UNIT VALUES'!$C$22)-CALCS!P247,0), 0), 0), ROUND(IF(IF(OR(C247="51", C247="52", C247="66"), (L247*'UNIT VALUES'!$C$22)-CALCS!O247,0)&gt;0, IF(OR(C247="51", C247="52", C247="66"), (L247*'UNIT VALUES'!$C$22)-CALCS!O247,0), 0), 0))</f>
        <v>0</v>
      </c>
      <c r="U247" s="58">
        <f>IF(C247="22", (O247*'UNIT VALUES'!$D$34)+(Q247*'UNIT VALUES'!$D$35)+(S247*'UNIT VALUES'!$D$36), (O247*'UNIT VALUES'!$D$24)+(Q247*'UNIT VALUES'!$D$25)+(S247*'UNIT VALUES'!$D$26))</f>
        <v>425816.53055405302</v>
      </c>
      <c r="V247" s="58">
        <f>IF(C247="22",(O247*'UNIT VALUES'!$D$37)+(Q247*'UNIT VALUES'!$D$38)+(R247*'UNIT VALUES'!$D$39),IF(C247="66",(Q247*'UNIT VALUES'!$D$27)+(T247*'UNIT VALUES'!$D$29)+(R247*'UNIT VALUES'!$D$30),(Q247*'UNIT VALUES'!$D$27)+(T247*'UNIT VALUES'!$D$28)+(R247*'UNIT VALUES'!$D$30)))</f>
        <v>326163.58664852032</v>
      </c>
      <c r="W247" s="58">
        <f t="shared" si="3"/>
        <v>425817</v>
      </c>
      <c r="X247" s="63">
        <f>ROUND(IF(C247="22", W247*'UNIT VALUES'!$D$40, W247*'UNIT VALUES'!$D$32), 0)</f>
        <v>371511</v>
      </c>
    </row>
    <row r="248" spans="1:24">
      <c r="A248" s="64" t="s">
        <v>826</v>
      </c>
      <c r="B248" s="64" t="s">
        <v>6</v>
      </c>
      <c r="C248" s="64" t="s">
        <v>28</v>
      </c>
      <c r="D248" s="64" t="s">
        <v>29</v>
      </c>
      <c r="E248" s="64" t="s">
        <v>797</v>
      </c>
      <c r="F248" s="64" t="s">
        <v>827</v>
      </c>
      <c r="G248" s="64" t="s">
        <v>828</v>
      </c>
      <c r="H248" s="64" t="s">
        <v>24</v>
      </c>
      <c r="I248" s="64" t="s">
        <v>829</v>
      </c>
      <c r="J248" s="64" t="s">
        <v>830</v>
      </c>
      <c r="K248" s="64" t="s">
        <v>172</v>
      </c>
      <c r="L248" s="65">
        <v>26314</v>
      </c>
      <c r="M248" s="65">
        <v>54612</v>
      </c>
      <c r="N248" s="65">
        <v>53006</v>
      </c>
      <c r="O248" s="65">
        <v>92889</v>
      </c>
      <c r="P248" s="65">
        <v>0</v>
      </c>
      <c r="Q248" s="65">
        <v>18563</v>
      </c>
      <c r="R248" s="65">
        <v>2564</v>
      </c>
      <c r="S248" s="65">
        <v>939</v>
      </c>
      <c r="T248" s="57">
        <f>IF(P248&gt;0, ROUND(IF(IF(OR(C248="51", C248="52", C248="66"), (L248*'UNIT VALUES'!$C$22)-CALCS!P248,0)&gt;0, IF(OR(C248="51", C248="52", C248="66"), (L248*'UNIT VALUES'!$C$22)-CALCS!P248,0), 0), 0), ROUND(IF(IF(OR(C248="51", C248="52", C248="66"), (L248*'UNIT VALUES'!$C$22)-CALCS!O248,0)&gt;0, IF(OR(C248="51", C248="52", C248="66"), (L248*'UNIT VALUES'!$C$22)-CALCS!O248,0), 0), 0))</f>
        <v>0</v>
      </c>
      <c r="U248" s="58">
        <f>IF(C248="22", (O248*'UNIT VALUES'!$D$34)+(Q248*'UNIT VALUES'!$D$35)+(S248*'UNIT VALUES'!$D$36), (O248*'UNIT VALUES'!$D$24)+(Q248*'UNIT VALUES'!$D$25)+(S248*'UNIT VALUES'!$D$26))</f>
        <v>913742.77949164272</v>
      </c>
      <c r="V248" s="58">
        <f>IF(C248="22",(O248*'UNIT VALUES'!$D$37)+(Q248*'UNIT VALUES'!$D$38)+(R248*'UNIT VALUES'!$D$39),IF(C248="66",(Q248*'UNIT VALUES'!$D$27)+(T248*'UNIT VALUES'!$D$29)+(R248*'UNIT VALUES'!$D$30),(Q248*'UNIT VALUES'!$D$27)+(T248*'UNIT VALUES'!$D$28)+(R248*'UNIT VALUES'!$D$30)))</f>
        <v>526530.75016241579</v>
      </c>
      <c r="W248" s="58">
        <f t="shared" si="3"/>
        <v>913743</v>
      </c>
      <c r="X248" s="63">
        <f>ROUND(IF(C248="22", W248*'UNIT VALUES'!$D$40, W248*'UNIT VALUES'!$D$32), 0)</f>
        <v>797211</v>
      </c>
    </row>
    <row r="249" spans="1:24">
      <c r="A249" s="64" t="s">
        <v>437</v>
      </c>
      <c r="B249" s="64" t="s">
        <v>6</v>
      </c>
      <c r="C249" s="64" t="s">
        <v>49</v>
      </c>
      <c r="D249" s="64" t="s">
        <v>50</v>
      </c>
      <c r="E249" s="64" t="s">
        <v>797</v>
      </c>
      <c r="F249" s="64" t="s">
        <v>321</v>
      </c>
      <c r="G249" s="64" t="s">
        <v>242</v>
      </c>
      <c r="H249" s="64" t="s">
        <v>24</v>
      </c>
      <c r="I249" s="64" t="s">
        <v>455</v>
      </c>
      <c r="J249" s="64" t="s">
        <v>801</v>
      </c>
      <c r="K249" s="64" t="s">
        <v>172</v>
      </c>
      <c r="L249" s="65">
        <v>19388</v>
      </c>
      <c r="M249" s="65">
        <v>113808</v>
      </c>
      <c r="N249" s="65">
        <v>112860</v>
      </c>
      <c r="O249" s="65">
        <v>142980</v>
      </c>
      <c r="P249" s="65">
        <v>0</v>
      </c>
      <c r="Q249" s="65">
        <v>16248</v>
      </c>
      <c r="R249" s="65">
        <v>1770</v>
      </c>
      <c r="S249" s="65">
        <v>1324</v>
      </c>
      <c r="T249" s="57">
        <f>IF(P249&gt;0, ROUND(IF(IF(OR(C249="51", C249="52", C249="66"), (L249*'UNIT VALUES'!$C$22)-CALCS!P249,0)&gt;0, IF(OR(C249="51", C249="52", C249="66"), (L249*'UNIT VALUES'!$C$22)-CALCS!P249,0), 0), 0), ROUND(IF(IF(OR(C249="51", C249="52", C249="66"), (L249*'UNIT VALUES'!$C$22)-CALCS!O249,0)&gt;0, IF(OR(C249="51", C249="52", C249="66"), (L249*'UNIT VALUES'!$C$22)-CALCS!O249,0), 0), 0))</f>
        <v>0</v>
      </c>
      <c r="U249" s="58">
        <f>IF(C249="22", (O249*'UNIT VALUES'!$D$34)+(Q249*'UNIT VALUES'!$D$35)+(S249*'UNIT VALUES'!$D$36), (O249*'UNIT VALUES'!$D$24)+(Q249*'UNIT VALUES'!$D$25)+(S249*'UNIT VALUES'!$D$26))</f>
        <v>1006034.5695505249</v>
      </c>
      <c r="V249" s="58">
        <f>IF(C249="22",(O249*'UNIT VALUES'!$D$37)+(Q249*'UNIT VALUES'!$D$38)+(R249*'UNIT VALUES'!$D$39),IF(C249="66",(Q249*'UNIT VALUES'!$D$27)+(T249*'UNIT VALUES'!$D$29)+(R249*'UNIT VALUES'!$D$30),(Q249*'UNIT VALUES'!$D$27)+(T249*'UNIT VALUES'!$D$28)+(R249*'UNIT VALUES'!$D$30)))</f>
        <v>426976.29140090494</v>
      </c>
      <c r="W249" s="58">
        <f t="shared" si="3"/>
        <v>1006035</v>
      </c>
      <c r="X249" s="63">
        <f>ROUND(IF(C249="22", W249*'UNIT VALUES'!$D$40, W249*'UNIT VALUES'!$D$32), 0)</f>
        <v>877733</v>
      </c>
    </row>
    <row r="250" spans="1:24">
      <c r="A250" s="64" t="s">
        <v>831</v>
      </c>
      <c r="B250" s="64" t="s">
        <v>6</v>
      </c>
      <c r="C250" s="64" t="s">
        <v>49</v>
      </c>
      <c r="D250" s="64" t="s">
        <v>50</v>
      </c>
      <c r="E250" s="64" t="s">
        <v>797</v>
      </c>
      <c r="F250" s="64" t="s">
        <v>832</v>
      </c>
      <c r="G250" s="64" t="s">
        <v>23</v>
      </c>
      <c r="H250" s="64" t="s">
        <v>24</v>
      </c>
      <c r="I250" s="64" t="s">
        <v>833</v>
      </c>
      <c r="J250" s="64" t="s">
        <v>806</v>
      </c>
      <c r="K250" s="64" t="s">
        <v>172</v>
      </c>
      <c r="L250" s="65">
        <v>11489</v>
      </c>
      <c r="M250" s="65">
        <v>42942</v>
      </c>
      <c r="N250" s="65">
        <v>42942</v>
      </c>
      <c r="O250" s="65">
        <v>86270</v>
      </c>
      <c r="P250" s="65">
        <v>0</v>
      </c>
      <c r="Q250" s="65">
        <v>9359</v>
      </c>
      <c r="R250" s="65">
        <v>1838</v>
      </c>
      <c r="S250" s="65">
        <v>899</v>
      </c>
      <c r="T250" s="57">
        <f>IF(P250&gt;0, ROUND(IF(IF(OR(C250="51", C250="52", C250="66"), (L250*'UNIT VALUES'!$C$22)-CALCS!P250,0)&gt;0, IF(OR(C250="51", C250="52", C250="66"), (L250*'UNIT VALUES'!$C$22)-CALCS!P250,0), 0), 0), ROUND(IF(IF(OR(C250="51", C250="52", C250="66"), (L250*'UNIT VALUES'!$C$22)-CALCS!O250,0)&gt;0, IF(OR(C250="51", C250="52", C250="66"), (L250*'UNIT VALUES'!$C$22)-CALCS!O250,0), 0), 0))</f>
        <v>0</v>
      </c>
      <c r="U250" s="58">
        <f>IF(C250="22", (O250*'UNIT VALUES'!$D$34)+(Q250*'UNIT VALUES'!$D$35)+(S250*'UNIT VALUES'!$D$36), (O250*'UNIT VALUES'!$D$24)+(Q250*'UNIT VALUES'!$D$25)+(S250*'UNIT VALUES'!$D$26))</f>
        <v>610264.51710592583</v>
      </c>
      <c r="V250" s="58">
        <f>IF(C250="22",(O250*'UNIT VALUES'!$D$37)+(Q250*'UNIT VALUES'!$D$38)+(R250*'UNIT VALUES'!$D$39),IF(C250="66",(Q250*'UNIT VALUES'!$D$27)+(T250*'UNIT VALUES'!$D$29)+(R250*'UNIT VALUES'!$D$30),(Q250*'UNIT VALUES'!$D$27)+(T250*'UNIT VALUES'!$D$28)+(R250*'UNIT VALUES'!$D$30)))</f>
        <v>304431.82601769001</v>
      </c>
      <c r="W250" s="58">
        <f t="shared" si="3"/>
        <v>610265</v>
      </c>
      <c r="X250" s="63">
        <f>ROUND(IF(C250="22", W250*'UNIT VALUES'!$D$40, W250*'UNIT VALUES'!$D$32), 0)</f>
        <v>532436</v>
      </c>
    </row>
    <row r="251" spans="1:24">
      <c r="A251" s="64" t="s">
        <v>834</v>
      </c>
      <c r="B251" s="64" t="s">
        <v>6</v>
      </c>
      <c r="C251" s="64" t="s">
        <v>28</v>
      </c>
      <c r="D251" s="64" t="s">
        <v>29</v>
      </c>
      <c r="E251" s="64" t="s">
        <v>797</v>
      </c>
      <c r="F251" s="64" t="s">
        <v>835</v>
      </c>
      <c r="G251" s="64" t="s">
        <v>150</v>
      </c>
      <c r="H251" s="64" t="s">
        <v>24</v>
      </c>
      <c r="I251" s="64" t="s">
        <v>836</v>
      </c>
      <c r="J251" s="64" t="s">
        <v>821</v>
      </c>
      <c r="K251" s="64" t="s">
        <v>172</v>
      </c>
      <c r="L251" s="65">
        <v>9734</v>
      </c>
      <c r="M251" s="65">
        <v>30215</v>
      </c>
      <c r="N251" s="65">
        <v>30244</v>
      </c>
      <c r="O251" s="65">
        <v>66859</v>
      </c>
      <c r="P251" s="65">
        <v>0</v>
      </c>
      <c r="Q251" s="65">
        <v>5482</v>
      </c>
      <c r="R251" s="65">
        <v>1560</v>
      </c>
      <c r="S251" s="65">
        <v>177</v>
      </c>
      <c r="T251" s="57">
        <f>IF(P251&gt;0, ROUND(IF(IF(OR(C251="51", C251="52", C251="66"), (L251*'UNIT VALUES'!$C$22)-CALCS!P251,0)&gt;0, IF(OR(C251="51", C251="52", C251="66"), (L251*'UNIT VALUES'!$C$22)-CALCS!P251,0), 0), 0), ROUND(IF(IF(OR(C251="51", C251="52", C251="66"), (L251*'UNIT VALUES'!$C$22)-CALCS!O251,0)&gt;0, IF(OR(C251="51", C251="52", C251="66"), (L251*'UNIT VALUES'!$C$22)-CALCS!O251,0), 0), 0))</f>
        <v>0</v>
      </c>
      <c r="U251" s="58">
        <f>IF(C251="22", (O251*'UNIT VALUES'!$D$34)+(Q251*'UNIT VALUES'!$D$35)+(S251*'UNIT VALUES'!$D$36), (O251*'UNIT VALUES'!$D$24)+(Q251*'UNIT VALUES'!$D$25)+(S251*'UNIT VALUES'!$D$26))</f>
        <v>330358.59483322059</v>
      </c>
      <c r="V251" s="58">
        <f>IF(C251="22",(O251*'UNIT VALUES'!$D$37)+(Q251*'UNIT VALUES'!$D$38)+(R251*'UNIT VALUES'!$D$39),IF(C251="66",(Q251*'UNIT VALUES'!$D$27)+(T251*'UNIT VALUES'!$D$29)+(R251*'UNIT VALUES'!$D$30),(Q251*'UNIT VALUES'!$D$27)+(T251*'UNIT VALUES'!$D$28)+(R251*'UNIT VALUES'!$D$30)))</f>
        <v>212864.69979669355</v>
      </c>
      <c r="W251" s="58">
        <f t="shared" si="3"/>
        <v>330359</v>
      </c>
      <c r="X251" s="63">
        <f>ROUND(IF(C251="22", W251*'UNIT VALUES'!$D$40, W251*'UNIT VALUES'!$D$32), 0)</f>
        <v>288227</v>
      </c>
    </row>
    <row r="252" spans="1:24">
      <c r="A252" s="64" t="s">
        <v>837</v>
      </c>
      <c r="B252" s="64" t="s">
        <v>6</v>
      </c>
      <c r="C252" s="64" t="s">
        <v>28</v>
      </c>
      <c r="D252" s="64" t="s">
        <v>29</v>
      </c>
      <c r="E252" s="64" t="s">
        <v>797</v>
      </c>
      <c r="F252" s="64" t="s">
        <v>838</v>
      </c>
      <c r="G252" s="64" t="s">
        <v>90</v>
      </c>
      <c r="H252" s="64" t="s">
        <v>24</v>
      </c>
      <c r="I252" s="64" t="s">
        <v>605</v>
      </c>
      <c r="J252" s="64" t="s">
        <v>839</v>
      </c>
      <c r="K252" s="64" t="s">
        <v>172</v>
      </c>
      <c r="L252" s="65">
        <v>91181</v>
      </c>
      <c r="M252" s="65">
        <v>101686</v>
      </c>
      <c r="N252" s="65">
        <v>101686</v>
      </c>
      <c r="O252" s="65">
        <v>106595</v>
      </c>
      <c r="P252" s="65">
        <v>0</v>
      </c>
      <c r="Q252" s="65">
        <v>20751</v>
      </c>
      <c r="R252" s="65">
        <v>9308</v>
      </c>
      <c r="S252" s="65">
        <v>752</v>
      </c>
      <c r="T252" s="57">
        <f>IF(P252&gt;0, ROUND(IF(IF(OR(C252="51", C252="52", C252="66"), (L252*'UNIT VALUES'!$C$22)-CALCS!P252,0)&gt;0, IF(OR(C252="51", C252="52", C252="66"), (L252*'UNIT VALUES'!$C$22)-CALCS!P252,0), 0), 0), ROUND(IF(IF(OR(C252="51", C252="52", C252="66"), (L252*'UNIT VALUES'!$C$22)-CALCS!O252,0)&gt;0, IF(OR(C252="51", C252="52", C252="66"), (L252*'UNIT VALUES'!$C$22)-CALCS!O252,0), 0), 0))</f>
        <v>29540</v>
      </c>
      <c r="U252" s="58">
        <f>IF(C252="22", (O252*'UNIT VALUES'!$D$34)+(Q252*'UNIT VALUES'!$D$35)+(S252*'UNIT VALUES'!$D$36), (O252*'UNIT VALUES'!$D$24)+(Q252*'UNIT VALUES'!$D$25)+(S252*'UNIT VALUES'!$D$26))</f>
        <v>976460.38323668751</v>
      </c>
      <c r="V252" s="58">
        <f>IF(C252="22",(O252*'UNIT VALUES'!$D$37)+(Q252*'UNIT VALUES'!$D$38)+(R252*'UNIT VALUES'!$D$39),IF(C252="66",(Q252*'UNIT VALUES'!$D$27)+(T252*'UNIT VALUES'!$D$29)+(R252*'UNIT VALUES'!$D$30),(Q252*'UNIT VALUES'!$D$27)+(T252*'UNIT VALUES'!$D$28)+(R252*'UNIT VALUES'!$D$30)))</f>
        <v>1420125.7690654015</v>
      </c>
      <c r="W252" s="58">
        <f t="shared" si="3"/>
        <v>1420126</v>
      </c>
      <c r="X252" s="63">
        <f>ROUND(IF(C252="22", W252*'UNIT VALUES'!$D$40, W252*'UNIT VALUES'!$D$32), 0)</f>
        <v>1239014</v>
      </c>
    </row>
    <row r="253" spans="1:24">
      <c r="A253" s="64" t="s">
        <v>840</v>
      </c>
      <c r="B253" s="64" t="s">
        <v>6</v>
      </c>
      <c r="C253" s="64" t="s">
        <v>49</v>
      </c>
      <c r="D253" s="64" t="s">
        <v>50</v>
      </c>
      <c r="E253" s="64" t="s">
        <v>797</v>
      </c>
      <c r="F253" s="64" t="s">
        <v>841</v>
      </c>
      <c r="G253" s="64" t="s">
        <v>23</v>
      </c>
      <c r="H253" s="64" t="s">
        <v>24</v>
      </c>
      <c r="I253" s="64" t="s">
        <v>842</v>
      </c>
      <c r="J253" s="64" t="s">
        <v>801</v>
      </c>
      <c r="K253" s="64" t="s">
        <v>172</v>
      </c>
      <c r="L253" s="65">
        <v>11353</v>
      </c>
      <c r="M253" s="65">
        <v>42068</v>
      </c>
      <c r="N253" s="65">
        <v>40343</v>
      </c>
      <c r="O253" s="65">
        <v>118772</v>
      </c>
      <c r="P253" s="65">
        <v>0</v>
      </c>
      <c r="Q253" s="65">
        <v>8524</v>
      </c>
      <c r="R253" s="65">
        <v>385</v>
      </c>
      <c r="S253" s="65">
        <v>933</v>
      </c>
      <c r="T253" s="57">
        <f>IF(P253&gt;0, ROUND(IF(IF(OR(C253="51", C253="52", C253="66"), (L253*'UNIT VALUES'!$C$22)-CALCS!P253,0)&gt;0, IF(OR(C253="51", C253="52", C253="66"), (L253*'UNIT VALUES'!$C$22)-CALCS!P253,0), 0), 0), ROUND(IF(IF(OR(C253="51", C253="52", C253="66"), (L253*'UNIT VALUES'!$C$22)-CALCS!O253,0)&gt;0, IF(OR(C253="51", C253="52", C253="66"), (L253*'UNIT VALUES'!$C$22)-CALCS!O253,0), 0), 0))</f>
        <v>0</v>
      </c>
      <c r="U253" s="58">
        <f>IF(C253="22", (O253*'UNIT VALUES'!$D$34)+(Q253*'UNIT VALUES'!$D$35)+(S253*'UNIT VALUES'!$D$36), (O253*'UNIT VALUES'!$D$24)+(Q253*'UNIT VALUES'!$D$25)+(S253*'UNIT VALUES'!$D$26))</f>
        <v>654169.47702568024</v>
      </c>
      <c r="V253" s="58">
        <f>IF(C253="22",(O253*'UNIT VALUES'!$D$37)+(Q253*'UNIT VALUES'!$D$38)+(R253*'UNIT VALUES'!$D$39),IF(C253="66",(Q253*'UNIT VALUES'!$D$27)+(T253*'UNIT VALUES'!$D$29)+(R253*'UNIT VALUES'!$D$30),(Q253*'UNIT VALUES'!$D$27)+(T253*'UNIT VALUES'!$D$28)+(R253*'UNIT VALUES'!$D$30)))</f>
        <v>185154.39635148912</v>
      </c>
      <c r="W253" s="58">
        <f t="shared" si="3"/>
        <v>654169</v>
      </c>
      <c r="X253" s="63">
        <f>ROUND(IF(C253="22", W253*'UNIT VALUES'!$D$40, W253*'UNIT VALUES'!$D$32), 0)</f>
        <v>570741</v>
      </c>
    </row>
    <row r="254" spans="1:24">
      <c r="A254" s="64" t="s">
        <v>743</v>
      </c>
      <c r="B254" s="64" t="s">
        <v>6</v>
      </c>
      <c r="C254" s="64" t="s">
        <v>49</v>
      </c>
      <c r="D254" s="64" t="s">
        <v>50</v>
      </c>
      <c r="E254" s="64" t="s">
        <v>797</v>
      </c>
      <c r="F254" s="64" t="s">
        <v>406</v>
      </c>
      <c r="G254" s="64" t="s">
        <v>23</v>
      </c>
      <c r="H254" s="64" t="s">
        <v>24</v>
      </c>
      <c r="I254" s="64" t="s">
        <v>843</v>
      </c>
      <c r="J254" s="64" t="s">
        <v>801</v>
      </c>
      <c r="K254" s="64" t="s">
        <v>172</v>
      </c>
      <c r="L254" s="65">
        <v>13850</v>
      </c>
      <c r="M254" s="65">
        <v>50211</v>
      </c>
      <c r="N254" s="65">
        <v>50211</v>
      </c>
      <c r="O254" s="65">
        <v>106114</v>
      </c>
      <c r="P254" s="65">
        <v>0</v>
      </c>
      <c r="Q254" s="65">
        <v>9297</v>
      </c>
      <c r="R254" s="65">
        <v>282</v>
      </c>
      <c r="S254" s="65">
        <v>618</v>
      </c>
      <c r="T254" s="57">
        <f>IF(P254&gt;0, ROUND(IF(IF(OR(C254="51", C254="52", C254="66"), (L254*'UNIT VALUES'!$C$22)-CALCS!P254,0)&gt;0, IF(OR(C254="51", C254="52", C254="66"), (L254*'UNIT VALUES'!$C$22)-CALCS!P254,0), 0), 0), ROUND(IF(IF(OR(C254="51", C254="52", C254="66"), (L254*'UNIT VALUES'!$C$22)-CALCS!O254,0)&gt;0, IF(OR(C254="51", C254="52", C254="66"), (L254*'UNIT VALUES'!$C$22)-CALCS!O254,0), 0), 0))</f>
        <v>0</v>
      </c>
      <c r="U254" s="58">
        <f>IF(C254="22", (O254*'UNIT VALUES'!$D$34)+(Q254*'UNIT VALUES'!$D$35)+(S254*'UNIT VALUES'!$D$36), (O254*'UNIT VALUES'!$D$24)+(Q254*'UNIT VALUES'!$D$25)+(S254*'UNIT VALUES'!$D$26))</f>
        <v>599778.65524185344</v>
      </c>
      <c r="V254" s="58">
        <f>IF(C254="22",(O254*'UNIT VALUES'!$D$37)+(Q254*'UNIT VALUES'!$D$38)+(R254*'UNIT VALUES'!$D$39),IF(C254="66",(Q254*'UNIT VALUES'!$D$27)+(T254*'UNIT VALUES'!$D$29)+(R254*'UNIT VALUES'!$D$30),(Q254*'UNIT VALUES'!$D$27)+(T254*'UNIT VALUES'!$D$28)+(R254*'UNIT VALUES'!$D$30)))</f>
        <v>192089.47538268543</v>
      </c>
      <c r="W254" s="58">
        <f t="shared" si="3"/>
        <v>599779</v>
      </c>
      <c r="X254" s="63">
        <f>ROUND(IF(C254="22", W254*'UNIT VALUES'!$D$40, W254*'UNIT VALUES'!$D$32), 0)</f>
        <v>523288</v>
      </c>
    </row>
    <row r="255" spans="1:24">
      <c r="A255" s="64" t="s">
        <v>844</v>
      </c>
      <c r="B255" s="64" t="s">
        <v>6</v>
      </c>
      <c r="C255" s="64" t="s">
        <v>102</v>
      </c>
      <c r="D255" s="64" t="s">
        <v>103</v>
      </c>
      <c r="E255" s="64" t="s">
        <v>797</v>
      </c>
      <c r="F255" s="64" t="s">
        <v>760</v>
      </c>
      <c r="G255" s="64" t="s">
        <v>232</v>
      </c>
      <c r="H255" s="64" t="s">
        <v>24</v>
      </c>
      <c r="I255" s="64" t="s">
        <v>24</v>
      </c>
      <c r="J255" s="64" t="s">
        <v>801</v>
      </c>
      <c r="K255" s="64" t="s">
        <v>172</v>
      </c>
      <c r="L255" s="65">
        <v>75612</v>
      </c>
      <c r="M255" s="65">
        <v>97846</v>
      </c>
      <c r="N255" s="65">
        <v>99571</v>
      </c>
      <c r="O255" s="65">
        <v>217121</v>
      </c>
      <c r="P255" s="65">
        <v>0</v>
      </c>
      <c r="Q255" s="65">
        <v>27961</v>
      </c>
      <c r="R255" s="65">
        <v>1804</v>
      </c>
      <c r="S255" s="65">
        <v>3300</v>
      </c>
      <c r="T255" s="57">
        <f>IF(P255&gt;0, ROUND(IF(IF(OR(C255="51", C255="52", C255="66"), (L255*'UNIT VALUES'!$C$22)-CALCS!P255,0)&gt;0, IF(OR(C255="51", C255="52", C255="66"), (L255*'UNIT VALUES'!$C$22)-CALCS!P255,0), 0), 0), ROUND(IF(IF(OR(C255="51", C255="52", C255="66"), (L255*'UNIT VALUES'!$C$22)-CALCS!O255,0)&gt;0, IF(OR(C255="51", C255="52", C255="66"), (L255*'UNIT VALUES'!$C$22)-CALCS!O255,0), 0), 0))</f>
        <v>0</v>
      </c>
      <c r="U255" s="58">
        <f>IF(C255="22", (O255*'UNIT VALUES'!$D$34)+(Q255*'UNIT VALUES'!$D$35)+(S255*'UNIT VALUES'!$D$36), (O255*'UNIT VALUES'!$D$24)+(Q255*'UNIT VALUES'!$D$25)+(S255*'UNIT VALUES'!$D$26))</f>
        <v>1847376.8688008212</v>
      </c>
      <c r="V255" s="58">
        <f>IF(C255="22",(O255*'UNIT VALUES'!$D$37)+(Q255*'UNIT VALUES'!$D$38)+(R255*'UNIT VALUES'!$D$39),IF(C255="66",(Q255*'UNIT VALUES'!$D$27)+(T255*'UNIT VALUES'!$D$29)+(R255*'UNIT VALUES'!$D$30),(Q255*'UNIT VALUES'!$D$27)+(T255*'UNIT VALUES'!$D$28)+(R255*'UNIT VALUES'!$D$30)))</f>
        <v>646024.12010704132</v>
      </c>
      <c r="W255" s="58">
        <f t="shared" si="3"/>
        <v>1847377</v>
      </c>
      <c r="X255" s="63">
        <f>ROUND(IF(C255="22", W255*'UNIT VALUES'!$D$40, W255*'UNIT VALUES'!$D$32), 0)</f>
        <v>1611776</v>
      </c>
    </row>
    <row r="256" spans="1:24">
      <c r="A256" s="64" t="s">
        <v>845</v>
      </c>
      <c r="B256" s="64" t="s">
        <v>6</v>
      </c>
      <c r="C256" s="64" t="s">
        <v>102</v>
      </c>
      <c r="D256" s="64" t="s">
        <v>103</v>
      </c>
      <c r="E256" s="64" t="s">
        <v>797</v>
      </c>
      <c r="F256" s="64" t="s">
        <v>846</v>
      </c>
      <c r="G256" s="64" t="s">
        <v>181</v>
      </c>
      <c r="H256" s="64" t="s">
        <v>24</v>
      </c>
      <c r="I256" s="64" t="s">
        <v>24</v>
      </c>
      <c r="J256" s="64" t="s">
        <v>801</v>
      </c>
      <c r="K256" s="64" t="s">
        <v>172</v>
      </c>
      <c r="L256" s="65">
        <v>81829</v>
      </c>
      <c r="M256" s="65">
        <v>157335</v>
      </c>
      <c r="N256" s="65">
        <v>157614</v>
      </c>
      <c r="O256" s="65">
        <v>180075</v>
      </c>
      <c r="P256" s="65">
        <v>0</v>
      </c>
      <c r="Q256" s="65">
        <v>18668</v>
      </c>
      <c r="R256" s="65">
        <v>3359</v>
      </c>
      <c r="S256" s="65">
        <v>1561</v>
      </c>
      <c r="T256" s="57">
        <f>IF(P256&gt;0, ROUND(IF(IF(OR(C256="51", C256="52", C256="66"), (L256*'UNIT VALUES'!$C$22)-CALCS!P256,0)&gt;0, IF(OR(C256="51", C256="52", C256="66"), (L256*'UNIT VALUES'!$C$22)-CALCS!P256,0), 0), 0), ROUND(IF(IF(OR(C256="51", C256="52", C256="66"), (L256*'UNIT VALUES'!$C$22)-CALCS!O256,0)&gt;0, IF(OR(C256="51", C256="52", C256="66"), (L256*'UNIT VALUES'!$C$22)-CALCS!O256,0), 0), 0))</f>
        <v>0</v>
      </c>
      <c r="U256" s="58">
        <f>IF(C256="22", (O256*'UNIT VALUES'!$D$34)+(Q256*'UNIT VALUES'!$D$35)+(S256*'UNIT VALUES'!$D$36), (O256*'UNIT VALUES'!$D$24)+(Q256*'UNIT VALUES'!$D$25)+(S256*'UNIT VALUES'!$D$26))</f>
        <v>1193668.9630574842</v>
      </c>
      <c r="V256" s="58">
        <f>IF(C256="22",(O256*'UNIT VALUES'!$D$37)+(Q256*'UNIT VALUES'!$D$38)+(R256*'UNIT VALUES'!$D$39),IF(C256="66",(Q256*'UNIT VALUES'!$D$27)+(T256*'UNIT VALUES'!$D$29)+(R256*'UNIT VALUES'!$D$30),(Q256*'UNIT VALUES'!$D$27)+(T256*'UNIT VALUES'!$D$28)+(R256*'UNIT VALUES'!$D$30)))</f>
        <v>585285.33150163526</v>
      </c>
      <c r="W256" s="58">
        <f t="shared" si="3"/>
        <v>1193669</v>
      </c>
      <c r="X256" s="63">
        <f>ROUND(IF(C256="22", W256*'UNIT VALUES'!$D$40, W256*'UNIT VALUES'!$D$32), 0)</f>
        <v>1041437</v>
      </c>
    </row>
    <row r="257" spans="1:24">
      <c r="A257" s="64" t="s">
        <v>847</v>
      </c>
      <c r="B257" s="64" t="s">
        <v>6</v>
      </c>
      <c r="C257" s="64" t="s">
        <v>102</v>
      </c>
      <c r="D257" s="64" t="s">
        <v>103</v>
      </c>
      <c r="E257" s="64" t="s">
        <v>797</v>
      </c>
      <c r="F257" s="64" t="s">
        <v>848</v>
      </c>
      <c r="G257" s="64" t="s">
        <v>166</v>
      </c>
      <c r="H257" s="64" t="s">
        <v>24</v>
      </c>
      <c r="I257" s="64" t="s">
        <v>24</v>
      </c>
      <c r="J257" s="64" t="s">
        <v>801</v>
      </c>
      <c r="K257" s="64" t="s">
        <v>172</v>
      </c>
      <c r="L257" s="65">
        <v>4814</v>
      </c>
      <c r="M257" s="65">
        <v>0</v>
      </c>
      <c r="N257" s="65">
        <v>0</v>
      </c>
      <c r="O257" s="65">
        <v>285320</v>
      </c>
      <c r="P257" s="65">
        <v>0</v>
      </c>
      <c r="Q257" s="65">
        <v>7550</v>
      </c>
      <c r="R257" s="65">
        <v>703</v>
      </c>
      <c r="S257" s="65">
        <v>444</v>
      </c>
      <c r="T257" s="57">
        <f>IF(P257&gt;0, ROUND(IF(IF(OR(C257="51", C257="52", C257="66"), (L257*'UNIT VALUES'!$C$22)-CALCS!P257,0)&gt;0, IF(OR(C257="51", C257="52", C257="66"), (L257*'UNIT VALUES'!$C$22)-CALCS!P257,0), 0), 0), ROUND(IF(IF(OR(C257="51", C257="52", C257="66"), (L257*'UNIT VALUES'!$C$22)-CALCS!O257,0)&gt;0, IF(OR(C257="51", C257="52", C257="66"), (L257*'UNIT VALUES'!$C$22)-CALCS!O257,0), 0), 0))</f>
        <v>0</v>
      </c>
      <c r="U257" s="58">
        <f>IF(C257="22", (O257*'UNIT VALUES'!$D$34)+(Q257*'UNIT VALUES'!$D$35)+(S257*'UNIT VALUES'!$D$36), (O257*'UNIT VALUES'!$D$24)+(Q257*'UNIT VALUES'!$D$25)+(S257*'UNIT VALUES'!$D$26))</f>
        <v>868711.95459230454</v>
      </c>
      <c r="V257" s="58">
        <f>IF(C257="22",(O257*'UNIT VALUES'!$D$37)+(Q257*'UNIT VALUES'!$D$38)+(R257*'UNIT VALUES'!$D$39),IF(C257="66",(Q257*'UNIT VALUES'!$D$27)+(T257*'UNIT VALUES'!$D$29)+(R257*'UNIT VALUES'!$D$30),(Q257*'UNIT VALUES'!$D$27)+(T257*'UNIT VALUES'!$D$28)+(R257*'UNIT VALUES'!$D$30)))</f>
        <v>189866.50878952834</v>
      </c>
      <c r="W257" s="58">
        <f t="shared" si="3"/>
        <v>868712</v>
      </c>
      <c r="X257" s="63">
        <f>ROUND(IF(C257="22", W257*'UNIT VALUES'!$D$40, W257*'UNIT VALUES'!$D$32), 0)</f>
        <v>757923</v>
      </c>
    </row>
    <row r="258" spans="1:24">
      <c r="A258" s="64" t="s">
        <v>849</v>
      </c>
      <c r="B258" s="64" t="s">
        <v>6</v>
      </c>
      <c r="C258" s="64" t="s">
        <v>102</v>
      </c>
      <c r="D258" s="64" t="s">
        <v>103</v>
      </c>
      <c r="E258" s="64" t="s">
        <v>797</v>
      </c>
      <c r="F258" s="64" t="s">
        <v>768</v>
      </c>
      <c r="G258" s="64" t="s">
        <v>769</v>
      </c>
      <c r="H258" s="64" t="s">
        <v>24</v>
      </c>
      <c r="I258" s="64" t="s">
        <v>24</v>
      </c>
      <c r="J258" s="64" t="s">
        <v>814</v>
      </c>
      <c r="K258" s="64" t="s">
        <v>172</v>
      </c>
      <c r="L258" s="65">
        <v>69720</v>
      </c>
      <c r="M258" s="65">
        <v>0</v>
      </c>
      <c r="N258" s="65">
        <v>0</v>
      </c>
      <c r="O258" s="65">
        <v>195342</v>
      </c>
      <c r="P258" s="65">
        <v>0</v>
      </c>
      <c r="Q258" s="65">
        <v>14440</v>
      </c>
      <c r="R258" s="65">
        <v>1959</v>
      </c>
      <c r="S258" s="65">
        <v>1002</v>
      </c>
      <c r="T258" s="57">
        <f>IF(P258&gt;0, ROUND(IF(IF(OR(C258="51", C258="52", C258="66"), (L258*'UNIT VALUES'!$C$22)-CALCS!P258,0)&gt;0, IF(OR(C258="51", C258="52", C258="66"), (L258*'UNIT VALUES'!$C$22)-CALCS!P258,0), 0), 0), ROUND(IF(IF(OR(C258="51", C258="52", C258="66"), (L258*'UNIT VALUES'!$C$22)-CALCS!O258,0)&gt;0, IF(OR(C258="51", C258="52", C258="66"), (L258*'UNIT VALUES'!$C$22)-CALCS!O258,0), 0), 0))</f>
        <v>0</v>
      </c>
      <c r="U258" s="58">
        <f>IF(C258="22", (O258*'UNIT VALUES'!$D$34)+(Q258*'UNIT VALUES'!$D$35)+(S258*'UNIT VALUES'!$D$36), (O258*'UNIT VALUES'!$D$24)+(Q258*'UNIT VALUES'!$D$25)+(S258*'UNIT VALUES'!$D$26))</f>
        <v>998706.11086230725</v>
      </c>
      <c r="V258" s="58">
        <f>IF(C258="22",(O258*'UNIT VALUES'!$D$37)+(Q258*'UNIT VALUES'!$D$38)+(R258*'UNIT VALUES'!$D$39),IF(C258="66",(Q258*'UNIT VALUES'!$D$27)+(T258*'UNIT VALUES'!$D$29)+(R258*'UNIT VALUES'!$D$30),(Q258*'UNIT VALUES'!$D$27)+(T258*'UNIT VALUES'!$D$28)+(R258*'UNIT VALUES'!$D$30)))</f>
        <v>407045.88934597047</v>
      </c>
      <c r="W258" s="58">
        <f t="shared" si="3"/>
        <v>998706</v>
      </c>
      <c r="X258" s="63">
        <f>ROUND(IF(C258="22", W258*'UNIT VALUES'!$D$40, W258*'UNIT VALUES'!$D$32), 0)</f>
        <v>871338</v>
      </c>
    </row>
    <row r="259" spans="1:24">
      <c r="A259" s="64" t="s">
        <v>101</v>
      </c>
      <c r="B259" s="64" t="s">
        <v>6</v>
      </c>
      <c r="C259" s="64" t="s">
        <v>102</v>
      </c>
      <c r="D259" s="64" t="s">
        <v>103</v>
      </c>
      <c r="E259" s="64" t="s">
        <v>797</v>
      </c>
      <c r="F259" s="64" t="s">
        <v>771</v>
      </c>
      <c r="G259" s="64" t="s">
        <v>242</v>
      </c>
      <c r="H259" s="64" t="s">
        <v>24</v>
      </c>
      <c r="I259" s="64" t="s">
        <v>24</v>
      </c>
      <c r="J259" s="64" t="s">
        <v>801</v>
      </c>
      <c r="K259" s="64" t="s">
        <v>172</v>
      </c>
      <c r="L259" s="65">
        <v>88310</v>
      </c>
      <c r="M259" s="65">
        <v>155715</v>
      </c>
      <c r="N259" s="65">
        <v>155715</v>
      </c>
      <c r="O259" s="65">
        <v>242475</v>
      </c>
      <c r="P259" s="65">
        <v>0</v>
      </c>
      <c r="Q259" s="65">
        <v>15192</v>
      </c>
      <c r="R259" s="65">
        <v>5339</v>
      </c>
      <c r="S259" s="65">
        <v>732</v>
      </c>
      <c r="T259" s="57">
        <f>IF(P259&gt;0, ROUND(IF(IF(OR(C259="51", C259="52", C259="66"), (L259*'UNIT VALUES'!$C$22)-CALCS!P259,0)&gt;0, IF(OR(C259="51", C259="52", C259="66"), (L259*'UNIT VALUES'!$C$22)-CALCS!P259,0), 0), 0), ROUND(IF(IF(OR(C259="51", C259="52", C259="66"), (L259*'UNIT VALUES'!$C$22)-CALCS!O259,0)&gt;0, IF(OR(C259="51", C259="52", C259="66"), (L259*'UNIT VALUES'!$C$22)-CALCS!O259,0), 0), 0))</f>
        <v>0</v>
      </c>
      <c r="U259" s="58">
        <f>IF(C259="22", (O259*'UNIT VALUES'!$D$34)+(Q259*'UNIT VALUES'!$D$35)+(S259*'UNIT VALUES'!$D$36), (O259*'UNIT VALUES'!$D$24)+(Q259*'UNIT VALUES'!$D$25)+(S259*'UNIT VALUES'!$D$26))</f>
        <v>1068811.4022952071</v>
      </c>
      <c r="V259" s="58">
        <f>IF(C259="22",(O259*'UNIT VALUES'!$D$37)+(Q259*'UNIT VALUES'!$D$38)+(R259*'UNIT VALUES'!$D$39),IF(C259="66",(Q259*'UNIT VALUES'!$D$27)+(T259*'UNIT VALUES'!$D$29)+(R259*'UNIT VALUES'!$D$30),(Q259*'UNIT VALUES'!$D$27)+(T259*'UNIT VALUES'!$D$28)+(R259*'UNIT VALUES'!$D$30)))</f>
        <v>662496.67338735797</v>
      </c>
      <c r="W259" s="58">
        <f t="shared" ref="W259:W322" si="4">ROUND(IF(U259&gt;V259,U259,V259), 0)</f>
        <v>1068811</v>
      </c>
      <c r="X259" s="63">
        <f>ROUND(IF(C259="22", W259*'UNIT VALUES'!$D$40, W259*'UNIT VALUES'!$D$32), 0)</f>
        <v>932503</v>
      </c>
    </row>
    <row r="260" spans="1:24">
      <c r="A260" s="64" t="s">
        <v>850</v>
      </c>
      <c r="B260" s="64" t="s">
        <v>851</v>
      </c>
      <c r="C260" s="64" t="s">
        <v>19</v>
      </c>
      <c r="D260" s="64" t="s">
        <v>20</v>
      </c>
      <c r="E260" s="64" t="s">
        <v>852</v>
      </c>
      <c r="F260" s="64" t="s">
        <v>22</v>
      </c>
      <c r="G260" s="64" t="s">
        <v>23</v>
      </c>
      <c r="H260" s="64" t="s">
        <v>24</v>
      </c>
      <c r="I260" s="64" t="s">
        <v>24</v>
      </c>
      <c r="J260" s="64" t="s">
        <v>25</v>
      </c>
      <c r="K260" s="64" t="s">
        <v>853</v>
      </c>
      <c r="L260" s="65">
        <v>0</v>
      </c>
      <c r="M260" s="65">
        <v>3107894</v>
      </c>
      <c r="N260" s="65">
        <v>3107576</v>
      </c>
      <c r="O260" s="65">
        <v>1951244</v>
      </c>
      <c r="P260" s="65">
        <v>0</v>
      </c>
      <c r="Q260" s="65">
        <v>86050</v>
      </c>
      <c r="R260" s="65">
        <v>134528</v>
      </c>
      <c r="S260" s="65">
        <v>5785</v>
      </c>
      <c r="T260" s="57">
        <f>IF(P260&gt;0, ROUND(IF(IF(OR(C260="51", C260="52", C260="66"), (L260*'UNIT VALUES'!$C$22)-CALCS!P260,0)&gt;0, IF(OR(C260="51", C260="52", C260="66"), (L260*'UNIT VALUES'!$C$22)-CALCS!P260,0), 0), 0), ROUND(IF(IF(OR(C260="51", C260="52", C260="66"), (L260*'UNIT VALUES'!$C$22)-CALCS!O260,0)&gt;0, IF(OR(C260="51", C260="52", C260="66"), (L260*'UNIT VALUES'!$C$22)-CALCS!O260,0), 0), 0))</f>
        <v>0</v>
      </c>
      <c r="U260" s="58">
        <f>IF(C260="22", (O260*'UNIT VALUES'!$D$34)+(Q260*'UNIT VALUES'!$D$35)+(S260*'UNIT VALUES'!$D$36), (O260*'UNIT VALUES'!$D$24)+(Q260*'UNIT VALUES'!$D$25)+(S260*'UNIT VALUES'!$D$26))</f>
        <v>8253827.6299068965</v>
      </c>
      <c r="V260" s="58">
        <f>IF(C260="22",(O260*'UNIT VALUES'!$D$37)+(Q260*'UNIT VALUES'!$D$38)+(R260*'UNIT VALUES'!$D$39),IF(C260="66",(Q260*'UNIT VALUES'!$D$27)+(T260*'UNIT VALUES'!$D$29)+(R260*'UNIT VALUES'!$D$30),(Q260*'UNIT VALUES'!$D$27)+(T260*'UNIT VALUES'!$D$28)+(R260*'UNIT VALUES'!$D$30)))</f>
        <v>13361577.821007347</v>
      </c>
      <c r="W260" s="58">
        <f t="shared" si="4"/>
        <v>13361578</v>
      </c>
      <c r="X260" s="63">
        <f>ROUND(IF(C260="22", W260*'UNIT VALUES'!$D$40, W260*'UNIT VALUES'!$D$32), 0)</f>
        <v>11141302</v>
      </c>
    </row>
    <row r="261" spans="1:24">
      <c r="A261" s="64" t="s">
        <v>854</v>
      </c>
      <c r="B261" s="64" t="s">
        <v>851</v>
      </c>
      <c r="C261" s="64" t="s">
        <v>28</v>
      </c>
      <c r="D261" s="64" t="s">
        <v>29</v>
      </c>
      <c r="E261" s="64" t="s">
        <v>852</v>
      </c>
      <c r="F261" s="64" t="s">
        <v>246</v>
      </c>
      <c r="G261" s="64" t="s">
        <v>232</v>
      </c>
      <c r="H261" s="64" t="s">
        <v>855</v>
      </c>
      <c r="I261" s="64" t="s">
        <v>856</v>
      </c>
      <c r="J261" s="64" t="s">
        <v>857</v>
      </c>
      <c r="K261" s="64" t="s">
        <v>853</v>
      </c>
      <c r="L261" s="65">
        <v>156748</v>
      </c>
      <c r="M261" s="65">
        <v>142666</v>
      </c>
      <c r="N261" s="65">
        <v>142546</v>
      </c>
      <c r="O261" s="65">
        <v>144229</v>
      </c>
      <c r="P261" s="65">
        <v>0</v>
      </c>
      <c r="Q261" s="65">
        <v>26606</v>
      </c>
      <c r="R261" s="65">
        <v>21790</v>
      </c>
      <c r="S261" s="65">
        <v>2134</v>
      </c>
      <c r="T261" s="57">
        <f>IF(P261&gt;0, ROUND(IF(IF(OR(C261="51", C261="52", C261="66"), (L261*'UNIT VALUES'!$C$22)-CALCS!P261,0)&gt;0, IF(OR(C261="51", C261="52", C261="66"), (L261*'UNIT VALUES'!$C$22)-CALCS!P261,0), 0), 0), ROUND(IF(IF(OR(C261="51", C261="52", C261="66"), (L261*'UNIT VALUES'!$C$22)-CALCS!O261,0)&gt;0, IF(OR(C261="51", C261="52", C261="66"), (L261*'UNIT VALUES'!$C$22)-CALCS!O261,0), 0), 0))</f>
        <v>89800</v>
      </c>
      <c r="U261" s="58">
        <f>IF(C261="22", (O261*'UNIT VALUES'!$D$34)+(Q261*'UNIT VALUES'!$D$35)+(S261*'UNIT VALUES'!$D$36), (O261*'UNIT VALUES'!$D$24)+(Q261*'UNIT VALUES'!$D$25)+(S261*'UNIT VALUES'!$D$26))</f>
        <v>1464906.1589402184</v>
      </c>
      <c r="V261" s="58">
        <f>IF(C261="22",(O261*'UNIT VALUES'!$D$37)+(Q261*'UNIT VALUES'!$D$38)+(R261*'UNIT VALUES'!$D$39),IF(C261="66",(Q261*'UNIT VALUES'!$D$27)+(T261*'UNIT VALUES'!$D$29)+(R261*'UNIT VALUES'!$D$30),(Q261*'UNIT VALUES'!$D$27)+(T261*'UNIT VALUES'!$D$28)+(R261*'UNIT VALUES'!$D$30)))</f>
        <v>3177604.2142068008</v>
      </c>
      <c r="W261" s="58">
        <f t="shared" si="4"/>
        <v>3177604</v>
      </c>
      <c r="X261" s="63">
        <f>ROUND(IF(C261="22", W261*'UNIT VALUES'!$D$40, W261*'UNIT VALUES'!$D$32), 0)</f>
        <v>2772356</v>
      </c>
    </row>
    <row r="262" spans="1:24">
      <c r="A262" s="64" t="s">
        <v>858</v>
      </c>
      <c r="B262" s="64" t="s">
        <v>851</v>
      </c>
      <c r="C262" s="64" t="s">
        <v>49</v>
      </c>
      <c r="D262" s="64" t="s">
        <v>50</v>
      </c>
      <c r="E262" s="64" t="s">
        <v>852</v>
      </c>
      <c r="F262" s="64" t="s">
        <v>859</v>
      </c>
      <c r="G262" s="64" t="s">
        <v>860</v>
      </c>
      <c r="H262" s="64" t="s">
        <v>861</v>
      </c>
      <c r="I262" s="64" t="s">
        <v>862</v>
      </c>
      <c r="J262" s="64" t="s">
        <v>863</v>
      </c>
      <c r="K262" s="64" t="s">
        <v>853</v>
      </c>
      <c r="L262" s="65">
        <v>45499</v>
      </c>
      <c r="M262" s="65">
        <v>57370</v>
      </c>
      <c r="N262" s="65">
        <v>57370</v>
      </c>
      <c r="O262" s="65">
        <v>60477</v>
      </c>
      <c r="P262" s="65">
        <v>0</v>
      </c>
      <c r="Q262" s="65">
        <v>4645</v>
      </c>
      <c r="R262" s="65">
        <v>5765</v>
      </c>
      <c r="S262" s="65">
        <v>319</v>
      </c>
      <c r="T262" s="57">
        <f>IF(P262&gt;0, ROUND(IF(IF(OR(C262="51", C262="52", C262="66"), (L262*'UNIT VALUES'!$C$22)-CALCS!P262,0)&gt;0, IF(OR(C262="51", C262="52", C262="66"), (L262*'UNIT VALUES'!$C$22)-CALCS!P262,0), 0), 0), ROUND(IF(IF(OR(C262="51", C262="52", C262="66"), (L262*'UNIT VALUES'!$C$22)-CALCS!O262,0)&gt;0, IF(OR(C262="51", C262="52", C262="66"), (L262*'UNIT VALUES'!$C$22)-CALCS!O262,0), 0), 0))</f>
        <v>7454</v>
      </c>
      <c r="U262" s="58">
        <f>IF(C262="22", (O262*'UNIT VALUES'!$D$34)+(Q262*'UNIT VALUES'!$D$35)+(S262*'UNIT VALUES'!$D$36), (O262*'UNIT VALUES'!$D$24)+(Q262*'UNIT VALUES'!$D$25)+(S262*'UNIT VALUES'!$D$26))</f>
        <v>316059.26419161737</v>
      </c>
      <c r="V262" s="58">
        <f>IF(C262="22",(O262*'UNIT VALUES'!$D$37)+(Q262*'UNIT VALUES'!$D$38)+(R262*'UNIT VALUES'!$D$39),IF(C262="66",(Q262*'UNIT VALUES'!$D$27)+(T262*'UNIT VALUES'!$D$29)+(R262*'UNIT VALUES'!$D$30),(Q262*'UNIT VALUES'!$D$27)+(T262*'UNIT VALUES'!$D$28)+(R262*'UNIT VALUES'!$D$30)))</f>
        <v>591549.20695233508</v>
      </c>
      <c r="W262" s="58">
        <f t="shared" si="4"/>
        <v>591549</v>
      </c>
      <c r="X262" s="63">
        <f>ROUND(IF(C262="22", W262*'UNIT VALUES'!$D$40, W262*'UNIT VALUES'!$D$32), 0)</f>
        <v>516107</v>
      </c>
    </row>
    <row r="263" spans="1:24">
      <c r="A263" s="64" t="s">
        <v>864</v>
      </c>
      <c r="B263" s="64" t="s">
        <v>851</v>
      </c>
      <c r="C263" s="64" t="s">
        <v>28</v>
      </c>
      <c r="D263" s="64" t="s">
        <v>29</v>
      </c>
      <c r="E263" s="64" t="s">
        <v>852</v>
      </c>
      <c r="F263" s="64" t="s">
        <v>865</v>
      </c>
      <c r="G263" s="64" t="s">
        <v>232</v>
      </c>
      <c r="H263" s="64" t="s">
        <v>866</v>
      </c>
      <c r="I263" s="64" t="s">
        <v>867</v>
      </c>
      <c r="J263" s="64" t="s">
        <v>857</v>
      </c>
      <c r="K263" s="64" t="s">
        <v>853</v>
      </c>
      <c r="L263" s="65">
        <v>39382</v>
      </c>
      <c r="M263" s="65">
        <v>60470</v>
      </c>
      <c r="N263" s="65">
        <v>60470</v>
      </c>
      <c r="O263" s="65">
        <v>80893</v>
      </c>
      <c r="P263" s="65">
        <v>0</v>
      </c>
      <c r="Q263" s="65">
        <v>6403</v>
      </c>
      <c r="R263" s="65">
        <v>6351</v>
      </c>
      <c r="S263" s="65">
        <v>1513</v>
      </c>
      <c r="T263" s="57">
        <f>IF(P263&gt;0, ROUND(IF(IF(OR(C263="51", C263="52", C263="66"), (L263*'UNIT VALUES'!$C$22)-CALCS!P263,0)&gt;0, IF(OR(C263="51", C263="52", C263="66"), (L263*'UNIT VALUES'!$C$22)-CALCS!P263,0), 0), 0), ROUND(IF(IF(OR(C263="51", C263="52", C263="66"), (L263*'UNIT VALUES'!$C$22)-CALCS!O263,0)&gt;0, IF(OR(C263="51", C263="52", C263="66"), (L263*'UNIT VALUES'!$C$22)-CALCS!O263,0), 0), 0))</f>
        <v>0</v>
      </c>
      <c r="U263" s="58">
        <f>IF(C263="22", (O263*'UNIT VALUES'!$D$34)+(Q263*'UNIT VALUES'!$D$35)+(S263*'UNIT VALUES'!$D$36), (O263*'UNIT VALUES'!$D$24)+(Q263*'UNIT VALUES'!$D$25)+(S263*'UNIT VALUES'!$D$26))</f>
        <v>612547.03872631665</v>
      </c>
      <c r="V263" s="58">
        <f>IF(C263="22",(O263*'UNIT VALUES'!$D$37)+(Q263*'UNIT VALUES'!$D$38)+(R263*'UNIT VALUES'!$D$39),IF(C263="66",(Q263*'UNIT VALUES'!$D$27)+(T263*'UNIT VALUES'!$D$29)+(R263*'UNIT VALUES'!$D$30),(Q263*'UNIT VALUES'!$D$27)+(T263*'UNIT VALUES'!$D$28)+(R263*'UNIT VALUES'!$D$30)))</f>
        <v>572274.60279094242</v>
      </c>
      <c r="W263" s="58">
        <f t="shared" si="4"/>
        <v>612547</v>
      </c>
      <c r="X263" s="63">
        <f>ROUND(IF(C263="22", W263*'UNIT VALUES'!$D$40, W263*'UNIT VALUES'!$D$32), 0)</f>
        <v>534427</v>
      </c>
    </row>
    <row r="264" spans="1:24">
      <c r="A264" s="64" t="s">
        <v>868</v>
      </c>
      <c r="B264" s="64" t="s">
        <v>851</v>
      </c>
      <c r="C264" s="64" t="s">
        <v>28</v>
      </c>
      <c r="D264" s="64" t="s">
        <v>29</v>
      </c>
      <c r="E264" s="64" t="s">
        <v>852</v>
      </c>
      <c r="F264" s="64" t="s">
        <v>869</v>
      </c>
      <c r="G264" s="64" t="s">
        <v>860</v>
      </c>
      <c r="H264" s="64" t="s">
        <v>870</v>
      </c>
      <c r="I264" s="64" t="s">
        <v>24</v>
      </c>
      <c r="J264" s="64" t="s">
        <v>863</v>
      </c>
      <c r="K264" s="64" t="s">
        <v>853</v>
      </c>
      <c r="L264" s="65">
        <v>43977</v>
      </c>
      <c r="M264" s="65">
        <v>52563</v>
      </c>
      <c r="N264" s="65">
        <v>52563</v>
      </c>
      <c r="O264" s="65">
        <v>51252</v>
      </c>
      <c r="P264" s="65">
        <v>0</v>
      </c>
      <c r="Q264" s="65">
        <v>6740</v>
      </c>
      <c r="R264" s="65">
        <v>4064</v>
      </c>
      <c r="S264" s="65">
        <v>468</v>
      </c>
      <c r="T264" s="57">
        <f>IF(P264&gt;0, ROUND(IF(IF(OR(C264="51", C264="52", C264="66"), (L264*'UNIT VALUES'!$C$22)-CALCS!P264,0)&gt;0, IF(OR(C264="51", C264="52", C264="66"), (L264*'UNIT VALUES'!$C$22)-CALCS!P264,0), 0), 0), ROUND(IF(IF(OR(C264="51", C264="52", C264="66"), (L264*'UNIT VALUES'!$C$22)-CALCS!O264,0)&gt;0, IF(OR(C264="51", C264="52", C264="66"), (L264*'UNIT VALUES'!$C$22)-CALCS!O264,0), 0), 0))</f>
        <v>14407</v>
      </c>
      <c r="U264" s="58">
        <f>IF(C264="22", (O264*'UNIT VALUES'!$D$34)+(Q264*'UNIT VALUES'!$D$35)+(S264*'UNIT VALUES'!$D$36), (O264*'UNIT VALUES'!$D$24)+(Q264*'UNIT VALUES'!$D$25)+(S264*'UNIT VALUES'!$D$26))</f>
        <v>387730.18559417303</v>
      </c>
      <c r="V264" s="58">
        <f>IF(C264="22",(O264*'UNIT VALUES'!$D$37)+(Q264*'UNIT VALUES'!$D$38)+(R264*'UNIT VALUES'!$D$39),IF(C264="66",(Q264*'UNIT VALUES'!$D$27)+(T264*'UNIT VALUES'!$D$29)+(R264*'UNIT VALUES'!$D$30),(Q264*'UNIT VALUES'!$D$27)+(T264*'UNIT VALUES'!$D$28)+(R264*'UNIT VALUES'!$D$30)))</f>
        <v>596104.39513294573</v>
      </c>
      <c r="W264" s="58">
        <f t="shared" si="4"/>
        <v>596104</v>
      </c>
      <c r="X264" s="63">
        <f>ROUND(IF(C264="22", W264*'UNIT VALUES'!$D$40, W264*'UNIT VALUES'!$D$32), 0)</f>
        <v>520081</v>
      </c>
    </row>
    <row r="265" spans="1:24">
      <c r="A265" s="64" t="s">
        <v>357</v>
      </c>
      <c r="B265" s="64" t="s">
        <v>851</v>
      </c>
      <c r="C265" s="64" t="s">
        <v>49</v>
      </c>
      <c r="D265" s="64" t="s">
        <v>50</v>
      </c>
      <c r="E265" s="64" t="s">
        <v>852</v>
      </c>
      <c r="F265" s="64" t="s">
        <v>816</v>
      </c>
      <c r="G265" s="64" t="s">
        <v>232</v>
      </c>
      <c r="H265" s="64" t="s">
        <v>82</v>
      </c>
      <c r="I265" s="64" t="s">
        <v>24</v>
      </c>
      <c r="J265" s="64" t="s">
        <v>857</v>
      </c>
      <c r="K265" s="64" t="s">
        <v>853</v>
      </c>
      <c r="L265" s="65">
        <v>46183</v>
      </c>
      <c r="M265" s="65">
        <v>54849</v>
      </c>
      <c r="N265" s="65">
        <v>54849</v>
      </c>
      <c r="O265" s="65">
        <v>59404</v>
      </c>
      <c r="P265" s="65">
        <v>0</v>
      </c>
      <c r="Q265" s="65">
        <v>1657</v>
      </c>
      <c r="R265" s="65">
        <v>4808</v>
      </c>
      <c r="S265" s="65">
        <v>35</v>
      </c>
      <c r="T265" s="57">
        <f>IF(P265&gt;0, ROUND(IF(IF(OR(C265="51", C265="52", C265="66"), (L265*'UNIT VALUES'!$C$22)-CALCS!P265,0)&gt;0, IF(OR(C265="51", C265="52", C265="66"), (L265*'UNIT VALUES'!$C$22)-CALCS!P265,0), 0), 0), ROUND(IF(IF(OR(C265="51", C265="52", C265="66"), (L265*'UNIT VALUES'!$C$22)-CALCS!O265,0)&gt;0, IF(OR(C265="51", C265="52", C265="66"), (L265*'UNIT VALUES'!$C$22)-CALCS!O265,0), 0), 0))</f>
        <v>9548</v>
      </c>
      <c r="U265" s="58">
        <f>IF(C265="22", (O265*'UNIT VALUES'!$D$34)+(Q265*'UNIT VALUES'!$D$35)+(S265*'UNIT VALUES'!$D$36), (O265*'UNIT VALUES'!$D$24)+(Q265*'UNIT VALUES'!$D$25)+(S265*'UNIT VALUES'!$D$26))</f>
        <v>173763.25183967466</v>
      </c>
      <c r="V265" s="58">
        <f>IF(C265="22",(O265*'UNIT VALUES'!$D$37)+(Q265*'UNIT VALUES'!$D$38)+(R265*'UNIT VALUES'!$D$39),IF(C265="66",(Q265*'UNIT VALUES'!$D$27)+(T265*'UNIT VALUES'!$D$29)+(R265*'UNIT VALUES'!$D$30),(Q265*'UNIT VALUES'!$D$27)+(T265*'UNIT VALUES'!$D$28)+(R265*'UNIT VALUES'!$D$30)))</f>
        <v>494212.32534750894</v>
      </c>
      <c r="W265" s="58">
        <f t="shared" si="4"/>
        <v>494212</v>
      </c>
      <c r="X265" s="63">
        <f>ROUND(IF(C265="22", W265*'UNIT VALUES'!$D$40, W265*'UNIT VALUES'!$D$32), 0)</f>
        <v>431184</v>
      </c>
    </row>
    <row r="266" spans="1:24">
      <c r="A266" s="64" t="s">
        <v>871</v>
      </c>
      <c r="B266" s="64" t="s">
        <v>851</v>
      </c>
      <c r="C266" s="64" t="s">
        <v>49</v>
      </c>
      <c r="D266" s="64" t="s">
        <v>50</v>
      </c>
      <c r="E266" s="64" t="s">
        <v>852</v>
      </c>
      <c r="F266" s="64" t="s">
        <v>872</v>
      </c>
      <c r="G266" s="64" t="s">
        <v>232</v>
      </c>
      <c r="H266" s="64" t="s">
        <v>873</v>
      </c>
      <c r="I266" s="64" t="s">
        <v>24</v>
      </c>
      <c r="J266" s="64" t="s">
        <v>857</v>
      </c>
      <c r="K266" s="64" t="s">
        <v>853</v>
      </c>
      <c r="L266" s="65">
        <v>53793</v>
      </c>
      <c r="M266" s="65">
        <v>59565</v>
      </c>
      <c r="N266" s="65">
        <v>59578</v>
      </c>
      <c r="O266" s="65">
        <v>61171</v>
      </c>
      <c r="P266" s="65">
        <v>0</v>
      </c>
      <c r="Q266" s="65">
        <v>2197</v>
      </c>
      <c r="R266" s="65">
        <v>7751</v>
      </c>
      <c r="S266" s="65">
        <v>126</v>
      </c>
      <c r="T266" s="57">
        <f>IF(P266&gt;0, ROUND(IF(IF(OR(C266="51", C266="52", C266="66"), (L266*'UNIT VALUES'!$C$22)-CALCS!P266,0)&gt;0, IF(OR(C266="51", C266="52", C266="66"), (L266*'UNIT VALUES'!$C$22)-CALCS!P266,0), 0), 0), ROUND(IF(IF(OR(C266="51", C266="52", C266="66"), (L266*'UNIT VALUES'!$C$22)-CALCS!O266,0)&gt;0, IF(OR(C266="51", C266="52", C266="66"), (L266*'UNIT VALUES'!$C$22)-CALCS!O266,0), 0), 0))</f>
        <v>19143</v>
      </c>
      <c r="U266" s="58">
        <f>IF(C266="22", (O266*'UNIT VALUES'!$D$34)+(Q266*'UNIT VALUES'!$D$35)+(S266*'UNIT VALUES'!$D$36), (O266*'UNIT VALUES'!$D$24)+(Q266*'UNIT VALUES'!$D$25)+(S266*'UNIT VALUES'!$D$26))</f>
        <v>209289.25687967782</v>
      </c>
      <c r="V266" s="58">
        <f>IF(C266="22",(O266*'UNIT VALUES'!$D$37)+(Q266*'UNIT VALUES'!$D$38)+(R266*'UNIT VALUES'!$D$39),IF(C266="66",(Q266*'UNIT VALUES'!$D$27)+(T266*'UNIT VALUES'!$D$29)+(R266*'UNIT VALUES'!$D$30),(Q266*'UNIT VALUES'!$D$27)+(T266*'UNIT VALUES'!$D$28)+(R266*'UNIT VALUES'!$D$30)))</f>
        <v>835079.97388413351</v>
      </c>
      <c r="W266" s="58">
        <f t="shared" si="4"/>
        <v>835080</v>
      </c>
      <c r="X266" s="63">
        <f>ROUND(IF(C266="22", W266*'UNIT VALUES'!$D$40, W266*'UNIT VALUES'!$D$32), 0)</f>
        <v>728580</v>
      </c>
    </row>
    <row r="267" spans="1:24">
      <c r="A267" s="64" t="s">
        <v>874</v>
      </c>
      <c r="B267" s="64" t="s">
        <v>851</v>
      </c>
      <c r="C267" s="64" t="s">
        <v>49</v>
      </c>
      <c r="D267" s="64" t="s">
        <v>50</v>
      </c>
      <c r="E267" s="64" t="s">
        <v>852</v>
      </c>
      <c r="F267" s="64" t="s">
        <v>875</v>
      </c>
      <c r="G267" s="64" t="s">
        <v>876</v>
      </c>
      <c r="H267" s="64" t="s">
        <v>877</v>
      </c>
      <c r="I267" s="64" t="s">
        <v>24</v>
      </c>
      <c r="J267" s="64" t="s">
        <v>878</v>
      </c>
      <c r="K267" s="64" t="s">
        <v>853</v>
      </c>
      <c r="L267" s="65">
        <v>41056</v>
      </c>
      <c r="M267" s="65">
        <v>51071</v>
      </c>
      <c r="N267" s="65">
        <v>51071</v>
      </c>
      <c r="O267" s="65">
        <v>60960</v>
      </c>
      <c r="P267" s="65">
        <v>0</v>
      </c>
      <c r="Q267" s="65">
        <v>4130</v>
      </c>
      <c r="R267" s="65">
        <v>4448</v>
      </c>
      <c r="S267" s="65">
        <v>364</v>
      </c>
      <c r="T267" s="57">
        <f>IF(P267&gt;0, ROUND(IF(IF(OR(C267="51", C267="52", C267="66"), (L267*'UNIT VALUES'!$C$22)-CALCS!P267,0)&gt;0, IF(OR(C267="51", C267="52", C267="66"), (L267*'UNIT VALUES'!$C$22)-CALCS!P267,0), 0), 0), ROUND(IF(IF(OR(C267="51", C267="52", C267="66"), (L267*'UNIT VALUES'!$C$22)-CALCS!O267,0)&gt;0, IF(OR(C267="51", C267="52", C267="66"), (L267*'UNIT VALUES'!$C$22)-CALCS!O267,0), 0), 0))</f>
        <v>338</v>
      </c>
      <c r="U267" s="58">
        <f>IF(C267="22", (O267*'UNIT VALUES'!$D$34)+(Q267*'UNIT VALUES'!$D$35)+(S267*'UNIT VALUES'!$D$36), (O267*'UNIT VALUES'!$D$24)+(Q267*'UNIT VALUES'!$D$25)+(S267*'UNIT VALUES'!$D$26))</f>
        <v>308754.31145721534</v>
      </c>
      <c r="V267" s="58">
        <f>IF(C267="22",(O267*'UNIT VALUES'!$D$37)+(Q267*'UNIT VALUES'!$D$38)+(R267*'UNIT VALUES'!$D$39),IF(C267="66",(Q267*'UNIT VALUES'!$D$27)+(T267*'UNIT VALUES'!$D$29)+(R267*'UNIT VALUES'!$D$30),(Q267*'UNIT VALUES'!$D$27)+(T267*'UNIT VALUES'!$D$28)+(R267*'UNIT VALUES'!$D$30)))</f>
        <v>398492.07644115633</v>
      </c>
      <c r="W267" s="58">
        <f t="shared" si="4"/>
        <v>398492</v>
      </c>
      <c r="X267" s="63">
        <f>ROUND(IF(C267="22", W267*'UNIT VALUES'!$D$40, W267*'UNIT VALUES'!$D$32), 0)</f>
        <v>347671</v>
      </c>
    </row>
    <row r="268" spans="1:24">
      <c r="A268" s="64" t="s">
        <v>879</v>
      </c>
      <c r="B268" s="64" t="s">
        <v>851</v>
      </c>
      <c r="C268" s="64" t="s">
        <v>28</v>
      </c>
      <c r="D268" s="64" t="s">
        <v>29</v>
      </c>
      <c r="E268" s="64" t="s">
        <v>852</v>
      </c>
      <c r="F268" s="64" t="s">
        <v>214</v>
      </c>
      <c r="G268" s="64" t="s">
        <v>860</v>
      </c>
      <c r="H268" s="64" t="s">
        <v>880</v>
      </c>
      <c r="I268" s="64" t="s">
        <v>81</v>
      </c>
      <c r="J268" s="64" t="s">
        <v>863</v>
      </c>
      <c r="K268" s="64" t="s">
        <v>853</v>
      </c>
      <c r="L268" s="65">
        <v>162178</v>
      </c>
      <c r="M268" s="65">
        <v>136472</v>
      </c>
      <c r="N268" s="65">
        <v>136392</v>
      </c>
      <c r="O268" s="65">
        <v>124775</v>
      </c>
      <c r="P268" s="65">
        <v>0</v>
      </c>
      <c r="Q268" s="65">
        <v>36652</v>
      </c>
      <c r="R268" s="65">
        <v>26764</v>
      </c>
      <c r="S268" s="65">
        <v>2221</v>
      </c>
      <c r="T268" s="57">
        <f>IF(P268&gt;0, ROUND(IF(IF(OR(C268="51", C268="52", C268="66"), (L268*'UNIT VALUES'!$C$22)-CALCS!P268,0)&gt;0, IF(OR(C268="51", C268="52", C268="66"), (L268*'UNIT VALUES'!$C$22)-CALCS!P268,0), 0), 0), ROUND(IF(IF(OR(C268="51", C268="52", C268="66"), (L268*'UNIT VALUES'!$C$22)-CALCS!O268,0)&gt;0, IF(OR(C268="51", C268="52", C268="66"), (L268*'UNIT VALUES'!$C$22)-CALCS!O268,0), 0), 0))</f>
        <v>117361</v>
      </c>
      <c r="U268" s="58">
        <f>IF(C268="22", (O268*'UNIT VALUES'!$D$34)+(Q268*'UNIT VALUES'!$D$35)+(S268*'UNIT VALUES'!$D$36), (O268*'UNIT VALUES'!$D$24)+(Q268*'UNIT VALUES'!$D$25)+(S268*'UNIT VALUES'!$D$26))</f>
        <v>1751047.0844021845</v>
      </c>
      <c r="V268" s="58">
        <f>IF(C268="22",(O268*'UNIT VALUES'!$D$37)+(Q268*'UNIT VALUES'!$D$38)+(R268*'UNIT VALUES'!$D$39),IF(C268="66",(Q268*'UNIT VALUES'!$D$27)+(T268*'UNIT VALUES'!$D$29)+(R268*'UNIT VALUES'!$D$30),(Q268*'UNIT VALUES'!$D$27)+(T268*'UNIT VALUES'!$D$28)+(R268*'UNIT VALUES'!$D$30)))</f>
        <v>4065167.669849766</v>
      </c>
      <c r="W268" s="58">
        <f t="shared" si="4"/>
        <v>4065168</v>
      </c>
      <c r="X268" s="63">
        <f>ROUND(IF(C268="22", W268*'UNIT VALUES'!$D$40, W268*'UNIT VALUES'!$D$32), 0)</f>
        <v>3546727</v>
      </c>
    </row>
    <row r="269" spans="1:24">
      <c r="A269" s="64" t="s">
        <v>881</v>
      </c>
      <c r="B269" s="64" t="s">
        <v>851</v>
      </c>
      <c r="C269" s="64" t="s">
        <v>49</v>
      </c>
      <c r="D269" s="64" t="s">
        <v>50</v>
      </c>
      <c r="E269" s="64" t="s">
        <v>852</v>
      </c>
      <c r="F269" s="64" t="s">
        <v>59</v>
      </c>
      <c r="G269" s="64" t="s">
        <v>860</v>
      </c>
      <c r="H269" s="64" t="s">
        <v>452</v>
      </c>
      <c r="I269" s="64" t="s">
        <v>24</v>
      </c>
      <c r="J269" s="64" t="s">
        <v>863</v>
      </c>
      <c r="K269" s="64" t="s">
        <v>853</v>
      </c>
      <c r="L269" s="65">
        <v>42102</v>
      </c>
      <c r="M269" s="65">
        <v>49761</v>
      </c>
      <c r="N269" s="65">
        <v>49761</v>
      </c>
      <c r="O269" s="65">
        <v>58241</v>
      </c>
      <c r="P269" s="65">
        <v>0</v>
      </c>
      <c r="Q269" s="65">
        <v>4259</v>
      </c>
      <c r="R269" s="65">
        <v>6462</v>
      </c>
      <c r="S269" s="65">
        <v>335</v>
      </c>
      <c r="T269" s="57">
        <f>IF(P269&gt;0, ROUND(IF(IF(OR(C269="51", C269="52", C269="66"), (L269*'UNIT VALUES'!$C$22)-CALCS!P269,0)&gt;0, IF(OR(C269="51", C269="52", C269="66"), (L269*'UNIT VALUES'!$C$22)-CALCS!P269,0), 0), 0), ROUND(IF(IF(OR(C269="51", C269="52", C269="66"), (L269*'UNIT VALUES'!$C$22)-CALCS!O269,0)&gt;0, IF(OR(C269="51", C269="52", C269="66"), (L269*'UNIT VALUES'!$C$22)-CALCS!O269,0), 0), 0))</f>
        <v>4618</v>
      </c>
      <c r="U269" s="58">
        <f>IF(C269="22", (O269*'UNIT VALUES'!$D$34)+(Q269*'UNIT VALUES'!$D$35)+(S269*'UNIT VALUES'!$D$36), (O269*'UNIT VALUES'!$D$24)+(Q269*'UNIT VALUES'!$D$25)+(S269*'UNIT VALUES'!$D$26))</f>
        <v>302475.70982447529</v>
      </c>
      <c r="V269" s="58">
        <f>IF(C269="22",(O269*'UNIT VALUES'!$D$37)+(Q269*'UNIT VALUES'!$D$38)+(R269*'UNIT VALUES'!$D$39),IF(C269="66",(Q269*'UNIT VALUES'!$D$27)+(T269*'UNIT VALUES'!$D$29)+(R269*'UNIT VALUES'!$D$30),(Q269*'UNIT VALUES'!$D$27)+(T269*'UNIT VALUES'!$D$28)+(R269*'UNIT VALUES'!$D$30)))</f>
        <v>598584.02276103548</v>
      </c>
      <c r="W269" s="58">
        <f t="shared" si="4"/>
        <v>598584</v>
      </c>
      <c r="X269" s="63">
        <f>ROUND(IF(C269="22", W269*'UNIT VALUES'!$D$40, W269*'UNIT VALUES'!$D$32), 0)</f>
        <v>522245</v>
      </c>
    </row>
    <row r="270" spans="1:24">
      <c r="A270" s="64" t="s">
        <v>882</v>
      </c>
      <c r="B270" s="64" t="s">
        <v>851</v>
      </c>
      <c r="C270" s="64" t="s">
        <v>49</v>
      </c>
      <c r="D270" s="64" t="s">
        <v>50</v>
      </c>
      <c r="E270" s="64" t="s">
        <v>852</v>
      </c>
      <c r="F270" s="64" t="s">
        <v>883</v>
      </c>
      <c r="G270" s="64" t="s">
        <v>876</v>
      </c>
      <c r="H270" s="64" t="s">
        <v>884</v>
      </c>
      <c r="I270" s="64" t="s">
        <v>885</v>
      </c>
      <c r="J270" s="64" t="s">
        <v>878</v>
      </c>
      <c r="K270" s="64" t="s">
        <v>853</v>
      </c>
      <c r="L270" s="65">
        <v>51850</v>
      </c>
      <c r="M270" s="65">
        <v>57118</v>
      </c>
      <c r="N270" s="65">
        <v>57118</v>
      </c>
      <c r="O270" s="65">
        <v>60868</v>
      </c>
      <c r="P270" s="65">
        <v>0</v>
      </c>
      <c r="Q270" s="65">
        <v>9117</v>
      </c>
      <c r="R270" s="65">
        <v>7178</v>
      </c>
      <c r="S270" s="65">
        <v>480</v>
      </c>
      <c r="T270" s="57">
        <f>IF(P270&gt;0, ROUND(IF(IF(OR(C270="51", C270="52", C270="66"), (L270*'UNIT VALUES'!$C$22)-CALCS!P270,0)&gt;0, IF(OR(C270="51", C270="52", C270="66"), (L270*'UNIT VALUES'!$C$22)-CALCS!P270,0), 0), 0), ROUND(IF(IF(OR(C270="51", C270="52", C270="66"), (L270*'UNIT VALUES'!$C$22)-CALCS!O270,0)&gt;0, IF(OR(C270="51", C270="52", C270="66"), (L270*'UNIT VALUES'!$C$22)-CALCS!O270,0), 0), 0))</f>
        <v>16545</v>
      </c>
      <c r="U270" s="58">
        <f>IF(C270="22", (O270*'UNIT VALUES'!$D$34)+(Q270*'UNIT VALUES'!$D$35)+(S270*'UNIT VALUES'!$D$36), (O270*'UNIT VALUES'!$D$24)+(Q270*'UNIT VALUES'!$D$25)+(S270*'UNIT VALUES'!$D$26))</f>
        <v>481929.40385426593</v>
      </c>
      <c r="V270" s="58">
        <f>IF(C270="22",(O270*'UNIT VALUES'!$D$37)+(Q270*'UNIT VALUES'!$D$38)+(R270*'UNIT VALUES'!$D$39),IF(C270="66",(Q270*'UNIT VALUES'!$D$27)+(T270*'UNIT VALUES'!$D$29)+(R270*'UNIT VALUES'!$D$30),(Q270*'UNIT VALUES'!$D$27)+(T270*'UNIT VALUES'!$D$28)+(R270*'UNIT VALUES'!$D$30)))</f>
        <v>889463.79461872997</v>
      </c>
      <c r="W270" s="58">
        <f t="shared" si="4"/>
        <v>889464</v>
      </c>
      <c r="X270" s="63">
        <f>ROUND(IF(C270="22", W270*'UNIT VALUES'!$D$40, W270*'UNIT VALUES'!$D$32), 0)</f>
        <v>776028</v>
      </c>
    </row>
    <row r="271" spans="1:24">
      <c r="A271" s="64" t="s">
        <v>886</v>
      </c>
      <c r="B271" s="64" t="s">
        <v>851</v>
      </c>
      <c r="C271" s="64" t="s">
        <v>28</v>
      </c>
      <c r="D271" s="64" t="s">
        <v>29</v>
      </c>
      <c r="E271" s="64" t="s">
        <v>852</v>
      </c>
      <c r="F271" s="64" t="s">
        <v>887</v>
      </c>
      <c r="G271" s="64" t="s">
        <v>112</v>
      </c>
      <c r="H271" s="64" t="s">
        <v>888</v>
      </c>
      <c r="I271" s="64" t="s">
        <v>889</v>
      </c>
      <c r="J271" s="64" t="s">
        <v>863</v>
      </c>
      <c r="K271" s="64" t="s">
        <v>853</v>
      </c>
      <c r="L271" s="65">
        <v>33250</v>
      </c>
      <c r="M271" s="65">
        <v>39040</v>
      </c>
      <c r="N271" s="65">
        <v>39040</v>
      </c>
      <c r="O271" s="65">
        <v>47648</v>
      </c>
      <c r="P271" s="65">
        <v>0</v>
      </c>
      <c r="Q271" s="65">
        <v>5209</v>
      </c>
      <c r="R271" s="65">
        <v>4687</v>
      </c>
      <c r="S271" s="65">
        <v>259</v>
      </c>
      <c r="T271" s="57">
        <f>IF(P271&gt;0, ROUND(IF(IF(OR(C271="51", C271="52", C271="66"), (L271*'UNIT VALUES'!$C$22)-CALCS!P271,0)&gt;0, IF(OR(C271="51", C271="52", C271="66"), (L271*'UNIT VALUES'!$C$22)-CALCS!P271,0), 0), 0), ROUND(IF(IF(OR(C271="51", C271="52", C271="66"), (L271*'UNIT VALUES'!$C$22)-CALCS!O271,0)&gt;0, IF(OR(C271="51", C271="52", C271="66"), (L271*'UNIT VALUES'!$C$22)-CALCS!O271,0), 0), 0))</f>
        <v>1995</v>
      </c>
      <c r="U271" s="58">
        <f>IF(C271="22", (O271*'UNIT VALUES'!$D$34)+(Q271*'UNIT VALUES'!$D$35)+(S271*'UNIT VALUES'!$D$36), (O271*'UNIT VALUES'!$D$24)+(Q271*'UNIT VALUES'!$D$25)+(S271*'UNIT VALUES'!$D$26))</f>
        <v>298067.67709705769</v>
      </c>
      <c r="V271" s="58">
        <f>IF(C271="22",(O271*'UNIT VALUES'!$D$37)+(Q271*'UNIT VALUES'!$D$38)+(R271*'UNIT VALUES'!$D$39),IF(C271="66",(Q271*'UNIT VALUES'!$D$27)+(T271*'UNIT VALUES'!$D$29)+(R271*'UNIT VALUES'!$D$30),(Q271*'UNIT VALUES'!$D$27)+(T271*'UNIT VALUES'!$D$28)+(R271*'UNIT VALUES'!$D$30)))</f>
        <v>456347.61495374213</v>
      </c>
      <c r="W271" s="58">
        <f t="shared" si="4"/>
        <v>456348</v>
      </c>
      <c r="X271" s="63">
        <f>ROUND(IF(C271="22", W271*'UNIT VALUES'!$D$40, W271*'UNIT VALUES'!$D$32), 0)</f>
        <v>398149</v>
      </c>
    </row>
    <row r="272" spans="1:24">
      <c r="A272" s="64" t="s">
        <v>890</v>
      </c>
      <c r="B272" s="64" t="s">
        <v>851</v>
      </c>
      <c r="C272" s="64" t="s">
        <v>28</v>
      </c>
      <c r="D272" s="64" t="s">
        <v>29</v>
      </c>
      <c r="E272" s="64" t="s">
        <v>852</v>
      </c>
      <c r="F272" s="64" t="s">
        <v>891</v>
      </c>
      <c r="G272" s="64" t="s">
        <v>876</v>
      </c>
      <c r="H272" s="64" t="s">
        <v>892</v>
      </c>
      <c r="I272" s="64" t="s">
        <v>24</v>
      </c>
      <c r="J272" s="64" t="s">
        <v>878</v>
      </c>
      <c r="K272" s="64" t="s">
        <v>853</v>
      </c>
      <c r="L272" s="65">
        <v>41662</v>
      </c>
      <c r="M272" s="65">
        <v>50898</v>
      </c>
      <c r="N272" s="65">
        <v>50898</v>
      </c>
      <c r="O272" s="65">
        <v>52759</v>
      </c>
      <c r="P272" s="65">
        <v>0</v>
      </c>
      <c r="Q272" s="65">
        <v>2160</v>
      </c>
      <c r="R272" s="65">
        <v>4949</v>
      </c>
      <c r="S272" s="65">
        <v>241</v>
      </c>
      <c r="T272" s="57">
        <f>IF(P272&gt;0, ROUND(IF(IF(OR(C272="51", C272="52", C272="66"), (L272*'UNIT VALUES'!$C$22)-CALCS!P272,0)&gt;0, IF(OR(C272="51", C272="52", C272="66"), (L272*'UNIT VALUES'!$C$22)-CALCS!P272,0), 0), 0), ROUND(IF(IF(OR(C272="51", C272="52", C272="66"), (L272*'UNIT VALUES'!$C$22)-CALCS!O272,0)&gt;0, IF(OR(C272="51", C272="52", C272="66"), (L272*'UNIT VALUES'!$C$22)-CALCS!O272,0), 0), 0))</f>
        <v>9443</v>
      </c>
      <c r="U272" s="58">
        <f>IF(C272="22", (O272*'UNIT VALUES'!$D$34)+(Q272*'UNIT VALUES'!$D$35)+(S272*'UNIT VALUES'!$D$36), (O272*'UNIT VALUES'!$D$24)+(Q272*'UNIT VALUES'!$D$25)+(S272*'UNIT VALUES'!$D$26))</f>
        <v>211086.50792995628</v>
      </c>
      <c r="V272" s="58">
        <f>IF(C272="22",(O272*'UNIT VALUES'!$D$37)+(Q272*'UNIT VALUES'!$D$38)+(R272*'UNIT VALUES'!$D$39),IF(C272="66",(Q272*'UNIT VALUES'!$D$27)+(T272*'UNIT VALUES'!$D$29)+(R272*'UNIT VALUES'!$D$30),(Q272*'UNIT VALUES'!$D$27)+(T272*'UNIT VALUES'!$D$28)+(R272*'UNIT VALUES'!$D$30)))</f>
        <v>512271.55104662682</v>
      </c>
      <c r="W272" s="58">
        <f t="shared" si="4"/>
        <v>512272</v>
      </c>
      <c r="X272" s="63">
        <f>ROUND(IF(C272="22", W272*'UNIT VALUES'!$D$40, W272*'UNIT VALUES'!$D$32), 0)</f>
        <v>446941</v>
      </c>
    </row>
    <row r="273" spans="1:24">
      <c r="A273" s="64" t="s">
        <v>893</v>
      </c>
      <c r="B273" s="64" t="s">
        <v>851</v>
      </c>
      <c r="C273" s="64" t="s">
        <v>49</v>
      </c>
      <c r="D273" s="64" t="s">
        <v>50</v>
      </c>
      <c r="E273" s="64" t="s">
        <v>852</v>
      </c>
      <c r="F273" s="64" t="s">
        <v>894</v>
      </c>
      <c r="G273" s="64" t="s">
        <v>860</v>
      </c>
      <c r="H273" s="64" t="s">
        <v>895</v>
      </c>
      <c r="I273" s="64" t="s">
        <v>896</v>
      </c>
      <c r="J273" s="64" t="s">
        <v>863</v>
      </c>
      <c r="K273" s="64" t="s">
        <v>853</v>
      </c>
      <c r="L273" s="65">
        <v>82201</v>
      </c>
      <c r="M273" s="65">
        <v>73840</v>
      </c>
      <c r="N273" s="65">
        <v>73840</v>
      </c>
      <c r="O273" s="65">
        <v>73206</v>
      </c>
      <c r="P273" s="65">
        <v>0</v>
      </c>
      <c r="Q273" s="65">
        <v>12614</v>
      </c>
      <c r="R273" s="65">
        <v>12280</v>
      </c>
      <c r="S273" s="65">
        <v>898</v>
      </c>
      <c r="T273" s="57">
        <f>IF(P273&gt;0, ROUND(IF(IF(OR(C273="51", C273="52", C273="66"), (L273*'UNIT VALUES'!$C$22)-CALCS!P273,0)&gt;0, IF(OR(C273="51", C273="52", C273="66"), (L273*'UNIT VALUES'!$C$22)-CALCS!P273,0), 0), 0), ROUND(IF(IF(OR(C273="51", C273="52", C273="66"), (L273*'UNIT VALUES'!$C$22)-CALCS!O273,0)&gt;0, IF(OR(C273="51", C273="52", C273="66"), (L273*'UNIT VALUES'!$C$22)-CALCS!O273,0), 0), 0))</f>
        <v>49522</v>
      </c>
      <c r="U273" s="58">
        <f>IF(C273="22", (O273*'UNIT VALUES'!$D$34)+(Q273*'UNIT VALUES'!$D$35)+(S273*'UNIT VALUES'!$D$36), (O273*'UNIT VALUES'!$D$24)+(Q273*'UNIT VALUES'!$D$25)+(S273*'UNIT VALUES'!$D$26))</f>
        <v>684745.85374598589</v>
      </c>
      <c r="V273" s="58">
        <f>IF(C273="22",(O273*'UNIT VALUES'!$D$37)+(Q273*'UNIT VALUES'!$D$38)+(R273*'UNIT VALUES'!$D$39),IF(C273="66",(Q273*'UNIT VALUES'!$D$27)+(T273*'UNIT VALUES'!$D$29)+(R273*'UNIT VALUES'!$D$30),(Q273*'UNIT VALUES'!$D$27)+(T273*'UNIT VALUES'!$D$28)+(R273*'UNIT VALUES'!$D$30)))</f>
        <v>1733113.589668171</v>
      </c>
      <c r="W273" s="58">
        <f t="shared" si="4"/>
        <v>1733114</v>
      </c>
      <c r="X273" s="63">
        <f>ROUND(IF(C273="22", W273*'UNIT VALUES'!$D$40, W273*'UNIT VALUES'!$D$32), 0)</f>
        <v>1512086</v>
      </c>
    </row>
    <row r="274" spans="1:24">
      <c r="A274" s="64" t="s">
        <v>897</v>
      </c>
      <c r="B274" s="64" t="s">
        <v>851</v>
      </c>
      <c r="C274" s="64" t="s">
        <v>28</v>
      </c>
      <c r="D274" s="64" t="s">
        <v>29</v>
      </c>
      <c r="E274" s="64" t="s">
        <v>852</v>
      </c>
      <c r="F274" s="64" t="s">
        <v>301</v>
      </c>
      <c r="G274" s="64" t="s">
        <v>876</v>
      </c>
      <c r="H274" s="64" t="s">
        <v>898</v>
      </c>
      <c r="I274" s="64" t="s">
        <v>899</v>
      </c>
      <c r="J274" s="64" t="s">
        <v>878</v>
      </c>
      <c r="K274" s="64" t="s">
        <v>853</v>
      </c>
      <c r="L274" s="65">
        <v>152048</v>
      </c>
      <c r="M274" s="65">
        <v>126089</v>
      </c>
      <c r="N274" s="65">
        <v>126109</v>
      </c>
      <c r="O274" s="65">
        <v>129779</v>
      </c>
      <c r="P274" s="65">
        <v>0</v>
      </c>
      <c r="Q274" s="65">
        <v>27671</v>
      </c>
      <c r="R274" s="65">
        <v>27579</v>
      </c>
      <c r="S274" s="65">
        <v>2030</v>
      </c>
      <c r="T274" s="57">
        <f>IF(P274&gt;0, ROUND(IF(IF(OR(C274="51", C274="52", C274="66"), (L274*'UNIT VALUES'!$C$22)-CALCS!P274,0)&gt;0, IF(OR(C274="51", C274="52", C274="66"), (L274*'UNIT VALUES'!$C$22)-CALCS!P274,0), 0), 0), ROUND(IF(IF(OR(C274="51", C274="52", C274="66"), (L274*'UNIT VALUES'!$C$22)-CALCS!O274,0)&gt;0, IF(OR(C274="51", C274="52", C274="66"), (L274*'UNIT VALUES'!$C$22)-CALCS!O274,0), 0), 0))</f>
        <v>97232</v>
      </c>
      <c r="U274" s="58">
        <f>IF(C274="22", (O274*'UNIT VALUES'!$D$34)+(Q274*'UNIT VALUES'!$D$35)+(S274*'UNIT VALUES'!$D$36), (O274*'UNIT VALUES'!$D$24)+(Q274*'UNIT VALUES'!$D$25)+(S274*'UNIT VALUES'!$D$26))</f>
        <v>1451720.4975862501</v>
      </c>
      <c r="V274" s="58">
        <f>IF(C274="22",(O274*'UNIT VALUES'!$D$37)+(Q274*'UNIT VALUES'!$D$38)+(R274*'UNIT VALUES'!$D$39),IF(C274="66",(Q274*'UNIT VALUES'!$D$27)+(T274*'UNIT VALUES'!$D$29)+(R274*'UNIT VALUES'!$D$30),(Q274*'UNIT VALUES'!$D$27)+(T274*'UNIT VALUES'!$D$28)+(R274*'UNIT VALUES'!$D$30)))</f>
        <v>3704384.2078094212</v>
      </c>
      <c r="W274" s="58">
        <f t="shared" si="4"/>
        <v>3704384</v>
      </c>
      <c r="X274" s="63">
        <f>ROUND(IF(C274="22", W274*'UNIT VALUES'!$D$40, W274*'UNIT VALUES'!$D$32), 0)</f>
        <v>3231955</v>
      </c>
    </row>
    <row r="275" spans="1:24">
      <c r="A275" s="64" t="s">
        <v>900</v>
      </c>
      <c r="B275" s="64" t="s">
        <v>851</v>
      </c>
      <c r="C275" s="64" t="s">
        <v>28</v>
      </c>
      <c r="D275" s="64" t="s">
        <v>29</v>
      </c>
      <c r="E275" s="64" t="s">
        <v>852</v>
      </c>
      <c r="F275" s="64" t="s">
        <v>901</v>
      </c>
      <c r="G275" s="64" t="s">
        <v>902</v>
      </c>
      <c r="H275" s="64" t="s">
        <v>903</v>
      </c>
      <c r="I275" s="64" t="s">
        <v>904</v>
      </c>
      <c r="J275" s="64" t="s">
        <v>905</v>
      </c>
      <c r="K275" s="64" t="s">
        <v>853</v>
      </c>
      <c r="L275" s="65">
        <v>34182</v>
      </c>
      <c r="M275" s="65">
        <v>28842</v>
      </c>
      <c r="N275" s="65">
        <v>28842</v>
      </c>
      <c r="O275" s="65">
        <v>27620</v>
      </c>
      <c r="P275" s="65">
        <v>0</v>
      </c>
      <c r="Q275" s="65">
        <v>3590</v>
      </c>
      <c r="R275" s="65">
        <v>5792</v>
      </c>
      <c r="S275" s="65">
        <v>405</v>
      </c>
      <c r="T275" s="57">
        <f>IF(P275&gt;0, ROUND(IF(IF(OR(C275="51", C275="52", C275="66"), (L275*'UNIT VALUES'!$C$22)-CALCS!P275,0)&gt;0, IF(OR(C275="51", C275="52", C275="66"), (L275*'UNIT VALUES'!$C$22)-CALCS!P275,0), 0), 0), ROUND(IF(IF(OR(C275="51", C275="52", C275="66"), (L275*'UNIT VALUES'!$C$22)-CALCS!O275,0)&gt;0, IF(OR(C275="51", C275="52", C275="66"), (L275*'UNIT VALUES'!$C$22)-CALCS!O275,0), 0), 0))</f>
        <v>23415</v>
      </c>
      <c r="U275" s="58">
        <f>IF(C275="22", (O275*'UNIT VALUES'!$D$34)+(Q275*'UNIT VALUES'!$D$35)+(S275*'UNIT VALUES'!$D$36), (O275*'UNIT VALUES'!$D$24)+(Q275*'UNIT VALUES'!$D$25)+(S275*'UNIT VALUES'!$D$26))</f>
        <v>233519.75296149234</v>
      </c>
      <c r="V275" s="58">
        <f>IF(C275="22",(O275*'UNIT VALUES'!$D$37)+(Q275*'UNIT VALUES'!$D$38)+(R275*'UNIT VALUES'!$D$39),IF(C275="66",(Q275*'UNIT VALUES'!$D$27)+(T275*'UNIT VALUES'!$D$29)+(R275*'UNIT VALUES'!$D$30),(Q275*'UNIT VALUES'!$D$27)+(T275*'UNIT VALUES'!$D$28)+(R275*'UNIT VALUES'!$D$30)))</f>
        <v>774526.85619714495</v>
      </c>
      <c r="W275" s="58">
        <f t="shared" si="4"/>
        <v>774527</v>
      </c>
      <c r="X275" s="63">
        <f>ROUND(IF(C275="22", W275*'UNIT VALUES'!$D$40, W275*'UNIT VALUES'!$D$32), 0)</f>
        <v>675750</v>
      </c>
    </row>
    <row r="276" spans="1:24">
      <c r="A276" s="64" t="s">
        <v>513</v>
      </c>
      <c r="B276" s="64" t="s">
        <v>851</v>
      </c>
      <c r="C276" s="64" t="s">
        <v>28</v>
      </c>
      <c r="D276" s="64" t="s">
        <v>29</v>
      </c>
      <c r="E276" s="64" t="s">
        <v>852</v>
      </c>
      <c r="F276" s="64" t="s">
        <v>67</v>
      </c>
      <c r="G276" s="64" t="s">
        <v>232</v>
      </c>
      <c r="H276" s="64" t="s">
        <v>906</v>
      </c>
      <c r="I276" s="64" t="s">
        <v>907</v>
      </c>
      <c r="J276" s="64" t="s">
        <v>857</v>
      </c>
      <c r="K276" s="64" t="s">
        <v>853</v>
      </c>
      <c r="L276" s="65">
        <v>67775</v>
      </c>
      <c r="M276" s="65">
        <v>77767</v>
      </c>
      <c r="N276" s="65">
        <v>77767</v>
      </c>
      <c r="O276" s="65">
        <v>85603</v>
      </c>
      <c r="P276" s="65">
        <v>0</v>
      </c>
      <c r="Q276" s="65">
        <v>6731</v>
      </c>
      <c r="R276" s="65">
        <v>9148</v>
      </c>
      <c r="S276" s="65">
        <v>801</v>
      </c>
      <c r="T276" s="57">
        <f>IF(P276&gt;0, ROUND(IF(IF(OR(C276="51", C276="52", C276="66"), (L276*'UNIT VALUES'!$C$22)-CALCS!P276,0)&gt;0, IF(OR(C276="51", C276="52", C276="66"), (L276*'UNIT VALUES'!$C$22)-CALCS!P276,0), 0), 0), ROUND(IF(IF(OR(C276="51", C276="52", C276="66"), (L276*'UNIT VALUES'!$C$22)-CALCS!O276,0)&gt;0, IF(OR(C276="51", C276="52", C276="66"), (L276*'UNIT VALUES'!$C$22)-CALCS!O276,0), 0), 0))</f>
        <v>15587</v>
      </c>
      <c r="U276" s="58">
        <f>IF(C276="22", (O276*'UNIT VALUES'!$D$34)+(Q276*'UNIT VALUES'!$D$35)+(S276*'UNIT VALUES'!$D$36), (O276*'UNIT VALUES'!$D$24)+(Q276*'UNIT VALUES'!$D$25)+(S276*'UNIT VALUES'!$D$26))</f>
        <v>511356.89662981255</v>
      </c>
      <c r="V276" s="58">
        <f>IF(C276="22",(O276*'UNIT VALUES'!$D$37)+(Q276*'UNIT VALUES'!$D$38)+(R276*'UNIT VALUES'!$D$39),IF(C276="66",(Q276*'UNIT VALUES'!$D$27)+(T276*'UNIT VALUES'!$D$29)+(R276*'UNIT VALUES'!$D$30),(Q276*'UNIT VALUES'!$D$27)+(T276*'UNIT VALUES'!$D$28)+(R276*'UNIT VALUES'!$D$30)))</f>
        <v>974080.95301359205</v>
      </c>
      <c r="W276" s="58">
        <f t="shared" si="4"/>
        <v>974081</v>
      </c>
      <c r="X276" s="63">
        <f>ROUND(IF(C276="22", W276*'UNIT VALUES'!$D$40, W276*'UNIT VALUES'!$D$32), 0)</f>
        <v>849854</v>
      </c>
    </row>
    <row r="277" spans="1:24">
      <c r="A277" s="64" t="s">
        <v>908</v>
      </c>
      <c r="B277" s="64" t="s">
        <v>851</v>
      </c>
      <c r="C277" s="64" t="s">
        <v>28</v>
      </c>
      <c r="D277" s="64" t="s">
        <v>29</v>
      </c>
      <c r="E277" s="64" t="s">
        <v>852</v>
      </c>
      <c r="F277" s="64" t="s">
        <v>909</v>
      </c>
      <c r="G277" s="64" t="s">
        <v>902</v>
      </c>
      <c r="H277" s="64" t="s">
        <v>910</v>
      </c>
      <c r="I277" s="64" t="s">
        <v>911</v>
      </c>
      <c r="J277" s="64" t="s">
        <v>905</v>
      </c>
      <c r="K277" s="64" t="s">
        <v>853</v>
      </c>
      <c r="L277" s="65">
        <v>38506</v>
      </c>
      <c r="M277" s="65">
        <v>38074</v>
      </c>
      <c r="N277" s="65">
        <v>38074</v>
      </c>
      <c r="O277" s="65">
        <v>40493</v>
      </c>
      <c r="P277" s="65">
        <v>0</v>
      </c>
      <c r="Q277" s="65">
        <v>5115</v>
      </c>
      <c r="R277" s="65">
        <v>7489</v>
      </c>
      <c r="S277" s="65">
        <v>317</v>
      </c>
      <c r="T277" s="57">
        <f>IF(P277&gt;0, ROUND(IF(IF(OR(C277="51", C277="52", C277="66"), (L277*'UNIT VALUES'!$C$22)-CALCS!P277,0)&gt;0, IF(OR(C277="51", C277="52", C277="66"), (L277*'UNIT VALUES'!$C$22)-CALCS!P277,0), 0), 0), ROUND(IF(IF(OR(C277="51", C277="52", C277="66"), (L277*'UNIT VALUES'!$C$22)-CALCS!O277,0)&gt;0, IF(OR(C277="51", C277="52", C277="66"), (L277*'UNIT VALUES'!$C$22)-CALCS!O277,0), 0), 0))</f>
        <v>16997</v>
      </c>
      <c r="U277" s="58">
        <f>IF(C277="22", (O277*'UNIT VALUES'!$D$34)+(Q277*'UNIT VALUES'!$D$35)+(S277*'UNIT VALUES'!$D$36), (O277*'UNIT VALUES'!$D$24)+(Q277*'UNIT VALUES'!$D$25)+(S277*'UNIT VALUES'!$D$26))</f>
        <v>290927.33628679742</v>
      </c>
      <c r="V277" s="58">
        <f>IF(C277="22",(O277*'UNIT VALUES'!$D$37)+(Q277*'UNIT VALUES'!$D$38)+(R277*'UNIT VALUES'!$D$39),IF(C277="66",(Q277*'UNIT VALUES'!$D$27)+(T277*'UNIT VALUES'!$D$29)+(R277*'UNIT VALUES'!$D$30),(Q277*'UNIT VALUES'!$D$27)+(T277*'UNIT VALUES'!$D$28)+(R277*'UNIT VALUES'!$D$30)))</f>
        <v>843356.02507449908</v>
      </c>
      <c r="W277" s="58">
        <f t="shared" si="4"/>
        <v>843356</v>
      </c>
      <c r="X277" s="63">
        <f>ROUND(IF(C277="22", W277*'UNIT VALUES'!$D$40, W277*'UNIT VALUES'!$D$32), 0)</f>
        <v>735801</v>
      </c>
    </row>
    <row r="278" spans="1:24">
      <c r="A278" s="64" t="s">
        <v>912</v>
      </c>
      <c r="B278" s="64" t="s">
        <v>851</v>
      </c>
      <c r="C278" s="64" t="s">
        <v>28</v>
      </c>
      <c r="D278" s="64" t="s">
        <v>29</v>
      </c>
      <c r="E278" s="64" t="s">
        <v>852</v>
      </c>
      <c r="F278" s="64" t="s">
        <v>913</v>
      </c>
      <c r="G278" s="64" t="s">
        <v>232</v>
      </c>
      <c r="H278" s="64" t="s">
        <v>914</v>
      </c>
      <c r="I278" s="64" t="s">
        <v>212</v>
      </c>
      <c r="J278" s="64" t="s">
        <v>857</v>
      </c>
      <c r="K278" s="64" t="s">
        <v>853</v>
      </c>
      <c r="L278" s="65">
        <v>92713</v>
      </c>
      <c r="M278" s="65">
        <v>102466</v>
      </c>
      <c r="N278" s="65">
        <v>102453</v>
      </c>
      <c r="O278" s="65">
        <v>122643</v>
      </c>
      <c r="P278" s="65">
        <v>0</v>
      </c>
      <c r="Q278" s="65">
        <v>11957</v>
      </c>
      <c r="R278" s="65">
        <v>8187</v>
      </c>
      <c r="S278" s="65">
        <v>2339</v>
      </c>
      <c r="T278" s="57">
        <f>IF(P278&gt;0, ROUND(IF(IF(OR(C278="51", C278="52", C278="66"), (L278*'UNIT VALUES'!$C$22)-CALCS!P278,0)&gt;0, IF(OR(C278="51", C278="52", C278="66"), (L278*'UNIT VALUES'!$C$22)-CALCS!P278,0), 0), 0), ROUND(IF(IF(OR(C278="51", C278="52", C278="66"), (L278*'UNIT VALUES'!$C$22)-CALCS!O278,0)&gt;0, IF(OR(C278="51", C278="52", C278="66"), (L278*'UNIT VALUES'!$C$22)-CALCS!O278,0), 0), 0))</f>
        <v>15780</v>
      </c>
      <c r="U278" s="58">
        <f>IF(C278="22", (O278*'UNIT VALUES'!$D$34)+(Q278*'UNIT VALUES'!$D$35)+(S278*'UNIT VALUES'!$D$36), (O278*'UNIT VALUES'!$D$24)+(Q278*'UNIT VALUES'!$D$25)+(S278*'UNIT VALUES'!$D$26))</f>
        <v>1005661.8184386459</v>
      </c>
      <c r="V278" s="58">
        <f>IF(C278="22",(O278*'UNIT VALUES'!$D$37)+(Q278*'UNIT VALUES'!$D$38)+(R278*'UNIT VALUES'!$D$39),IF(C278="66",(Q278*'UNIT VALUES'!$D$27)+(T278*'UNIT VALUES'!$D$29)+(R278*'UNIT VALUES'!$D$30),(Q278*'UNIT VALUES'!$D$27)+(T278*'UNIT VALUES'!$D$28)+(R278*'UNIT VALUES'!$D$30)))</f>
        <v>1004479.2927195592</v>
      </c>
      <c r="W278" s="58">
        <f t="shared" si="4"/>
        <v>1005662</v>
      </c>
      <c r="X278" s="63">
        <f>ROUND(IF(C278="22", W278*'UNIT VALUES'!$D$40, W278*'UNIT VALUES'!$D$32), 0)</f>
        <v>877407</v>
      </c>
    </row>
    <row r="279" spans="1:24">
      <c r="A279" s="64" t="s">
        <v>915</v>
      </c>
      <c r="B279" s="64" t="s">
        <v>851</v>
      </c>
      <c r="C279" s="64" t="s">
        <v>28</v>
      </c>
      <c r="D279" s="64" t="s">
        <v>29</v>
      </c>
      <c r="E279" s="64" t="s">
        <v>852</v>
      </c>
      <c r="F279" s="64" t="s">
        <v>916</v>
      </c>
      <c r="G279" s="64" t="s">
        <v>232</v>
      </c>
      <c r="H279" s="64" t="s">
        <v>917</v>
      </c>
      <c r="I279" s="64" t="s">
        <v>24</v>
      </c>
      <c r="J279" s="64" t="s">
        <v>857</v>
      </c>
      <c r="K279" s="64" t="s">
        <v>853</v>
      </c>
      <c r="L279" s="65">
        <v>45012</v>
      </c>
      <c r="M279" s="65">
        <v>50541</v>
      </c>
      <c r="N279" s="65">
        <v>50541</v>
      </c>
      <c r="O279" s="65">
        <v>51384</v>
      </c>
      <c r="P279" s="65">
        <v>0</v>
      </c>
      <c r="Q279" s="65">
        <v>2259</v>
      </c>
      <c r="R279" s="65">
        <v>4593</v>
      </c>
      <c r="S279" s="65">
        <v>339</v>
      </c>
      <c r="T279" s="57">
        <f>IF(P279&gt;0, ROUND(IF(IF(OR(C279="51", C279="52", C279="66"), (L279*'UNIT VALUES'!$C$22)-CALCS!P279,0)&gt;0, IF(OR(C279="51", C279="52", C279="66"), (L279*'UNIT VALUES'!$C$22)-CALCS!P279,0), 0), 0), ROUND(IF(IF(OR(C279="51", C279="52", C279="66"), (L279*'UNIT VALUES'!$C$22)-CALCS!O279,0)&gt;0, IF(OR(C279="51", C279="52", C279="66"), (L279*'UNIT VALUES'!$C$22)-CALCS!O279,0), 0), 0))</f>
        <v>15820</v>
      </c>
      <c r="U279" s="58">
        <f>IF(C279="22", (O279*'UNIT VALUES'!$D$34)+(Q279*'UNIT VALUES'!$D$35)+(S279*'UNIT VALUES'!$D$36), (O279*'UNIT VALUES'!$D$24)+(Q279*'UNIT VALUES'!$D$25)+(S279*'UNIT VALUES'!$D$26))</f>
        <v>228028.97147463611</v>
      </c>
      <c r="V279" s="58">
        <f>IF(C279="22",(O279*'UNIT VALUES'!$D$37)+(Q279*'UNIT VALUES'!$D$38)+(R279*'UNIT VALUES'!$D$39),IF(C279="66",(Q279*'UNIT VALUES'!$D$27)+(T279*'UNIT VALUES'!$D$29)+(R279*'UNIT VALUES'!$D$30),(Q279*'UNIT VALUES'!$D$27)+(T279*'UNIT VALUES'!$D$28)+(R279*'UNIT VALUES'!$D$30)))</f>
        <v>568792.44041887403</v>
      </c>
      <c r="W279" s="58">
        <f t="shared" si="4"/>
        <v>568792</v>
      </c>
      <c r="X279" s="63">
        <f>ROUND(IF(C279="22", W279*'UNIT VALUES'!$D$40, W279*'UNIT VALUES'!$D$32), 0)</f>
        <v>496253</v>
      </c>
    </row>
    <row r="280" spans="1:24">
      <c r="A280" s="64" t="s">
        <v>918</v>
      </c>
      <c r="B280" s="64" t="s">
        <v>851</v>
      </c>
      <c r="C280" s="64" t="s">
        <v>49</v>
      </c>
      <c r="D280" s="64" t="s">
        <v>50</v>
      </c>
      <c r="E280" s="64" t="s">
        <v>852</v>
      </c>
      <c r="F280" s="64" t="s">
        <v>919</v>
      </c>
      <c r="G280" s="64" t="s">
        <v>876</v>
      </c>
      <c r="H280" s="64" t="s">
        <v>920</v>
      </c>
      <c r="I280" s="64" t="s">
        <v>700</v>
      </c>
      <c r="J280" s="64" t="s">
        <v>878</v>
      </c>
      <c r="K280" s="64" t="s">
        <v>853</v>
      </c>
      <c r="L280" s="65">
        <v>107130</v>
      </c>
      <c r="M280" s="65">
        <v>103266</v>
      </c>
      <c r="N280" s="65">
        <v>103266</v>
      </c>
      <c r="O280" s="65">
        <v>110366</v>
      </c>
      <c r="P280" s="65">
        <v>0</v>
      </c>
      <c r="Q280" s="65">
        <v>21223</v>
      </c>
      <c r="R280" s="65">
        <v>15910</v>
      </c>
      <c r="S280" s="65">
        <v>1588</v>
      </c>
      <c r="T280" s="57">
        <f>IF(P280&gt;0, ROUND(IF(IF(OR(C280="51", C280="52", C280="66"), (L280*'UNIT VALUES'!$C$22)-CALCS!P280,0)&gt;0, IF(OR(C280="51", C280="52", C280="66"), (L280*'UNIT VALUES'!$C$22)-CALCS!P280,0), 0), 0), ROUND(IF(IF(OR(C280="51", C280="52", C280="66"), (L280*'UNIT VALUES'!$C$22)-CALCS!O280,0)&gt;0, IF(OR(C280="51", C280="52", C280="66"), (L280*'UNIT VALUES'!$C$22)-CALCS!O280,0), 0), 0))</f>
        <v>49582</v>
      </c>
      <c r="U280" s="58">
        <f>IF(C280="22", (O280*'UNIT VALUES'!$D$34)+(Q280*'UNIT VALUES'!$D$35)+(S280*'UNIT VALUES'!$D$36), (O280*'UNIT VALUES'!$D$24)+(Q280*'UNIT VALUES'!$D$25)+(S280*'UNIT VALUES'!$D$26))</f>
        <v>1139975.0665960172</v>
      </c>
      <c r="V280" s="58">
        <f>IF(C280="22",(O280*'UNIT VALUES'!$D$37)+(Q280*'UNIT VALUES'!$D$38)+(R280*'UNIT VALUES'!$D$39),IF(C280="66",(Q280*'UNIT VALUES'!$D$27)+(T280*'UNIT VALUES'!$D$29)+(R280*'UNIT VALUES'!$D$30),(Q280*'UNIT VALUES'!$D$27)+(T280*'UNIT VALUES'!$D$28)+(R280*'UNIT VALUES'!$D$30)))</f>
        <v>2152489.8825044669</v>
      </c>
      <c r="W280" s="58">
        <f t="shared" si="4"/>
        <v>2152490</v>
      </c>
      <c r="X280" s="63">
        <f>ROUND(IF(C280="22", W280*'UNIT VALUES'!$D$40, W280*'UNIT VALUES'!$D$32), 0)</f>
        <v>1877977</v>
      </c>
    </row>
    <row r="281" spans="1:24">
      <c r="A281" s="64" t="s">
        <v>921</v>
      </c>
      <c r="B281" s="64" t="s">
        <v>851</v>
      </c>
      <c r="C281" s="64" t="s">
        <v>28</v>
      </c>
      <c r="D281" s="64" t="s">
        <v>29</v>
      </c>
      <c r="E281" s="64" t="s">
        <v>852</v>
      </c>
      <c r="F281" s="64" t="s">
        <v>355</v>
      </c>
      <c r="G281" s="64" t="s">
        <v>860</v>
      </c>
      <c r="H281" s="64" t="s">
        <v>727</v>
      </c>
      <c r="I281" s="64" t="s">
        <v>24</v>
      </c>
      <c r="J281" s="64" t="s">
        <v>863</v>
      </c>
      <c r="K281" s="64" t="s">
        <v>853</v>
      </c>
      <c r="L281" s="65">
        <v>62382</v>
      </c>
      <c r="M281" s="65">
        <v>61301</v>
      </c>
      <c r="N281" s="65">
        <v>61301</v>
      </c>
      <c r="O281" s="65">
        <v>63268</v>
      </c>
      <c r="P281" s="65">
        <v>0</v>
      </c>
      <c r="Q281" s="65">
        <v>3403</v>
      </c>
      <c r="R281" s="65">
        <v>6825</v>
      </c>
      <c r="S281" s="65">
        <v>303</v>
      </c>
      <c r="T281" s="57">
        <f>IF(P281&gt;0, ROUND(IF(IF(OR(C281="51", C281="52", C281="66"), (L281*'UNIT VALUES'!$C$22)-CALCS!P281,0)&gt;0, IF(OR(C281="51", C281="52", C281="66"), (L281*'UNIT VALUES'!$C$22)-CALCS!P281,0), 0), 0), ROUND(IF(IF(OR(C281="51", C281="52", C281="66"), (L281*'UNIT VALUES'!$C$22)-CALCS!O281,0)&gt;0, IF(OR(C281="51", C281="52", C281="66"), (L281*'UNIT VALUES'!$C$22)-CALCS!O281,0), 0), 0))</f>
        <v>29870</v>
      </c>
      <c r="U281" s="58">
        <f>IF(C281="22", (O281*'UNIT VALUES'!$D$34)+(Q281*'UNIT VALUES'!$D$35)+(S281*'UNIT VALUES'!$D$36), (O281*'UNIT VALUES'!$D$24)+(Q281*'UNIT VALUES'!$D$25)+(S281*'UNIT VALUES'!$D$26))</f>
        <v>280553.81870279717</v>
      </c>
      <c r="V281" s="58">
        <f>IF(C281="22",(O281*'UNIT VALUES'!$D$37)+(Q281*'UNIT VALUES'!$D$38)+(R281*'UNIT VALUES'!$D$39),IF(C281="66",(Q281*'UNIT VALUES'!$D$27)+(T281*'UNIT VALUES'!$D$29)+(R281*'UNIT VALUES'!$D$30),(Q281*'UNIT VALUES'!$D$27)+(T281*'UNIT VALUES'!$D$28)+(R281*'UNIT VALUES'!$D$30)))</f>
        <v>926000.11552858644</v>
      </c>
      <c r="W281" s="58">
        <f t="shared" si="4"/>
        <v>926000</v>
      </c>
      <c r="X281" s="63">
        <f>ROUND(IF(C281="22", W281*'UNIT VALUES'!$D$40, W281*'UNIT VALUES'!$D$32), 0)</f>
        <v>807905</v>
      </c>
    </row>
    <row r="282" spans="1:24">
      <c r="A282" s="64" t="s">
        <v>922</v>
      </c>
      <c r="B282" s="64" t="s">
        <v>851</v>
      </c>
      <c r="C282" s="64" t="s">
        <v>49</v>
      </c>
      <c r="D282" s="64" t="s">
        <v>50</v>
      </c>
      <c r="E282" s="64" t="s">
        <v>852</v>
      </c>
      <c r="F282" s="64" t="s">
        <v>923</v>
      </c>
      <c r="G282" s="64" t="s">
        <v>876</v>
      </c>
      <c r="H282" s="64" t="s">
        <v>924</v>
      </c>
      <c r="I282" s="64" t="s">
        <v>925</v>
      </c>
      <c r="J282" s="64" t="s">
        <v>878</v>
      </c>
      <c r="K282" s="64" t="s">
        <v>853</v>
      </c>
      <c r="L282" s="65">
        <v>43002</v>
      </c>
      <c r="M282" s="65">
        <v>53184</v>
      </c>
      <c r="N282" s="65">
        <v>53184</v>
      </c>
      <c r="O282" s="65">
        <v>55564</v>
      </c>
      <c r="P282" s="65">
        <v>0</v>
      </c>
      <c r="Q282" s="65">
        <v>5207</v>
      </c>
      <c r="R282" s="65">
        <v>6408</v>
      </c>
      <c r="S282" s="65">
        <v>381</v>
      </c>
      <c r="T282" s="57">
        <f>IF(P282&gt;0, ROUND(IF(IF(OR(C282="51", C282="52", C282="66"), (L282*'UNIT VALUES'!$C$22)-CALCS!P282,0)&gt;0, IF(OR(C282="51", C282="52", C282="66"), (L282*'UNIT VALUES'!$C$22)-CALCS!P282,0), 0), 0), ROUND(IF(IF(OR(C282="51", C282="52", C282="66"), (L282*'UNIT VALUES'!$C$22)-CALCS!O282,0)&gt;0, IF(OR(C282="51", C282="52", C282="66"), (L282*'UNIT VALUES'!$C$22)-CALCS!O282,0), 0), 0))</f>
        <v>8639</v>
      </c>
      <c r="U282" s="58">
        <f>IF(C282="22", (O282*'UNIT VALUES'!$D$34)+(Q282*'UNIT VALUES'!$D$35)+(S282*'UNIT VALUES'!$D$36), (O282*'UNIT VALUES'!$D$24)+(Q282*'UNIT VALUES'!$D$25)+(S282*'UNIT VALUES'!$D$26))</f>
        <v>334222.94953580771</v>
      </c>
      <c r="V282" s="58">
        <f>IF(C282="22",(O282*'UNIT VALUES'!$D$37)+(Q282*'UNIT VALUES'!$D$38)+(R282*'UNIT VALUES'!$D$39),IF(C282="66",(Q282*'UNIT VALUES'!$D$27)+(T282*'UNIT VALUES'!$D$29)+(R282*'UNIT VALUES'!$D$30),(Q282*'UNIT VALUES'!$D$27)+(T282*'UNIT VALUES'!$D$28)+(R282*'UNIT VALUES'!$D$30)))</f>
        <v>662783.36151391221</v>
      </c>
      <c r="W282" s="58">
        <f t="shared" si="4"/>
        <v>662783</v>
      </c>
      <c r="X282" s="63">
        <f>ROUND(IF(C282="22", W282*'UNIT VALUES'!$D$40, W282*'UNIT VALUES'!$D$32), 0)</f>
        <v>578257</v>
      </c>
    </row>
    <row r="283" spans="1:24">
      <c r="A283" s="64" t="s">
        <v>932</v>
      </c>
      <c r="B283" s="64" t="s">
        <v>933</v>
      </c>
      <c r="C283" s="64" t="s">
        <v>19</v>
      </c>
      <c r="D283" s="64" t="s">
        <v>20</v>
      </c>
      <c r="E283" s="64" t="s">
        <v>934</v>
      </c>
      <c r="F283" s="64" t="s">
        <v>22</v>
      </c>
      <c r="G283" s="64" t="s">
        <v>23</v>
      </c>
      <c r="H283" s="64" t="s">
        <v>24</v>
      </c>
      <c r="I283" s="64" t="s">
        <v>24</v>
      </c>
      <c r="J283" s="64" t="s">
        <v>25</v>
      </c>
      <c r="K283" s="64" t="s">
        <v>172</v>
      </c>
      <c r="L283" s="65">
        <v>0</v>
      </c>
      <c r="M283" s="65">
        <v>594338</v>
      </c>
      <c r="N283" s="65">
        <v>594338</v>
      </c>
      <c r="O283" s="65">
        <v>323442</v>
      </c>
      <c r="P283" s="65">
        <v>0</v>
      </c>
      <c r="Q283" s="65">
        <v>32983</v>
      </c>
      <c r="R283" s="65">
        <v>11351</v>
      </c>
      <c r="S283" s="65">
        <v>1650</v>
      </c>
      <c r="T283" s="57">
        <f>IF(P283&gt;0, ROUND(IF(IF(OR(C283="51", C283="52", C283="66"), (L283*'UNIT VALUES'!$C$22)-CALCS!P283,0)&gt;0, IF(OR(C283="51", C283="52", C283="66"), (L283*'UNIT VALUES'!$C$22)-CALCS!P283,0), 0), 0), ROUND(IF(IF(OR(C283="51", C283="52", C283="66"), (L283*'UNIT VALUES'!$C$22)-CALCS!O283,0)&gt;0, IF(OR(C283="51", C283="52", C283="66"), (L283*'UNIT VALUES'!$C$22)-CALCS!O283,0), 0), 0))</f>
        <v>0</v>
      </c>
      <c r="U283" s="58">
        <f>IF(C283="22", (O283*'UNIT VALUES'!$D$34)+(Q283*'UNIT VALUES'!$D$35)+(S283*'UNIT VALUES'!$D$36), (O283*'UNIT VALUES'!$D$24)+(Q283*'UNIT VALUES'!$D$25)+(S283*'UNIT VALUES'!$D$26))</f>
        <v>2154023.9420738681</v>
      </c>
      <c r="V283" s="58">
        <f>IF(C283="22",(O283*'UNIT VALUES'!$D$37)+(Q283*'UNIT VALUES'!$D$38)+(R283*'UNIT VALUES'!$D$39),IF(C283="66",(Q283*'UNIT VALUES'!$D$27)+(T283*'UNIT VALUES'!$D$29)+(R283*'UNIT VALUES'!$D$30),(Q283*'UNIT VALUES'!$D$27)+(T283*'UNIT VALUES'!$D$28)+(R283*'UNIT VALUES'!$D$30)))</f>
        <v>1867868.4331163624</v>
      </c>
      <c r="W283" s="58">
        <f t="shared" si="4"/>
        <v>2154024</v>
      </c>
      <c r="X283" s="63">
        <f>ROUND(IF(C283="22", W283*'UNIT VALUES'!$D$40, W283*'UNIT VALUES'!$D$32), 0)</f>
        <v>1796093</v>
      </c>
    </row>
    <row r="284" spans="1:24">
      <c r="A284" s="64" t="s">
        <v>935</v>
      </c>
      <c r="B284" s="64" t="s">
        <v>933</v>
      </c>
      <c r="C284" s="64" t="s">
        <v>28</v>
      </c>
      <c r="D284" s="64" t="s">
        <v>29</v>
      </c>
      <c r="E284" s="64" t="s">
        <v>934</v>
      </c>
      <c r="F284" s="64" t="s">
        <v>936</v>
      </c>
      <c r="G284" s="64" t="s">
        <v>232</v>
      </c>
      <c r="H284" s="64" t="s">
        <v>24</v>
      </c>
      <c r="I284" s="64" t="s">
        <v>937</v>
      </c>
      <c r="J284" s="64" t="s">
        <v>938</v>
      </c>
      <c r="K284" s="64" t="s">
        <v>172</v>
      </c>
      <c r="L284" s="65">
        <v>7250</v>
      </c>
      <c r="M284" s="65">
        <v>23507</v>
      </c>
      <c r="N284" s="65">
        <v>23512</v>
      </c>
      <c r="O284" s="65">
        <v>36047</v>
      </c>
      <c r="P284" s="65">
        <v>0</v>
      </c>
      <c r="Q284" s="65">
        <v>5124</v>
      </c>
      <c r="R284" s="65">
        <v>1083</v>
      </c>
      <c r="S284" s="65">
        <v>184</v>
      </c>
      <c r="T284" s="57">
        <f>IF(P284&gt;0, ROUND(IF(IF(OR(C284="51", C284="52", C284="66"), (L284*'UNIT VALUES'!$C$22)-CALCS!P284,0)&gt;0, IF(OR(C284="51", C284="52", C284="66"), (L284*'UNIT VALUES'!$C$22)-CALCS!P284,0), 0), 0), ROUND(IF(IF(OR(C284="51", C284="52", C284="66"), (L284*'UNIT VALUES'!$C$22)-CALCS!O284,0)&gt;0, IF(OR(C284="51", C284="52", C284="66"), (L284*'UNIT VALUES'!$C$22)-CALCS!O284,0), 0), 0))</f>
        <v>0</v>
      </c>
      <c r="U284" s="58">
        <f>IF(C284="22", (O284*'UNIT VALUES'!$D$34)+(Q284*'UNIT VALUES'!$D$35)+(S284*'UNIT VALUES'!$D$36), (O284*'UNIT VALUES'!$D$24)+(Q284*'UNIT VALUES'!$D$25)+(S284*'UNIT VALUES'!$D$26))</f>
        <v>259945.82716913056</v>
      </c>
      <c r="V284" s="58">
        <f>IF(C284="22",(O284*'UNIT VALUES'!$D$37)+(Q284*'UNIT VALUES'!$D$38)+(R284*'UNIT VALUES'!$D$39),IF(C284="66",(Q284*'UNIT VALUES'!$D$27)+(T284*'UNIT VALUES'!$D$29)+(R284*'UNIT VALUES'!$D$30),(Q284*'UNIT VALUES'!$D$27)+(T284*'UNIT VALUES'!$D$28)+(R284*'UNIT VALUES'!$D$30)))</f>
        <v>172156.27439000606</v>
      </c>
      <c r="W284" s="58">
        <f t="shared" si="4"/>
        <v>259946</v>
      </c>
      <c r="X284" s="63">
        <f>ROUND(IF(C284="22", W284*'UNIT VALUES'!$D$40, W284*'UNIT VALUES'!$D$32), 0)</f>
        <v>226794</v>
      </c>
    </row>
    <row r="285" spans="1:24">
      <c r="A285" s="64" t="s">
        <v>939</v>
      </c>
      <c r="B285" s="64" t="s">
        <v>933</v>
      </c>
      <c r="C285" s="64" t="s">
        <v>28</v>
      </c>
      <c r="D285" s="64" t="s">
        <v>29</v>
      </c>
      <c r="E285" s="64" t="s">
        <v>934</v>
      </c>
      <c r="F285" s="64" t="s">
        <v>869</v>
      </c>
      <c r="G285" s="64" t="s">
        <v>860</v>
      </c>
      <c r="H285" s="64" t="s">
        <v>24</v>
      </c>
      <c r="I285" s="64" t="s">
        <v>940</v>
      </c>
      <c r="J285" s="64" t="s">
        <v>941</v>
      </c>
      <c r="K285" s="64" t="s">
        <v>172</v>
      </c>
      <c r="L285" s="65">
        <v>95827</v>
      </c>
      <c r="M285" s="65">
        <v>70195</v>
      </c>
      <c r="N285" s="65">
        <v>70195</v>
      </c>
      <c r="O285" s="65">
        <v>70851</v>
      </c>
      <c r="P285" s="65">
        <v>0</v>
      </c>
      <c r="Q285" s="65">
        <v>15802</v>
      </c>
      <c r="R285" s="65">
        <v>17332</v>
      </c>
      <c r="S285" s="65">
        <v>692</v>
      </c>
      <c r="T285" s="57">
        <f>IF(P285&gt;0, ROUND(IF(IF(OR(C285="51", C285="52", C285="66"), (L285*'UNIT VALUES'!$C$22)-CALCS!P285,0)&gt;0, IF(OR(C285="51", C285="52", C285="66"), (L285*'UNIT VALUES'!$C$22)-CALCS!P285,0), 0), 0), ROUND(IF(IF(OR(C285="51", C285="52", C285="66"), (L285*'UNIT VALUES'!$C$22)-CALCS!O285,0)&gt;0, IF(OR(C285="51", C285="52", C285="66"), (L285*'UNIT VALUES'!$C$22)-CALCS!O285,0), 0), 0))</f>
        <v>72221</v>
      </c>
      <c r="U285" s="58">
        <f>IF(C285="22", (O285*'UNIT VALUES'!$D$34)+(Q285*'UNIT VALUES'!$D$35)+(S285*'UNIT VALUES'!$D$36), (O285*'UNIT VALUES'!$D$24)+(Q285*'UNIT VALUES'!$D$25)+(S285*'UNIT VALUES'!$D$26))</f>
        <v>743500.20727606933</v>
      </c>
      <c r="V285" s="58">
        <f>IF(C285="22",(O285*'UNIT VALUES'!$D$37)+(Q285*'UNIT VALUES'!$D$38)+(R285*'UNIT VALUES'!$D$39),IF(C285="66",(Q285*'UNIT VALUES'!$D$27)+(T285*'UNIT VALUES'!$D$29)+(R285*'UNIT VALUES'!$D$30),(Q285*'UNIT VALUES'!$D$27)+(T285*'UNIT VALUES'!$D$28)+(R285*'UNIT VALUES'!$D$30)))</f>
        <v>2438326.6891947174</v>
      </c>
      <c r="W285" s="58">
        <f t="shared" si="4"/>
        <v>2438327</v>
      </c>
      <c r="X285" s="63">
        <f>ROUND(IF(C285="22", W285*'UNIT VALUES'!$D$40, W285*'UNIT VALUES'!$D$32), 0)</f>
        <v>2127361</v>
      </c>
    </row>
    <row r="286" spans="1:24">
      <c r="A286" s="64" t="s">
        <v>942</v>
      </c>
      <c r="B286" s="64" t="s">
        <v>933</v>
      </c>
      <c r="C286" s="64" t="s">
        <v>102</v>
      </c>
      <c r="D286" s="64" t="s">
        <v>103</v>
      </c>
      <c r="E286" s="64" t="s">
        <v>934</v>
      </c>
      <c r="F286" s="64" t="s">
        <v>943</v>
      </c>
      <c r="G286" s="64" t="s">
        <v>860</v>
      </c>
      <c r="H286" s="64" t="s">
        <v>24</v>
      </c>
      <c r="I286" s="64" t="s">
        <v>24</v>
      </c>
      <c r="J286" s="64" t="s">
        <v>941</v>
      </c>
      <c r="K286" s="64" t="s">
        <v>172</v>
      </c>
      <c r="L286" s="65">
        <v>211618</v>
      </c>
      <c r="M286" s="65">
        <v>327920</v>
      </c>
      <c r="N286" s="65">
        <v>327920</v>
      </c>
      <c r="O286" s="65">
        <v>467594</v>
      </c>
      <c r="P286" s="65">
        <v>0</v>
      </c>
      <c r="Q286" s="65">
        <v>34596</v>
      </c>
      <c r="R286" s="65">
        <v>9795</v>
      </c>
      <c r="S286" s="65">
        <v>2377</v>
      </c>
      <c r="T286" s="57">
        <f>IF(P286&gt;0, ROUND(IF(IF(OR(C286="51", C286="52", C286="66"), (L286*'UNIT VALUES'!$C$22)-CALCS!P286,0)&gt;0, IF(OR(C286="51", C286="52", C286="66"), (L286*'UNIT VALUES'!$C$22)-CALCS!P286,0), 0), 0), ROUND(IF(IF(OR(C286="51", C286="52", C286="66"), (L286*'UNIT VALUES'!$C$22)-CALCS!O286,0)&gt;0, IF(OR(C286="51", C286="52", C286="66"), (L286*'UNIT VALUES'!$C$22)-CALCS!O286,0), 0), 0))</f>
        <v>0</v>
      </c>
      <c r="U286" s="58">
        <f>IF(C286="22", (O286*'UNIT VALUES'!$D$34)+(Q286*'UNIT VALUES'!$D$35)+(S286*'UNIT VALUES'!$D$36), (O286*'UNIT VALUES'!$D$24)+(Q286*'UNIT VALUES'!$D$25)+(S286*'UNIT VALUES'!$D$26))</f>
        <v>2387926.7342371126</v>
      </c>
      <c r="V286" s="58">
        <f>IF(C286="22",(O286*'UNIT VALUES'!$D$37)+(Q286*'UNIT VALUES'!$D$38)+(R286*'UNIT VALUES'!$D$39),IF(C286="66",(Q286*'UNIT VALUES'!$D$27)+(T286*'UNIT VALUES'!$D$29)+(R286*'UNIT VALUES'!$D$30),(Q286*'UNIT VALUES'!$D$27)+(T286*'UNIT VALUES'!$D$28)+(R286*'UNIT VALUES'!$D$30)))</f>
        <v>1339787.8772889315</v>
      </c>
      <c r="W286" s="58">
        <f t="shared" si="4"/>
        <v>2387927</v>
      </c>
      <c r="X286" s="63">
        <f>ROUND(IF(C286="22", W286*'UNIT VALUES'!$D$40, W286*'UNIT VALUES'!$D$32), 0)</f>
        <v>2083389</v>
      </c>
    </row>
    <row r="287" spans="1:24">
      <c r="A287" s="64" t="s">
        <v>926</v>
      </c>
      <c r="B287" s="64" t="s">
        <v>927</v>
      </c>
      <c r="C287" s="64" t="s">
        <v>19</v>
      </c>
      <c r="D287" s="64" t="s">
        <v>20</v>
      </c>
      <c r="E287" s="64" t="s">
        <v>928</v>
      </c>
      <c r="F287" s="64" t="s">
        <v>22</v>
      </c>
      <c r="G287" s="64" t="s">
        <v>23</v>
      </c>
      <c r="H287" s="64" t="s">
        <v>24</v>
      </c>
      <c r="I287" s="64" t="s">
        <v>24</v>
      </c>
      <c r="J287" s="64" t="s">
        <v>25</v>
      </c>
      <c r="K287" s="64" t="s">
        <v>929</v>
      </c>
      <c r="L287" s="65">
        <v>0</v>
      </c>
      <c r="M287" s="65">
        <v>638762</v>
      </c>
      <c r="N287" s="65">
        <v>638333</v>
      </c>
      <c r="O287" s="65">
        <v>0</v>
      </c>
      <c r="P287" s="65">
        <v>0</v>
      </c>
      <c r="Q287" s="65">
        <v>0</v>
      </c>
      <c r="R287" s="65">
        <v>0</v>
      </c>
      <c r="S287" s="65">
        <v>0</v>
      </c>
      <c r="T287" s="57">
        <f>IF(P287&gt;0, ROUND(IF(IF(OR(C287="51", C287="52", C287="66"), (L287*'UNIT VALUES'!$C$22)-CALCS!P287,0)&gt;0, IF(OR(C287="51", C287="52", C287="66"), (L287*'UNIT VALUES'!$C$22)-CALCS!P287,0), 0), 0), ROUND(IF(IF(OR(C287="51", C287="52", C287="66"), (L287*'UNIT VALUES'!$C$22)-CALCS!O287,0)&gt;0, IF(OR(C287="51", C287="52", C287="66"), (L287*'UNIT VALUES'!$C$22)-CALCS!O287,0), 0), 0))</f>
        <v>0</v>
      </c>
      <c r="U287" s="58">
        <f>IF(C287="22", (O287*'UNIT VALUES'!$D$34)+(Q287*'UNIT VALUES'!$D$35)+(S287*'UNIT VALUES'!$D$36), (O287*'UNIT VALUES'!$D$24)+(Q287*'UNIT VALUES'!$D$25)+(S287*'UNIT VALUES'!$D$26))</f>
        <v>0</v>
      </c>
      <c r="V287" s="58">
        <f>IF(C287="22",(O287*'UNIT VALUES'!$D$37)+(Q287*'UNIT VALUES'!$D$38)+(R287*'UNIT VALUES'!$D$39),IF(C287="66",(Q287*'UNIT VALUES'!$D$27)+(T287*'UNIT VALUES'!$D$29)+(R287*'UNIT VALUES'!$D$30),(Q287*'UNIT VALUES'!$D$27)+(T287*'UNIT VALUES'!$D$28)+(R287*'UNIT VALUES'!$D$30)))</f>
        <v>0</v>
      </c>
      <c r="W287" s="58">
        <f t="shared" si="4"/>
        <v>0</v>
      </c>
      <c r="X287" s="63">
        <f>ROUND(IF(C287="22", W287*'UNIT VALUES'!$D$40, W287*'UNIT VALUES'!$D$32), 0)</f>
        <v>0</v>
      </c>
    </row>
    <row r="288" spans="1:24">
      <c r="A288" s="64" t="s">
        <v>926</v>
      </c>
      <c r="B288" s="64" t="s">
        <v>927</v>
      </c>
      <c r="C288" s="64" t="s">
        <v>28</v>
      </c>
      <c r="D288" s="64" t="s">
        <v>29</v>
      </c>
      <c r="E288" s="64" t="s">
        <v>928</v>
      </c>
      <c r="F288" s="64" t="s">
        <v>930</v>
      </c>
      <c r="G288" s="64" t="s">
        <v>23</v>
      </c>
      <c r="H288" s="64" t="s">
        <v>24</v>
      </c>
      <c r="I288" s="64" t="s">
        <v>24</v>
      </c>
      <c r="J288" s="64" t="s">
        <v>931</v>
      </c>
      <c r="K288" s="64" t="s">
        <v>929</v>
      </c>
      <c r="L288" s="65">
        <v>763956</v>
      </c>
      <c r="M288" s="65">
        <v>638762</v>
      </c>
      <c r="N288" s="65">
        <v>638333</v>
      </c>
      <c r="O288" s="65">
        <v>601723</v>
      </c>
      <c r="P288" s="65">
        <v>0</v>
      </c>
      <c r="Q288" s="65">
        <v>102142</v>
      </c>
      <c r="R288" s="65">
        <v>101823</v>
      </c>
      <c r="S288" s="65">
        <v>7798</v>
      </c>
      <c r="T288" s="57">
        <f>IF(P288&gt;0, ROUND(IF(IF(OR(C288="51", C288="52", C288="66"), (L288*'UNIT VALUES'!$C$22)-CALCS!P288,0)&gt;0, IF(OR(C288="51", C288="52", C288="66"), (L288*'UNIT VALUES'!$C$22)-CALCS!P288,0), 0), 0), ROUND(IF(IF(OR(C288="51", C288="52", C288="66"), (L288*'UNIT VALUES'!$C$22)-CALCS!O288,0)&gt;0, IF(OR(C288="51", C288="52", C288="66"), (L288*'UNIT VALUES'!$C$22)-CALCS!O288,0), 0), 0))</f>
        <v>538882</v>
      </c>
      <c r="U288" s="58">
        <f>IF(C288="22", (O288*'UNIT VALUES'!$D$34)+(Q288*'UNIT VALUES'!$D$35)+(S288*'UNIT VALUES'!$D$36), (O288*'UNIT VALUES'!$D$24)+(Q288*'UNIT VALUES'!$D$25)+(S288*'UNIT VALUES'!$D$26))</f>
        <v>5651440.1371213831</v>
      </c>
      <c r="V288" s="58">
        <f>IF(C288="22",(O288*'UNIT VALUES'!$D$37)+(Q288*'UNIT VALUES'!$D$38)+(R288*'UNIT VALUES'!$D$39),IF(C288="66",(Q288*'UNIT VALUES'!$D$27)+(T288*'UNIT VALUES'!$D$29)+(R288*'UNIT VALUES'!$D$30),(Q288*'UNIT VALUES'!$D$27)+(T288*'UNIT VALUES'!$D$28)+(R288*'UNIT VALUES'!$D$30)))</f>
        <v>15936889.362225814</v>
      </c>
      <c r="W288" s="58">
        <f t="shared" si="4"/>
        <v>15936889</v>
      </c>
      <c r="X288" s="63">
        <f>ROUND(IF(C288="22", W288*'UNIT VALUES'!$D$40, W288*'UNIT VALUES'!$D$32), 0)</f>
        <v>13904417</v>
      </c>
    </row>
    <row r="289" spans="1:24">
      <c r="A289" s="64" t="s">
        <v>944</v>
      </c>
      <c r="B289" s="64" t="s">
        <v>945</v>
      </c>
      <c r="C289" s="64" t="s">
        <v>19</v>
      </c>
      <c r="D289" s="64" t="s">
        <v>20</v>
      </c>
      <c r="E289" s="64" t="s">
        <v>946</v>
      </c>
      <c r="F289" s="64" t="s">
        <v>22</v>
      </c>
      <c r="G289" s="64" t="s">
        <v>23</v>
      </c>
      <c r="H289" s="64" t="s">
        <v>24</v>
      </c>
      <c r="I289" s="64" t="s">
        <v>24</v>
      </c>
      <c r="J289" s="64" t="s">
        <v>25</v>
      </c>
      <c r="K289" s="64" t="s">
        <v>947</v>
      </c>
      <c r="L289" s="65">
        <v>0</v>
      </c>
      <c r="M289" s="65">
        <v>9845289</v>
      </c>
      <c r="N289" s="65">
        <v>9746324</v>
      </c>
      <c r="O289" s="65">
        <v>3441797</v>
      </c>
      <c r="P289" s="65">
        <v>0</v>
      </c>
      <c r="Q289" s="65">
        <v>417524</v>
      </c>
      <c r="R289" s="65">
        <v>39028</v>
      </c>
      <c r="S289" s="65">
        <v>26130</v>
      </c>
      <c r="T289" s="57">
        <f>IF(P289&gt;0, ROUND(IF(IF(OR(C289="51", C289="52", C289="66"), (L289*'UNIT VALUES'!$C$22)-CALCS!P289,0)&gt;0, IF(OR(C289="51", C289="52", C289="66"), (L289*'UNIT VALUES'!$C$22)-CALCS!P289,0), 0), 0), ROUND(IF(IF(OR(C289="51", C289="52", C289="66"), (L289*'UNIT VALUES'!$C$22)-CALCS!O289,0)&gt;0, IF(OR(C289="51", C289="52", C289="66"), (L289*'UNIT VALUES'!$C$22)-CALCS!O289,0), 0), 0))</f>
        <v>0</v>
      </c>
      <c r="U289" s="58">
        <f>IF(C289="22", (O289*'UNIT VALUES'!$D$34)+(Q289*'UNIT VALUES'!$D$35)+(S289*'UNIT VALUES'!$D$36), (O289*'UNIT VALUES'!$D$24)+(Q289*'UNIT VALUES'!$D$25)+(S289*'UNIT VALUES'!$D$26))</f>
        <v>27448445.652345106</v>
      </c>
      <c r="V289" s="58">
        <f>IF(C289="22",(O289*'UNIT VALUES'!$D$37)+(Q289*'UNIT VALUES'!$D$38)+(R289*'UNIT VALUES'!$D$39),IF(C289="66",(Q289*'UNIT VALUES'!$D$27)+(T289*'UNIT VALUES'!$D$29)+(R289*'UNIT VALUES'!$D$30),(Q289*'UNIT VALUES'!$D$27)+(T289*'UNIT VALUES'!$D$28)+(R289*'UNIT VALUES'!$D$30)))</f>
        <v>15900256.687055627</v>
      </c>
      <c r="W289" s="58">
        <f t="shared" si="4"/>
        <v>27448446</v>
      </c>
      <c r="X289" s="63">
        <f>ROUND(IF(C289="22", W289*'UNIT VALUES'!$D$40, W289*'UNIT VALUES'!$D$32), 0)</f>
        <v>22887374</v>
      </c>
    </row>
    <row r="290" spans="1:24">
      <c r="A290" s="64" t="s">
        <v>948</v>
      </c>
      <c r="B290" s="64" t="s">
        <v>945</v>
      </c>
      <c r="C290" s="64" t="s">
        <v>28</v>
      </c>
      <c r="D290" s="64" t="s">
        <v>29</v>
      </c>
      <c r="E290" s="64" t="s">
        <v>946</v>
      </c>
      <c r="F290" s="64" t="s">
        <v>258</v>
      </c>
      <c r="G290" s="64" t="s">
        <v>483</v>
      </c>
      <c r="H290" s="64" t="s">
        <v>24</v>
      </c>
      <c r="I290" s="64" t="s">
        <v>949</v>
      </c>
      <c r="J290" s="64" t="s">
        <v>950</v>
      </c>
      <c r="K290" s="64" t="s">
        <v>947</v>
      </c>
      <c r="L290" s="65">
        <v>6974</v>
      </c>
      <c r="M290" s="65">
        <v>49516</v>
      </c>
      <c r="N290" s="65">
        <v>49505</v>
      </c>
      <c r="O290" s="65">
        <v>84392</v>
      </c>
      <c r="P290" s="65">
        <v>0</v>
      </c>
      <c r="Q290" s="65">
        <v>7942</v>
      </c>
      <c r="R290" s="65">
        <v>243</v>
      </c>
      <c r="S290" s="65">
        <v>247</v>
      </c>
      <c r="T290" s="57">
        <f>IF(P290&gt;0, ROUND(IF(IF(OR(C290="51", C290="52", C290="66"), (L290*'UNIT VALUES'!$C$22)-CALCS!P290,0)&gt;0, IF(OR(C290="51", C290="52", C290="66"), (L290*'UNIT VALUES'!$C$22)-CALCS!P290,0), 0), 0), ROUND(IF(IF(OR(C290="51", C290="52", C290="66"), (L290*'UNIT VALUES'!$C$22)-CALCS!O290,0)&gt;0, IF(OR(C290="51", C290="52", C290="66"), (L290*'UNIT VALUES'!$C$22)-CALCS!O290,0), 0), 0))</f>
        <v>0</v>
      </c>
      <c r="U290" s="58">
        <f>IF(C290="22", (O290*'UNIT VALUES'!$D$34)+(Q290*'UNIT VALUES'!$D$35)+(S290*'UNIT VALUES'!$D$36), (O290*'UNIT VALUES'!$D$24)+(Q290*'UNIT VALUES'!$D$25)+(S290*'UNIT VALUES'!$D$26))</f>
        <v>452498.3375260664</v>
      </c>
      <c r="V290" s="58">
        <f>IF(C290="22",(O290*'UNIT VALUES'!$D$37)+(Q290*'UNIT VALUES'!$D$38)+(R290*'UNIT VALUES'!$D$39),IF(C290="66",(Q290*'UNIT VALUES'!$D$27)+(T290*'UNIT VALUES'!$D$29)+(R290*'UNIT VALUES'!$D$30),(Q290*'UNIT VALUES'!$D$27)+(T290*'UNIT VALUES'!$D$28)+(R290*'UNIT VALUES'!$D$30)))</f>
        <v>164243.31104433205</v>
      </c>
      <c r="W290" s="58">
        <f t="shared" si="4"/>
        <v>452498</v>
      </c>
      <c r="X290" s="63">
        <f>ROUND(IF(C290="22", W290*'UNIT VALUES'!$D$40, W290*'UNIT VALUES'!$D$32), 0)</f>
        <v>394790</v>
      </c>
    </row>
    <row r="291" spans="1:24">
      <c r="A291" s="64" t="s">
        <v>951</v>
      </c>
      <c r="B291" s="64" t="s">
        <v>945</v>
      </c>
      <c r="C291" s="64" t="s">
        <v>28</v>
      </c>
      <c r="D291" s="64" t="s">
        <v>29</v>
      </c>
      <c r="E291" s="64" t="s">
        <v>946</v>
      </c>
      <c r="F291" s="64" t="s">
        <v>952</v>
      </c>
      <c r="G291" s="64" t="s">
        <v>483</v>
      </c>
      <c r="H291" s="64" t="s">
        <v>24</v>
      </c>
      <c r="I291" s="64" t="s">
        <v>953</v>
      </c>
      <c r="J291" s="64" t="s">
        <v>950</v>
      </c>
      <c r="K291" s="64" t="s">
        <v>947</v>
      </c>
      <c r="L291" s="65">
        <v>10467</v>
      </c>
      <c r="M291" s="65">
        <v>0</v>
      </c>
      <c r="N291" s="65">
        <v>0</v>
      </c>
      <c r="O291" s="65">
        <v>68217</v>
      </c>
      <c r="P291" s="65">
        <v>0</v>
      </c>
      <c r="Q291" s="65">
        <v>7883</v>
      </c>
      <c r="R291" s="65">
        <v>104</v>
      </c>
      <c r="S291" s="65">
        <v>757</v>
      </c>
      <c r="T291" s="57">
        <f>IF(P291&gt;0, ROUND(IF(IF(OR(C291="51", C291="52", C291="66"), (L291*'UNIT VALUES'!$C$22)-CALCS!P291,0)&gt;0, IF(OR(C291="51", C291="52", C291="66"), (L291*'UNIT VALUES'!$C$22)-CALCS!P291,0), 0), 0), ROUND(IF(IF(OR(C291="51", C291="52", C291="66"), (L291*'UNIT VALUES'!$C$22)-CALCS!O291,0)&gt;0, IF(OR(C291="51", C291="52", C291="66"), (L291*'UNIT VALUES'!$C$22)-CALCS!O291,0), 0), 0))</f>
        <v>0</v>
      </c>
      <c r="U291" s="58">
        <f>IF(C291="22", (O291*'UNIT VALUES'!$D$34)+(Q291*'UNIT VALUES'!$D$35)+(S291*'UNIT VALUES'!$D$36), (O291*'UNIT VALUES'!$D$24)+(Q291*'UNIT VALUES'!$D$25)+(S291*'UNIT VALUES'!$D$26))</f>
        <v>505241.28192160442</v>
      </c>
      <c r="V291" s="58">
        <f>IF(C291="22",(O291*'UNIT VALUES'!$D$37)+(Q291*'UNIT VALUES'!$D$38)+(R291*'UNIT VALUES'!$D$39),IF(C291="66",(Q291*'UNIT VALUES'!$D$27)+(T291*'UNIT VALUES'!$D$29)+(R291*'UNIT VALUES'!$D$30),(Q291*'UNIT VALUES'!$D$27)+(T291*'UNIT VALUES'!$D$28)+(R291*'UNIT VALUES'!$D$30)))</f>
        <v>153218.88073258419</v>
      </c>
      <c r="W291" s="58">
        <f t="shared" si="4"/>
        <v>505241</v>
      </c>
      <c r="X291" s="63">
        <f>ROUND(IF(C291="22", W291*'UNIT VALUES'!$D$40, W291*'UNIT VALUES'!$D$32), 0)</f>
        <v>440806</v>
      </c>
    </row>
    <row r="292" spans="1:24">
      <c r="A292" s="64" t="s">
        <v>954</v>
      </c>
      <c r="B292" s="64" t="s">
        <v>945</v>
      </c>
      <c r="C292" s="64" t="s">
        <v>28</v>
      </c>
      <c r="D292" s="64" t="s">
        <v>29</v>
      </c>
      <c r="E292" s="64" t="s">
        <v>946</v>
      </c>
      <c r="F292" s="64" t="s">
        <v>191</v>
      </c>
      <c r="G292" s="64" t="s">
        <v>45</v>
      </c>
      <c r="H292" s="64" t="s">
        <v>24</v>
      </c>
      <c r="I292" s="64" t="s">
        <v>955</v>
      </c>
      <c r="J292" s="64" t="s">
        <v>956</v>
      </c>
      <c r="K292" s="64" t="s">
        <v>957</v>
      </c>
      <c r="L292" s="65">
        <v>19380</v>
      </c>
      <c r="M292" s="65">
        <v>30227</v>
      </c>
      <c r="N292" s="65">
        <v>30170</v>
      </c>
      <c r="O292" s="65">
        <v>49546</v>
      </c>
      <c r="P292" s="65">
        <v>0</v>
      </c>
      <c r="Q292" s="65">
        <v>6988</v>
      </c>
      <c r="R292" s="65">
        <v>1664</v>
      </c>
      <c r="S292" s="65">
        <v>832</v>
      </c>
      <c r="T292" s="57">
        <f>IF(P292&gt;0, ROUND(IF(IF(OR(C292="51", C292="52", C292="66"), (L292*'UNIT VALUES'!$C$22)-CALCS!P292,0)&gt;0, IF(OR(C292="51", C292="52", C292="66"), (L292*'UNIT VALUES'!$C$22)-CALCS!P292,0), 0), 0), ROUND(IF(IF(OR(C292="51", C292="52", C292="66"), (L292*'UNIT VALUES'!$C$22)-CALCS!O292,0)&gt;0, IF(OR(C292="51", C292="52", C292="66"), (L292*'UNIT VALUES'!$C$22)-CALCS!O292,0), 0), 0))</f>
        <v>0</v>
      </c>
      <c r="U292" s="58">
        <f>IF(C292="22", (O292*'UNIT VALUES'!$D$34)+(Q292*'UNIT VALUES'!$D$35)+(S292*'UNIT VALUES'!$D$36), (O292*'UNIT VALUES'!$D$24)+(Q292*'UNIT VALUES'!$D$25)+(S292*'UNIT VALUES'!$D$26))</f>
        <v>453654.58958796901</v>
      </c>
      <c r="V292" s="58">
        <f>IF(C292="22",(O292*'UNIT VALUES'!$D$37)+(Q292*'UNIT VALUES'!$D$38)+(R292*'UNIT VALUES'!$D$39),IF(C292="66",(Q292*'UNIT VALUES'!$D$27)+(T292*'UNIT VALUES'!$D$29)+(R292*'UNIT VALUES'!$D$30),(Q292*'UNIT VALUES'!$D$27)+(T292*'UNIT VALUES'!$D$28)+(R292*'UNIT VALUES'!$D$30)))</f>
        <v>248148.49680614314</v>
      </c>
      <c r="W292" s="58">
        <f t="shared" si="4"/>
        <v>453655</v>
      </c>
      <c r="X292" s="63">
        <f>ROUND(IF(C292="22", W292*'UNIT VALUES'!$D$40, W292*'UNIT VALUES'!$D$32), 0)</f>
        <v>395799</v>
      </c>
    </row>
    <row r="293" spans="1:24">
      <c r="A293" s="64" t="s">
        <v>958</v>
      </c>
      <c r="B293" s="64" t="s">
        <v>945</v>
      </c>
      <c r="C293" s="64" t="s">
        <v>28</v>
      </c>
      <c r="D293" s="64" t="s">
        <v>29</v>
      </c>
      <c r="E293" s="64" t="s">
        <v>946</v>
      </c>
      <c r="F293" s="64" t="s">
        <v>959</v>
      </c>
      <c r="G293" s="64" t="s">
        <v>250</v>
      </c>
      <c r="H293" s="64" t="s">
        <v>24</v>
      </c>
      <c r="I293" s="64" t="s">
        <v>960</v>
      </c>
      <c r="J293" s="64" t="s">
        <v>961</v>
      </c>
      <c r="K293" s="64" t="s">
        <v>947</v>
      </c>
      <c r="L293" s="65">
        <v>1</v>
      </c>
      <c r="M293" s="65">
        <v>32103</v>
      </c>
      <c r="N293" s="65">
        <v>32103</v>
      </c>
      <c r="O293" s="65">
        <v>154305</v>
      </c>
      <c r="P293" s="65">
        <v>0</v>
      </c>
      <c r="Q293" s="65">
        <v>12957</v>
      </c>
      <c r="R293" s="65">
        <v>249</v>
      </c>
      <c r="S293" s="65">
        <v>837</v>
      </c>
      <c r="T293" s="57">
        <f>IF(P293&gt;0, ROUND(IF(IF(OR(C293="51", C293="52", C293="66"), (L293*'UNIT VALUES'!$C$22)-CALCS!P293,0)&gt;0, IF(OR(C293="51", C293="52", C293="66"), (L293*'UNIT VALUES'!$C$22)-CALCS!P293,0), 0), 0), ROUND(IF(IF(OR(C293="51", C293="52", C293="66"), (L293*'UNIT VALUES'!$C$22)-CALCS!O293,0)&gt;0, IF(OR(C293="51", C293="52", C293="66"), (L293*'UNIT VALUES'!$C$22)-CALCS!O293,0), 0), 0))</f>
        <v>0</v>
      </c>
      <c r="U293" s="58">
        <f>IF(C293="22", (O293*'UNIT VALUES'!$D$34)+(Q293*'UNIT VALUES'!$D$35)+(S293*'UNIT VALUES'!$D$36), (O293*'UNIT VALUES'!$D$24)+(Q293*'UNIT VALUES'!$D$25)+(S293*'UNIT VALUES'!$D$26))</f>
        <v>844395.84550354909</v>
      </c>
      <c r="V293" s="58">
        <f>IF(C293="22",(O293*'UNIT VALUES'!$D$37)+(Q293*'UNIT VALUES'!$D$38)+(R293*'UNIT VALUES'!$D$39),IF(C293="66",(Q293*'UNIT VALUES'!$D$27)+(T293*'UNIT VALUES'!$D$29)+(R293*'UNIT VALUES'!$D$30),(Q293*'UNIT VALUES'!$D$27)+(T293*'UNIT VALUES'!$D$28)+(R293*'UNIT VALUES'!$D$30)))</f>
        <v>257418.58862133863</v>
      </c>
      <c r="W293" s="58">
        <f t="shared" si="4"/>
        <v>844396</v>
      </c>
      <c r="X293" s="63">
        <f>ROUND(IF(C293="22", W293*'UNIT VALUES'!$D$40, W293*'UNIT VALUES'!$D$32), 0)</f>
        <v>736708</v>
      </c>
    </row>
    <row r="294" spans="1:24">
      <c r="A294" s="64" t="s">
        <v>962</v>
      </c>
      <c r="B294" s="64" t="s">
        <v>945</v>
      </c>
      <c r="C294" s="64" t="s">
        <v>28</v>
      </c>
      <c r="D294" s="64" t="s">
        <v>29</v>
      </c>
      <c r="E294" s="64" t="s">
        <v>946</v>
      </c>
      <c r="F294" s="64" t="s">
        <v>214</v>
      </c>
      <c r="G294" s="64" t="s">
        <v>963</v>
      </c>
      <c r="H294" s="64" t="s">
        <v>24</v>
      </c>
      <c r="I294" s="64" t="s">
        <v>964</v>
      </c>
      <c r="J294" s="64" t="s">
        <v>965</v>
      </c>
      <c r="K294" s="64" t="s">
        <v>957</v>
      </c>
      <c r="L294" s="65">
        <v>34653</v>
      </c>
      <c r="M294" s="65">
        <v>86212</v>
      </c>
      <c r="N294" s="65">
        <v>85528</v>
      </c>
      <c r="O294" s="65">
        <v>107685</v>
      </c>
      <c r="P294" s="65">
        <v>0</v>
      </c>
      <c r="Q294" s="65">
        <v>15240</v>
      </c>
      <c r="R294" s="65">
        <v>1399</v>
      </c>
      <c r="S294" s="65">
        <v>849</v>
      </c>
      <c r="T294" s="57">
        <f>IF(P294&gt;0, ROUND(IF(IF(OR(C294="51", C294="52", C294="66"), (L294*'UNIT VALUES'!$C$22)-CALCS!P294,0)&gt;0, IF(OR(C294="51", C294="52", C294="66"), (L294*'UNIT VALUES'!$C$22)-CALCS!P294,0), 0), 0), ROUND(IF(IF(OR(C294="51", C294="52", C294="66"), (L294*'UNIT VALUES'!$C$22)-CALCS!O294,0)&gt;0, IF(OR(C294="51", C294="52", C294="66"), (L294*'UNIT VALUES'!$C$22)-CALCS!O294,0), 0), 0))</f>
        <v>0</v>
      </c>
      <c r="U294" s="58">
        <f>IF(C294="22", (O294*'UNIT VALUES'!$D$34)+(Q294*'UNIT VALUES'!$D$35)+(S294*'UNIT VALUES'!$D$36), (O294*'UNIT VALUES'!$D$24)+(Q294*'UNIT VALUES'!$D$25)+(S294*'UNIT VALUES'!$D$26))</f>
        <v>825161.46548440983</v>
      </c>
      <c r="V294" s="58">
        <f>IF(C294="22",(O294*'UNIT VALUES'!$D$37)+(Q294*'UNIT VALUES'!$D$38)+(R294*'UNIT VALUES'!$D$39),IF(C294="66",(Q294*'UNIT VALUES'!$D$27)+(T294*'UNIT VALUES'!$D$29)+(R294*'UNIT VALUES'!$D$30),(Q294*'UNIT VALUES'!$D$27)+(T294*'UNIT VALUES'!$D$28)+(R294*'UNIT VALUES'!$D$30)))</f>
        <v>381821.91436093103</v>
      </c>
      <c r="W294" s="58">
        <f t="shared" si="4"/>
        <v>825161</v>
      </c>
      <c r="X294" s="63">
        <f>ROUND(IF(C294="22", W294*'UNIT VALUES'!$D$40, W294*'UNIT VALUES'!$D$32), 0)</f>
        <v>719926</v>
      </c>
    </row>
    <row r="295" spans="1:24">
      <c r="A295" s="64" t="s">
        <v>966</v>
      </c>
      <c r="B295" s="64" t="s">
        <v>945</v>
      </c>
      <c r="C295" s="64" t="s">
        <v>49</v>
      </c>
      <c r="D295" s="64" t="s">
        <v>50</v>
      </c>
      <c r="E295" s="64" t="s">
        <v>946</v>
      </c>
      <c r="F295" s="64" t="s">
        <v>271</v>
      </c>
      <c r="G295" s="64" t="s">
        <v>876</v>
      </c>
      <c r="H295" s="64" t="s">
        <v>24</v>
      </c>
      <c r="I295" s="64" t="s">
        <v>967</v>
      </c>
      <c r="J295" s="64" t="s">
        <v>968</v>
      </c>
      <c r="K295" s="64" t="s">
        <v>957</v>
      </c>
      <c r="L295" s="65">
        <v>12294</v>
      </c>
      <c r="M295" s="65">
        <v>16096</v>
      </c>
      <c r="N295" s="65">
        <v>16096</v>
      </c>
      <c r="O295" s="65">
        <v>17140</v>
      </c>
      <c r="P295" s="65">
        <v>0</v>
      </c>
      <c r="Q295" s="65">
        <v>4511</v>
      </c>
      <c r="R295" s="65">
        <v>230</v>
      </c>
      <c r="S295" s="65">
        <v>338</v>
      </c>
      <c r="T295" s="57">
        <f>IF(P295&gt;0, ROUND(IF(IF(OR(C295="51", C295="52", C295="66"), (L295*'UNIT VALUES'!$C$22)-CALCS!P295,0)&gt;0, IF(OR(C295="51", C295="52", C295="66"), (L295*'UNIT VALUES'!$C$22)-CALCS!P295,0), 0), 0), ROUND(IF(IF(OR(C295="51", C295="52", C295="66"), (L295*'UNIT VALUES'!$C$22)-CALCS!O295,0)&gt;0, IF(OR(C295="51", C295="52", C295="66"), (L295*'UNIT VALUES'!$C$22)-CALCS!O295,0), 0), 0))</f>
        <v>1215</v>
      </c>
      <c r="U295" s="58">
        <f>IF(C295="22", (O295*'UNIT VALUES'!$D$34)+(Q295*'UNIT VALUES'!$D$35)+(S295*'UNIT VALUES'!$D$36), (O295*'UNIT VALUES'!$D$24)+(Q295*'UNIT VALUES'!$D$25)+(S295*'UNIT VALUES'!$D$26))</f>
        <v>229963.86950571835</v>
      </c>
      <c r="V295" s="58">
        <f>IF(C295="22",(O295*'UNIT VALUES'!$D$37)+(Q295*'UNIT VALUES'!$D$38)+(R295*'UNIT VALUES'!$D$39),IF(C295="66",(Q295*'UNIT VALUES'!$D$27)+(T295*'UNIT VALUES'!$D$29)+(R295*'UNIT VALUES'!$D$30),(Q295*'UNIT VALUES'!$D$27)+(T295*'UNIT VALUES'!$D$28)+(R295*'UNIT VALUES'!$D$30)))</f>
        <v>115129.17825400917</v>
      </c>
      <c r="W295" s="58">
        <f t="shared" si="4"/>
        <v>229964</v>
      </c>
      <c r="X295" s="63">
        <f>ROUND(IF(C295="22", W295*'UNIT VALUES'!$D$40, W295*'UNIT VALUES'!$D$32), 0)</f>
        <v>200636</v>
      </c>
    </row>
    <row r="296" spans="1:24">
      <c r="A296" s="64" t="s">
        <v>969</v>
      </c>
      <c r="B296" s="64" t="s">
        <v>945</v>
      </c>
      <c r="C296" s="64" t="s">
        <v>49</v>
      </c>
      <c r="D296" s="64" t="s">
        <v>50</v>
      </c>
      <c r="E296" s="64" t="s">
        <v>946</v>
      </c>
      <c r="F296" s="64" t="s">
        <v>970</v>
      </c>
      <c r="G296" s="64" t="s">
        <v>902</v>
      </c>
      <c r="H296" s="64" t="s">
        <v>24</v>
      </c>
      <c r="I296" s="64" t="s">
        <v>971</v>
      </c>
      <c r="J296" s="64" t="s">
        <v>972</v>
      </c>
      <c r="K296" s="64" t="s">
        <v>947</v>
      </c>
      <c r="L296" s="65">
        <v>1</v>
      </c>
      <c r="M296" s="65">
        <v>8174</v>
      </c>
      <c r="N296" s="65">
        <v>6288</v>
      </c>
      <c r="O296" s="65">
        <v>52909</v>
      </c>
      <c r="P296" s="65">
        <v>0</v>
      </c>
      <c r="Q296" s="65">
        <v>3709</v>
      </c>
      <c r="R296" s="65">
        <v>76</v>
      </c>
      <c r="S296" s="65">
        <v>293</v>
      </c>
      <c r="T296" s="57">
        <f>IF(P296&gt;0, ROUND(IF(IF(OR(C296="51", C296="52", C296="66"), (L296*'UNIT VALUES'!$C$22)-CALCS!P296,0)&gt;0, IF(OR(C296="51", C296="52", C296="66"), (L296*'UNIT VALUES'!$C$22)-CALCS!P296,0), 0), 0), ROUND(IF(IF(OR(C296="51", C296="52", C296="66"), (L296*'UNIT VALUES'!$C$22)-CALCS!O296,0)&gt;0, IF(OR(C296="51", C296="52", C296="66"), (L296*'UNIT VALUES'!$C$22)-CALCS!O296,0), 0), 0))</f>
        <v>0</v>
      </c>
      <c r="U296" s="58">
        <f>IF(C296="22", (O296*'UNIT VALUES'!$D$34)+(Q296*'UNIT VALUES'!$D$35)+(S296*'UNIT VALUES'!$D$36), (O296*'UNIT VALUES'!$D$24)+(Q296*'UNIT VALUES'!$D$25)+(S296*'UNIT VALUES'!$D$26))</f>
        <v>267931.0160464613</v>
      </c>
      <c r="V296" s="58">
        <f>IF(C296="22",(O296*'UNIT VALUES'!$D$37)+(Q296*'UNIT VALUES'!$D$38)+(R296*'UNIT VALUES'!$D$39),IF(C296="66",(Q296*'UNIT VALUES'!$D$27)+(T296*'UNIT VALUES'!$D$29)+(R296*'UNIT VALUES'!$D$30),(Q296*'UNIT VALUES'!$D$27)+(T296*'UNIT VALUES'!$D$28)+(R296*'UNIT VALUES'!$D$30)))</f>
        <v>74024.728743675776</v>
      </c>
      <c r="W296" s="58">
        <f t="shared" si="4"/>
        <v>267931</v>
      </c>
      <c r="X296" s="63">
        <f>ROUND(IF(C296="22", W296*'UNIT VALUES'!$D$40, W296*'UNIT VALUES'!$D$32), 0)</f>
        <v>233761</v>
      </c>
    </row>
    <row r="297" spans="1:24">
      <c r="A297" s="64" t="s">
        <v>973</v>
      </c>
      <c r="B297" s="64" t="s">
        <v>945</v>
      </c>
      <c r="C297" s="64" t="s">
        <v>49</v>
      </c>
      <c r="D297" s="64" t="s">
        <v>50</v>
      </c>
      <c r="E297" s="64" t="s">
        <v>946</v>
      </c>
      <c r="F297" s="64" t="s">
        <v>974</v>
      </c>
      <c r="G297" s="64" t="s">
        <v>902</v>
      </c>
      <c r="H297" s="64" t="s">
        <v>24</v>
      </c>
      <c r="I297" s="64" t="s">
        <v>975</v>
      </c>
      <c r="J297" s="64" t="s">
        <v>972</v>
      </c>
      <c r="K297" s="64" t="s">
        <v>947</v>
      </c>
      <c r="L297" s="65">
        <v>1</v>
      </c>
      <c r="M297" s="65">
        <v>37349</v>
      </c>
      <c r="N297" s="65">
        <v>37349</v>
      </c>
      <c r="O297" s="65">
        <v>121096</v>
      </c>
      <c r="P297" s="65">
        <v>0</v>
      </c>
      <c r="Q297" s="65">
        <v>8707</v>
      </c>
      <c r="R297" s="65">
        <v>77</v>
      </c>
      <c r="S297" s="65">
        <v>979</v>
      </c>
      <c r="T297" s="57">
        <f>IF(P297&gt;0, ROUND(IF(IF(OR(C297="51", C297="52", C297="66"), (L297*'UNIT VALUES'!$C$22)-CALCS!P297,0)&gt;0, IF(OR(C297="51", C297="52", C297="66"), (L297*'UNIT VALUES'!$C$22)-CALCS!P297,0), 0), 0), ROUND(IF(IF(OR(C297="51", C297="52", C297="66"), (L297*'UNIT VALUES'!$C$22)-CALCS!O297,0)&gt;0, IF(OR(C297="51", C297="52", C297="66"), (L297*'UNIT VALUES'!$C$22)-CALCS!O297,0), 0), 0))</f>
        <v>0</v>
      </c>
      <c r="U297" s="58">
        <f>IF(C297="22", (O297*'UNIT VALUES'!$D$34)+(Q297*'UNIT VALUES'!$D$35)+(S297*'UNIT VALUES'!$D$36), (O297*'UNIT VALUES'!$D$24)+(Q297*'UNIT VALUES'!$D$25)+(S297*'UNIT VALUES'!$D$26))</f>
        <v>672166.95211047749</v>
      </c>
      <c r="V297" s="58">
        <f>IF(C297="22",(O297*'UNIT VALUES'!$D$37)+(Q297*'UNIT VALUES'!$D$38)+(R297*'UNIT VALUES'!$D$39),IF(C297="66",(Q297*'UNIT VALUES'!$D$27)+(T297*'UNIT VALUES'!$D$29)+(R297*'UNIT VALUES'!$D$30),(Q297*'UNIT VALUES'!$D$27)+(T297*'UNIT VALUES'!$D$28)+(R297*'UNIT VALUES'!$D$30)))</f>
        <v>166528.29862832403</v>
      </c>
      <c r="W297" s="58">
        <f t="shared" si="4"/>
        <v>672167</v>
      </c>
      <c r="X297" s="63">
        <f>ROUND(IF(C297="22", W297*'UNIT VALUES'!$D$40, W297*'UNIT VALUES'!$D$32), 0)</f>
        <v>586444</v>
      </c>
    </row>
    <row r="298" spans="1:24">
      <c r="A298" s="64" t="s">
        <v>976</v>
      </c>
      <c r="B298" s="64" t="s">
        <v>945</v>
      </c>
      <c r="C298" s="64" t="s">
        <v>49</v>
      </c>
      <c r="D298" s="64" t="s">
        <v>50</v>
      </c>
      <c r="E298" s="64" t="s">
        <v>946</v>
      </c>
      <c r="F298" s="64" t="s">
        <v>288</v>
      </c>
      <c r="G298" s="64" t="s">
        <v>902</v>
      </c>
      <c r="H298" s="64" t="s">
        <v>24</v>
      </c>
      <c r="I298" s="64" t="s">
        <v>977</v>
      </c>
      <c r="J298" s="64" t="s">
        <v>972</v>
      </c>
      <c r="K298" s="64" t="s">
        <v>947</v>
      </c>
      <c r="L298" s="65">
        <v>1</v>
      </c>
      <c r="M298" s="65">
        <v>0</v>
      </c>
      <c r="N298" s="65">
        <v>0</v>
      </c>
      <c r="O298" s="65">
        <v>91992</v>
      </c>
      <c r="P298" s="65">
        <v>0</v>
      </c>
      <c r="Q298" s="65">
        <v>9285</v>
      </c>
      <c r="R298" s="65">
        <v>23</v>
      </c>
      <c r="S298" s="65">
        <v>762</v>
      </c>
      <c r="T298" s="57">
        <f>IF(P298&gt;0, ROUND(IF(IF(OR(C298="51", C298="52", C298="66"), (L298*'UNIT VALUES'!$C$22)-CALCS!P298,0)&gt;0, IF(OR(C298="51", C298="52", C298="66"), (L298*'UNIT VALUES'!$C$22)-CALCS!P298,0), 0), 0), ROUND(IF(IF(OR(C298="51", C298="52", C298="66"), (L298*'UNIT VALUES'!$C$22)-CALCS!O298,0)&gt;0, IF(OR(C298="51", C298="52", C298="66"), (L298*'UNIT VALUES'!$C$22)-CALCS!O298,0), 0), 0))</f>
        <v>0</v>
      </c>
      <c r="U298" s="58">
        <f>IF(C298="22", (O298*'UNIT VALUES'!$D$34)+(Q298*'UNIT VALUES'!$D$35)+(S298*'UNIT VALUES'!$D$36), (O298*'UNIT VALUES'!$D$24)+(Q298*'UNIT VALUES'!$D$25)+(S298*'UNIT VALUES'!$D$26))</f>
        <v>596033.39950233861</v>
      </c>
      <c r="V298" s="58">
        <f>IF(C298="22",(O298*'UNIT VALUES'!$D$37)+(Q298*'UNIT VALUES'!$D$38)+(R298*'UNIT VALUES'!$D$39),IF(C298="66",(Q298*'UNIT VALUES'!$D$27)+(T298*'UNIT VALUES'!$D$29)+(R298*'UNIT VALUES'!$D$30),(Q298*'UNIT VALUES'!$D$27)+(T298*'UNIT VALUES'!$D$28)+(R298*'UNIT VALUES'!$D$30)))</f>
        <v>173358.74809649272</v>
      </c>
      <c r="W298" s="58">
        <f t="shared" si="4"/>
        <v>596033</v>
      </c>
      <c r="X298" s="63">
        <f>ROUND(IF(C298="22", W298*'UNIT VALUES'!$D$40, W298*'UNIT VALUES'!$D$32), 0)</f>
        <v>520019</v>
      </c>
    </row>
    <row r="299" spans="1:24">
      <c r="A299" s="64" t="s">
        <v>978</v>
      </c>
      <c r="B299" s="64" t="s">
        <v>945</v>
      </c>
      <c r="C299" s="64" t="s">
        <v>28</v>
      </c>
      <c r="D299" s="64" t="s">
        <v>29</v>
      </c>
      <c r="E299" s="64" t="s">
        <v>946</v>
      </c>
      <c r="F299" s="64" t="s">
        <v>827</v>
      </c>
      <c r="G299" s="64" t="s">
        <v>979</v>
      </c>
      <c r="H299" s="64" t="s">
        <v>24</v>
      </c>
      <c r="I299" s="64" t="s">
        <v>980</v>
      </c>
      <c r="J299" s="64" t="s">
        <v>981</v>
      </c>
      <c r="K299" s="64" t="s">
        <v>957</v>
      </c>
      <c r="L299" s="65">
        <v>37395</v>
      </c>
      <c r="M299" s="65">
        <v>56624</v>
      </c>
      <c r="N299" s="65">
        <v>54176</v>
      </c>
      <c r="O299" s="65">
        <v>61005</v>
      </c>
      <c r="P299" s="65">
        <v>0</v>
      </c>
      <c r="Q299" s="65">
        <v>14430</v>
      </c>
      <c r="R299" s="65">
        <v>2291</v>
      </c>
      <c r="S299" s="65">
        <v>431</v>
      </c>
      <c r="T299" s="57">
        <f>IF(P299&gt;0, ROUND(IF(IF(OR(C299="51", C299="52", C299="66"), (L299*'UNIT VALUES'!$C$22)-CALCS!P299,0)&gt;0, IF(OR(C299="51", C299="52", C299="66"), (L299*'UNIT VALUES'!$C$22)-CALCS!P299,0), 0), 0), ROUND(IF(IF(OR(C299="51", C299="52", C299="66"), (L299*'UNIT VALUES'!$C$22)-CALCS!O299,0)&gt;0, IF(OR(C299="51", C299="52", C299="66"), (L299*'UNIT VALUES'!$C$22)-CALCS!O299,0), 0), 0))</f>
        <v>0</v>
      </c>
      <c r="U299" s="58">
        <f>IF(C299="22", (O299*'UNIT VALUES'!$D$34)+(Q299*'UNIT VALUES'!$D$35)+(S299*'UNIT VALUES'!$D$36), (O299*'UNIT VALUES'!$D$24)+(Q299*'UNIT VALUES'!$D$25)+(S299*'UNIT VALUES'!$D$26))</f>
        <v>637664.62875825644</v>
      </c>
      <c r="V299" s="58">
        <f>IF(C299="22",(O299*'UNIT VALUES'!$D$37)+(Q299*'UNIT VALUES'!$D$38)+(R299*'UNIT VALUES'!$D$39),IF(C299="66",(Q299*'UNIT VALUES'!$D$27)+(T299*'UNIT VALUES'!$D$29)+(R299*'UNIT VALUES'!$D$30),(Q299*'UNIT VALUES'!$D$27)+(T299*'UNIT VALUES'!$D$28)+(R299*'UNIT VALUES'!$D$30)))</f>
        <v>430586.51904848428</v>
      </c>
      <c r="W299" s="58">
        <f t="shared" si="4"/>
        <v>637665</v>
      </c>
      <c r="X299" s="63">
        <f>ROUND(IF(C299="22", W299*'UNIT VALUES'!$D$40, W299*'UNIT VALUES'!$D$32), 0)</f>
        <v>556342</v>
      </c>
    </row>
    <row r="300" spans="1:24">
      <c r="A300" s="64" t="s">
        <v>982</v>
      </c>
      <c r="B300" s="64" t="s">
        <v>945</v>
      </c>
      <c r="C300" s="64" t="s">
        <v>28</v>
      </c>
      <c r="D300" s="64" t="s">
        <v>29</v>
      </c>
      <c r="E300" s="64" t="s">
        <v>946</v>
      </c>
      <c r="F300" s="64" t="s">
        <v>292</v>
      </c>
      <c r="G300" s="64" t="s">
        <v>902</v>
      </c>
      <c r="H300" s="64" t="s">
        <v>24</v>
      </c>
      <c r="I300" s="64" t="s">
        <v>983</v>
      </c>
      <c r="J300" s="64" t="s">
        <v>972</v>
      </c>
      <c r="K300" s="64" t="s">
        <v>947</v>
      </c>
      <c r="L300" s="65">
        <v>9573</v>
      </c>
      <c r="M300" s="65">
        <v>0</v>
      </c>
      <c r="N300" s="65">
        <v>0</v>
      </c>
      <c r="O300" s="65">
        <v>75018</v>
      </c>
      <c r="P300" s="65">
        <v>0</v>
      </c>
      <c r="Q300" s="65">
        <v>11411</v>
      </c>
      <c r="R300" s="65">
        <v>136</v>
      </c>
      <c r="S300" s="65">
        <v>860</v>
      </c>
      <c r="T300" s="57">
        <f>IF(P300&gt;0, ROUND(IF(IF(OR(C300="51", C300="52", C300="66"), (L300*'UNIT VALUES'!$C$22)-CALCS!P300,0)&gt;0, IF(OR(C300="51", C300="52", C300="66"), (L300*'UNIT VALUES'!$C$22)-CALCS!P300,0), 0), 0), ROUND(IF(IF(OR(C300="51", C300="52", C300="66"), (L300*'UNIT VALUES'!$C$22)-CALCS!O300,0)&gt;0, IF(OR(C300="51", C300="52", C300="66"), (L300*'UNIT VALUES'!$C$22)-CALCS!O300,0), 0), 0))</f>
        <v>0</v>
      </c>
      <c r="U300" s="58">
        <f>IF(C300="22", (O300*'UNIT VALUES'!$D$34)+(Q300*'UNIT VALUES'!$D$35)+(S300*'UNIT VALUES'!$D$36), (O300*'UNIT VALUES'!$D$24)+(Q300*'UNIT VALUES'!$D$25)+(S300*'UNIT VALUES'!$D$26))</f>
        <v>644793.1000724372</v>
      </c>
      <c r="V300" s="58">
        <f>IF(C300="22",(O300*'UNIT VALUES'!$D$37)+(Q300*'UNIT VALUES'!$D$38)+(R300*'UNIT VALUES'!$D$39),IF(C300="66",(Q300*'UNIT VALUES'!$D$27)+(T300*'UNIT VALUES'!$D$29)+(R300*'UNIT VALUES'!$D$30),(Q300*'UNIT VALUES'!$D$27)+(T300*'UNIT VALUES'!$D$28)+(R300*'UNIT VALUES'!$D$30)))</f>
        <v>220751.87586710276</v>
      </c>
      <c r="W300" s="58">
        <f t="shared" si="4"/>
        <v>644793</v>
      </c>
      <c r="X300" s="63">
        <f>ROUND(IF(C300="22", W300*'UNIT VALUES'!$D$40, W300*'UNIT VALUES'!$D$32), 0)</f>
        <v>562561</v>
      </c>
    </row>
    <row r="301" spans="1:24">
      <c r="A301" s="64" t="s">
        <v>984</v>
      </c>
      <c r="B301" s="64" t="s">
        <v>945</v>
      </c>
      <c r="C301" s="64" t="s">
        <v>28</v>
      </c>
      <c r="D301" s="64" t="s">
        <v>29</v>
      </c>
      <c r="E301" s="64" t="s">
        <v>946</v>
      </c>
      <c r="F301" s="64" t="s">
        <v>985</v>
      </c>
      <c r="G301" s="64" t="s">
        <v>483</v>
      </c>
      <c r="H301" s="64" t="s">
        <v>24</v>
      </c>
      <c r="I301" s="64" t="s">
        <v>986</v>
      </c>
      <c r="J301" s="64" t="s">
        <v>950</v>
      </c>
      <c r="K301" s="64" t="s">
        <v>947</v>
      </c>
      <c r="L301" s="65">
        <v>12230</v>
      </c>
      <c r="M301" s="65">
        <v>34785</v>
      </c>
      <c r="N301" s="65">
        <v>34325</v>
      </c>
      <c r="O301" s="65">
        <v>60522</v>
      </c>
      <c r="P301" s="65">
        <v>0</v>
      </c>
      <c r="Q301" s="65">
        <v>7998</v>
      </c>
      <c r="R301" s="65">
        <v>631</v>
      </c>
      <c r="S301" s="65">
        <v>638</v>
      </c>
      <c r="T301" s="57">
        <f>IF(P301&gt;0, ROUND(IF(IF(OR(C301="51", C301="52", C301="66"), (L301*'UNIT VALUES'!$C$22)-CALCS!P301,0)&gt;0, IF(OR(C301="51", C301="52", C301="66"), (L301*'UNIT VALUES'!$C$22)-CALCS!P301,0), 0), 0), ROUND(IF(IF(OR(C301="51", C301="52", C301="66"), (L301*'UNIT VALUES'!$C$22)-CALCS!O301,0)&gt;0, IF(OR(C301="51", C301="52", C301="66"), (L301*'UNIT VALUES'!$C$22)-CALCS!O301,0), 0), 0))</f>
        <v>0</v>
      </c>
      <c r="U301" s="58">
        <f>IF(C301="22", (O301*'UNIT VALUES'!$D$34)+(Q301*'UNIT VALUES'!$D$35)+(S301*'UNIT VALUES'!$D$36), (O301*'UNIT VALUES'!$D$24)+(Q301*'UNIT VALUES'!$D$25)+(S301*'UNIT VALUES'!$D$26))</f>
        <v>473511.37372036732</v>
      </c>
      <c r="V301" s="58">
        <f>IF(C301="22",(O301*'UNIT VALUES'!$D$37)+(Q301*'UNIT VALUES'!$D$38)+(R301*'UNIT VALUES'!$D$39),IF(C301="66",(Q301*'UNIT VALUES'!$D$27)+(T301*'UNIT VALUES'!$D$29)+(R301*'UNIT VALUES'!$D$30),(Q301*'UNIT VALUES'!$D$27)+(T301*'UNIT VALUES'!$D$28)+(R301*'UNIT VALUES'!$D$30)))</f>
        <v>193006.43581843708</v>
      </c>
      <c r="W301" s="58">
        <f t="shared" si="4"/>
        <v>473511</v>
      </c>
      <c r="X301" s="63">
        <f>ROUND(IF(C301="22", W301*'UNIT VALUES'!$D$40, W301*'UNIT VALUES'!$D$32), 0)</f>
        <v>413123</v>
      </c>
    </row>
    <row r="302" spans="1:24">
      <c r="A302" s="64" t="s">
        <v>987</v>
      </c>
      <c r="B302" s="64" t="s">
        <v>945</v>
      </c>
      <c r="C302" s="64" t="s">
        <v>28</v>
      </c>
      <c r="D302" s="64" t="s">
        <v>29</v>
      </c>
      <c r="E302" s="64" t="s">
        <v>946</v>
      </c>
      <c r="F302" s="64" t="s">
        <v>901</v>
      </c>
      <c r="G302" s="64" t="s">
        <v>979</v>
      </c>
      <c r="H302" s="64" t="s">
        <v>24</v>
      </c>
      <c r="I302" s="64" t="s">
        <v>988</v>
      </c>
      <c r="J302" s="64" t="s">
        <v>981</v>
      </c>
      <c r="K302" s="64" t="s">
        <v>957</v>
      </c>
      <c r="L302" s="65">
        <v>1</v>
      </c>
      <c r="M302" s="65">
        <v>0</v>
      </c>
      <c r="N302" s="65">
        <v>0</v>
      </c>
      <c r="O302" s="65">
        <v>85182</v>
      </c>
      <c r="P302" s="65">
        <v>0</v>
      </c>
      <c r="Q302" s="65">
        <v>8607</v>
      </c>
      <c r="R302" s="65">
        <v>169</v>
      </c>
      <c r="S302" s="65">
        <v>435</v>
      </c>
      <c r="T302" s="57">
        <f>IF(P302&gt;0, ROUND(IF(IF(OR(C302="51", C302="52", C302="66"), (L302*'UNIT VALUES'!$C$22)-CALCS!P302,0)&gt;0, IF(OR(C302="51", C302="52", C302="66"), (L302*'UNIT VALUES'!$C$22)-CALCS!P302,0), 0), 0), ROUND(IF(IF(OR(C302="51", C302="52", C302="66"), (L302*'UNIT VALUES'!$C$22)-CALCS!O302,0)&gt;0, IF(OR(C302="51", C302="52", C302="66"), (L302*'UNIT VALUES'!$C$22)-CALCS!O302,0), 0), 0))</f>
        <v>0</v>
      </c>
      <c r="U302" s="58">
        <f>IF(C302="22", (O302*'UNIT VALUES'!$D$34)+(Q302*'UNIT VALUES'!$D$35)+(S302*'UNIT VALUES'!$D$36), (O302*'UNIT VALUES'!$D$24)+(Q302*'UNIT VALUES'!$D$25)+(S302*'UNIT VALUES'!$D$26))</f>
        <v>506381.1819105568</v>
      </c>
      <c r="V302" s="58">
        <f>IF(C302="22",(O302*'UNIT VALUES'!$D$37)+(Q302*'UNIT VALUES'!$D$38)+(R302*'UNIT VALUES'!$D$39),IF(C302="66",(Q302*'UNIT VALUES'!$D$27)+(T302*'UNIT VALUES'!$D$29)+(R302*'UNIT VALUES'!$D$30),(Q302*'UNIT VALUES'!$D$27)+(T302*'UNIT VALUES'!$D$28)+(R302*'UNIT VALUES'!$D$30)))</f>
        <v>171253.47168709832</v>
      </c>
      <c r="W302" s="58">
        <f t="shared" si="4"/>
        <v>506381</v>
      </c>
      <c r="X302" s="63">
        <f>ROUND(IF(C302="22", W302*'UNIT VALUES'!$D$40, W302*'UNIT VALUES'!$D$32), 0)</f>
        <v>441801</v>
      </c>
    </row>
    <row r="303" spans="1:24">
      <c r="A303" s="64" t="s">
        <v>989</v>
      </c>
      <c r="B303" s="64" t="s">
        <v>945</v>
      </c>
      <c r="C303" s="64" t="s">
        <v>28</v>
      </c>
      <c r="D303" s="64" t="s">
        <v>29</v>
      </c>
      <c r="E303" s="64" t="s">
        <v>946</v>
      </c>
      <c r="F303" s="64" t="s">
        <v>990</v>
      </c>
      <c r="G303" s="64" t="s">
        <v>902</v>
      </c>
      <c r="H303" s="64" t="s">
        <v>24</v>
      </c>
      <c r="I303" s="64" t="s">
        <v>991</v>
      </c>
      <c r="J303" s="64" t="s">
        <v>972</v>
      </c>
      <c r="K303" s="64" t="s">
        <v>947</v>
      </c>
      <c r="L303" s="65">
        <v>83648</v>
      </c>
      <c r="M303" s="65">
        <v>154039</v>
      </c>
      <c r="N303" s="65">
        <v>153279</v>
      </c>
      <c r="O303" s="65">
        <v>165521</v>
      </c>
      <c r="P303" s="65">
        <v>0</v>
      </c>
      <c r="Q303" s="65">
        <v>31439</v>
      </c>
      <c r="R303" s="65">
        <v>1617</v>
      </c>
      <c r="S303" s="65">
        <v>2835</v>
      </c>
      <c r="T303" s="57">
        <f>IF(P303&gt;0, ROUND(IF(IF(OR(C303="51", C303="52", C303="66"), (L303*'UNIT VALUES'!$C$22)-CALCS!P303,0)&gt;0, IF(OR(C303="51", C303="52", C303="66"), (L303*'UNIT VALUES'!$C$22)-CALCS!P303,0), 0), 0), ROUND(IF(IF(OR(C303="51", C303="52", C303="66"), (L303*'UNIT VALUES'!$C$22)-CALCS!O303,0)&gt;0, IF(OR(C303="51", C303="52", C303="66"), (L303*'UNIT VALUES'!$C$22)-CALCS!O303,0), 0), 0))</f>
        <v>0</v>
      </c>
      <c r="U303" s="58">
        <f>IF(C303="22", (O303*'UNIT VALUES'!$D$34)+(Q303*'UNIT VALUES'!$D$35)+(S303*'UNIT VALUES'!$D$36), (O303*'UNIT VALUES'!$D$24)+(Q303*'UNIT VALUES'!$D$25)+(S303*'UNIT VALUES'!$D$26))</f>
        <v>1774420.368560899</v>
      </c>
      <c r="V303" s="58">
        <f>IF(C303="22",(O303*'UNIT VALUES'!$D$37)+(Q303*'UNIT VALUES'!$D$38)+(R303*'UNIT VALUES'!$D$39),IF(C303="66",(Q303*'UNIT VALUES'!$D$27)+(T303*'UNIT VALUES'!$D$29)+(R303*'UNIT VALUES'!$D$30),(Q303*'UNIT VALUES'!$D$27)+(T303*'UNIT VALUES'!$D$28)+(R303*'UNIT VALUES'!$D$30)))</f>
        <v>696982.1249893218</v>
      </c>
      <c r="W303" s="58">
        <f t="shared" si="4"/>
        <v>1774420</v>
      </c>
      <c r="X303" s="63">
        <f>ROUND(IF(C303="22", W303*'UNIT VALUES'!$D$40, W303*'UNIT VALUES'!$D$32), 0)</f>
        <v>1548124</v>
      </c>
    </row>
    <row r="304" spans="1:24">
      <c r="A304" s="64" t="s">
        <v>992</v>
      </c>
      <c r="B304" s="64" t="s">
        <v>945</v>
      </c>
      <c r="C304" s="64" t="s">
        <v>28</v>
      </c>
      <c r="D304" s="64" t="s">
        <v>29</v>
      </c>
      <c r="E304" s="64" t="s">
        <v>946</v>
      </c>
      <c r="F304" s="64" t="s">
        <v>993</v>
      </c>
      <c r="G304" s="64" t="s">
        <v>250</v>
      </c>
      <c r="H304" s="64" t="s">
        <v>24</v>
      </c>
      <c r="I304" s="64" t="s">
        <v>994</v>
      </c>
      <c r="J304" s="64" t="s">
        <v>961</v>
      </c>
      <c r="K304" s="64" t="s">
        <v>947</v>
      </c>
      <c r="L304" s="65">
        <v>22523</v>
      </c>
      <c r="M304" s="65">
        <v>37454</v>
      </c>
      <c r="N304" s="65">
        <v>36638</v>
      </c>
      <c r="O304" s="65">
        <v>62298</v>
      </c>
      <c r="P304" s="65">
        <v>0</v>
      </c>
      <c r="Q304" s="65">
        <v>12364</v>
      </c>
      <c r="R304" s="65">
        <v>1051</v>
      </c>
      <c r="S304" s="65">
        <v>1494</v>
      </c>
      <c r="T304" s="57">
        <f>IF(P304&gt;0, ROUND(IF(IF(OR(C304="51", C304="52", C304="66"), (L304*'UNIT VALUES'!$C$22)-CALCS!P304,0)&gt;0, IF(OR(C304="51", C304="52", C304="66"), (L304*'UNIT VALUES'!$C$22)-CALCS!P304,0), 0), 0), ROUND(IF(IF(OR(C304="51", C304="52", C304="66"), (L304*'UNIT VALUES'!$C$22)-CALCS!O304,0)&gt;0, IF(OR(C304="51", C304="52", C304="66"), (L304*'UNIT VALUES'!$C$22)-CALCS!O304,0), 0), 0))</f>
        <v>0</v>
      </c>
      <c r="U304" s="58">
        <f>IF(C304="22", (O304*'UNIT VALUES'!$D$34)+(Q304*'UNIT VALUES'!$D$35)+(S304*'UNIT VALUES'!$D$36), (O304*'UNIT VALUES'!$D$24)+(Q304*'UNIT VALUES'!$D$25)+(S304*'UNIT VALUES'!$D$26))</f>
        <v>756516.07440636749</v>
      </c>
      <c r="V304" s="58">
        <f>IF(C304="22",(O304*'UNIT VALUES'!$D$37)+(Q304*'UNIT VALUES'!$D$38)+(R304*'UNIT VALUES'!$D$39),IF(C304="66",(Q304*'UNIT VALUES'!$D$27)+(T304*'UNIT VALUES'!$D$29)+(R304*'UNIT VALUES'!$D$30),(Q304*'UNIT VALUES'!$D$27)+(T304*'UNIT VALUES'!$D$28)+(R304*'UNIT VALUES'!$D$30)))</f>
        <v>303764.72218017204</v>
      </c>
      <c r="W304" s="58">
        <f t="shared" si="4"/>
        <v>756516</v>
      </c>
      <c r="X304" s="63">
        <f>ROUND(IF(C304="22", W304*'UNIT VALUES'!$D$40, W304*'UNIT VALUES'!$D$32), 0)</f>
        <v>660036</v>
      </c>
    </row>
    <row r="305" spans="1:24">
      <c r="A305" s="64" t="s">
        <v>995</v>
      </c>
      <c r="B305" s="64" t="s">
        <v>945</v>
      </c>
      <c r="C305" s="64" t="s">
        <v>49</v>
      </c>
      <c r="D305" s="64" t="s">
        <v>50</v>
      </c>
      <c r="E305" s="64" t="s">
        <v>946</v>
      </c>
      <c r="F305" s="64" t="s">
        <v>996</v>
      </c>
      <c r="G305" s="64" t="s">
        <v>272</v>
      </c>
      <c r="H305" s="64" t="s">
        <v>24</v>
      </c>
      <c r="I305" s="64" t="s">
        <v>825</v>
      </c>
      <c r="J305" s="64" t="s">
        <v>997</v>
      </c>
      <c r="K305" s="64" t="s">
        <v>957</v>
      </c>
      <c r="L305" s="65">
        <v>25256</v>
      </c>
      <c r="M305" s="65">
        <v>33802</v>
      </c>
      <c r="N305" s="65">
        <v>33802</v>
      </c>
      <c r="O305" s="65">
        <v>41590</v>
      </c>
      <c r="P305" s="65">
        <v>0</v>
      </c>
      <c r="Q305" s="65">
        <v>10909</v>
      </c>
      <c r="R305" s="65">
        <v>714</v>
      </c>
      <c r="S305" s="65">
        <v>819</v>
      </c>
      <c r="T305" s="57">
        <f>IF(P305&gt;0, ROUND(IF(IF(OR(C305="51", C305="52", C305="66"), (L305*'UNIT VALUES'!$C$22)-CALCS!P305,0)&gt;0, IF(OR(C305="51", C305="52", C305="66"), (L305*'UNIT VALUES'!$C$22)-CALCS!P305,0), 0), 0), ROUND(IF(IF(OR(C305="51", C305="52", C305="66"), (L305*'UNIT VALUES'!$C$22)-CALCS!O305,0)&gt;0, IF(OR(C305="51", C305="52", C305="66"), (L305*'UNIT VALUES'!$C$22)-CALCS!O305,0), 0), 0))</f>
        <v>0</v>
      </c>
      <c r="U305" s="58">
        <f>IF(C305="22", (O305*'UNIT VALUES'!$D$34)+(Q305*'UNIT VALUES'!$D$35)+(S305*'UNIT VALUES'!$D$36), (O305*'UNIT VALUES'!$D$24)+(Q305*'UNIT VALUES'!$D$25)+(S305*'UNIT VALUES'!$D$26))</f>
        <v>556672.36086247186</v>
      </c>
      <c r="V305" s="58">
        <f>IF(C305="22",(O305*'UNIT VALUES'!$D$37)+(Q305*'UNIT VALUES'!$D$38)+(R305*'UNIT VALUES'!$D$39),IF(C305="66",(Q305*'UNIT VALUES'!$D$27)+(T305*'UNIT VALUES'!$D$29)+(R305*'UNIT VALUES'!$D$30),(Q305*'UNIT VALUES'!$D$27)+(T305*'UNIT VALUES'!$D$28)+(R305*'UNIT VALUES'!$D$30)))</f>
        <v>252773.33488235198</v>
      </c>
      <c r="W305" s="58">
        <f t="shared" si="4"/>
        <v>556672</v>
      </c>
      <c r="X305" s="63">
        <f>ROUND(IF(C305="22", W305*'UNIT VALUES'!$D$40, W305*'UNIT VALUES'!$D$32), 0)</f>
        <v>485678</v>
      </c>
    </row>
    <row r="306" spans="1:24">
      <c r="A306" s="64" t="s">
        <v>998</v>
      </c>
      <c r="B306" s="64" t="s">
        <v>945</v>
      </c>
      <c r="C306" s="64" t="s">
        <v>28</v>
      </c>
      <c r="D306" s="64" t="s">
        <v>29</v>
      </c>
      <c r="E306" s="64" t="s">
        <v>946</v>
      </c>
      <c r="F306" s="64" t="s">
        <v>999</v>
      </c>
      <c r="G306" s="64" t="s">
        <v>161</v>
      </c>
      <c r="H306" s="64" t="s">
        <v>24</v>
      </c>
      <c r="I306" s="64" t="s">
        <v>1000</v>
      </c>
      <c r="J306" s="64" t="s">
        <v>1001</v>
      </c>
      <c r="K306" s="64" t="s">
        <v>957</v>
      </c>
      <c r="L306" s="65">
        <v>12147</v>
      </c>
      <c r="M306" s="65">
        <v>20889</v>
      </c>
      <c r="N306" s="65">
        <v>20829</v>
      </c>
      <c r="O306" s="65">
        <v>19507</v>
      </c>
      <c r="P306" s="65">
        <v>0</v>
      </c>
      <c r="Q306" s="65">
        <v>2140</v>
      </c>
      <c r="R306" s="65">
        <v>79</v>
      </c>
      <c r="S306" s="65">
        <v>227</v>
      </c>
      <c r="T306" s="57">
        <f>IF(P306&gt;0, ROUND(IF(IF(OR(C306="51", C306="52", C306="66"), (L306*'UNIT VALUES'!$C$22)-CALCS!P306,0)&gt;0, IF(OR(C306="51", C306="52", C306="66"), (L306*'UNIT VALUES'!$C$22)-CALCS!P306,0), 0), 0), ROUND(IF(IF(OR(C306="51", C306="52", C306="66"), (L306*'UNIT VALUES'!$C$22)-CALCS!O306,0)&gt;0, IF(OR(C306="51", C306="52", C306="66"), (L306*'UNIT VALUES'!$C$22)-CALCS!O306,0), 0), 0))</f>
        <v>0</v>
      </c>
      <c r="U306" s="58">
        <f>IF(C306="22", (O306*'UNIT VALUES'!$D$34)+(Q306*'UNIT VALUES'!$D$35)+(S306*'UNIT VALUES'!$D$36), (O306*'UNIT VALUES'!$D$24)+(Q306*'UNIT VALUES'!$D$25)+(S306*'UNIT VALUES'!$D$26))</f>
        <v>142740.13236551278</v>
      </c>
      <c r="V306" s="58">
        <f>IF(C306="22",(O306*'UNIT VALUES'!$D$37)+(Q306*'UNIT VALUES'!$D$38)+(R306*'UNIT VALUES'!$D$39),IF(C306="66",(Q306*'UNIT VALUES'!$D$27)+(T306*'UNIT VALUES'!$D$29)+(R306*'UNIT VALUES'!$D$30),(Q306*'UNIT VALUES'!$D$27)+(T306*'UNIT VALUES'!$D$28)+(R306*'UNIT VALUES'!$D$30)))</f>
        <v>45222.314404163051</v>
      </c>
      <c r="W306" s="58">
        <f t="shared" si="4"/>
        <v>142740</v>
      </c>
      <c r="X306" s="63">
        <f>ROUND(IF(C306="22", W306*'UNIT VALUES'!$D$40, W306*'UNIT VALUES'!$D$32), 0)</f>
        <v>124536</v>
      </c>
    </row>
    <row r="307" spans="1:24">
      <c r="A307" s="64" t="s">
        <v>1002</v>
      </c>
      <c r="B307" s="64" t="s">
        <v>945</v>
      </c>
      <c r="C307" s="64" t="s">
        <v>28</v>
      </c>
      <c r="D307" s="64" t="s">
        <v>29</v>
      </c>
      <c r="E307" s="64" t="s">
        <v>946</v>
      </c>
      <c r="F307" s="64" t="s">
        <v>1003</v>
      </c>
      <c r="G307" s="64" t="s">
        <v>232</v>
      </c>
      <c r="H307" s="64" t="s">
        <v>24</v>
      </c>
      <c r="I307" s="64" t="s">
        <v>1004</v>
      </c>
      <c r="J307" s="64" t="s">
        <v>1005</v>
      </c>
      <c r="K307" s="64" t="s">
        <v>957</v>
      </c>
      <c r="L307" s="65">
        <v>29701</v>
      </c>
      <c r="M307" s="65">
        <v>81371</v>
      </c>
      <c r="N307" s="65">
        <v>81371</v>
      </c>
      <c r="O307" s="65">
        <v>124354</v>
      </c>
      <c r="P307" s="65">
        <v>0</v>
      </c>
      <c r="Q307" s="65">
        <v>36964</v>
      </c>
      <c r="R307" s="65">
        <v>1552</v>
      </c>
      <c r="S307" s="65">
        <v>650</v>
      </c>
      <c r="T307" s="57">
        <f>IF(P307&gt;0, ROUND(IF(IF(OR(C307="51", C307="52", C307="66"), (L307*'UNIT VALUES'!$C$22)-CALCS!P307,0)&gt;0, IF(OR(C307="51", C307="52", C307="66"), (L307*'UNIT VALUES'!$C$22)-CALCS!P307,0), 0), 0), ROUND(IF(IF(OR(C307="51", C307="52", C307="66"), (L307*'UNIT VALUES'!$C$22)-CALCS!O307,0)&gt;0, IF(OR(C307="51", C307="52", C307="66"), (L307*'UNIT VALUES'!$C$22)-CALCS!O307,0), 0), 0))</f>
        <v>0</v>
      </c>
      <c r="U307" s="58">
        <f>IF(C307="22", (O307*'UNIT VALUES'!$D$34)+(Q307*'UNIT VALUES'!$D$35)+(S307*'UNIT VALUES'!$D$36), (O307*'UNIT VALUES'!$D$24)+(Q307*'UNIT VALUES'!$D$25)+(S307*'UNIT VALUES'!$D$26))</f>
        <v>1493829.9468308452</v>
      </c>
      <c r="V307" s="58">
        <f>IF(C307="22",(O307*'UNIT VALUES'!$D$37)+(Q307*'UNIT VALUES'!$D$38)+(R307*'UNIT VALUES'!$D$39),IF(C307="66",(Q307*'UNIT VALUES'!$D$27)+(T307*'UNIT VALUES'!$D$29)+(R307*'UNIT VALUES'!$D$30),(Q307*'UNIT VALUES'!$D$27)+(T307*'UNIT VALUES'!$D$28)+(R307*'UNIT VALUES'!$D$30)))</f>
        <v>794515.4089267425</v>
      </c>
      <c r="W307" s="58">
        <f t="shared" si="4"/>
        <v>1493830</v>
      </c>
      <c r="X307" s="63">
        <f>ROUND(IF(C307="22", W307*'UNIT VALUES'!$D$40, W307*'UNIT VALUES'!$D$32), 0)</f>
        <v>1303318</v>
      </c>
    </row>
    <row r="308" spans="1:24">
      <c r="A308" s="64" t="s">
        <v>1006</v>
      </c>
      <c r="B308" s="64" t="s">
        <v>945</v>
      </c>
      <c r="C308" s="64" t="s">
        <v>49</v>
      </c>
      <c r="D308" s="64" t="s">
        <v>50</v>
      </c>
      <c r="E308" s="64" t="s">
        <v>946</v>
      </c>
      <c r="F308" s="64" t="s">
        <v>923</v>
      </c>
      <c r="G308" s="64" t="s">
        <v>1007</v>
      </c>
      <c r="H308" s="64" t="s">
        <v>24</v>
      </c>
      <c r="I308" s="64" t="s">
        <v>386</v>
      </c>
      <c r="J308" s="64" t="s">
        <v>1008</v>
      </c>
      <c r="K308" s="64" t="s">
        <v>947</v>
      </c>
      <c r="L308" s="65">
        <v>66972</v>
      </c>
      <c r="M308" s="65">
        <v>163274</v>
      </c>
      <c r="N308" s="65">
        <v>145254</v>
      </c>
      <c r="O308" s="65">
        <v>224669</v>
      </c>
      <c r="P308" s="65">
        <v>0</v>
      </c>
      <c r="Q308" s="65">
        <v>42883</v>
      </c>
      <c r="R308" s="65">
        <v>1104</v>
      </c>
      <c r="S308" s="65">
        <v>3169</v>
      </c>
      <c r="T308" s="57">
        <f>IF(P308&gt;0, ROUND(IF(IF(OR(C308="51", C308="52", C308="66"), (L308*'UNIT VALUES'!$C$22)-CALCS!P308,0)&gt;0, IF(OR(C308="51", C308="52", C308="66"), (L308*'UNIT VALUES'!$C$22)-CALCS!P308,0), 0), 0), ROUND(IF(IF(OR(C308="51", C308="52", C308="66"), (L308*'UNIT VALUES'!$C$22)-CALCS!O308,0)&gt;0, IF(OR(C308="51", C308="52", C308="66"), (L308*'UNIT VALUES'!$C$22)-CALCS!O308,0), 0), 0))</f>
        <v>0</v>
      </c>
      <c r="U308" s="58">
        <f>IF(C308="22", (O308*'UNIT VALUES'!$D$34)+(Q308*'UNIT VALUES'!$D$35)+(S308*'UNIT VALUES'!$D$36), (O308*'UNIT VALUES'!$D$24)+(Q308*'UNIT VALUES'!$D$25)+(S308*'UNIT VALUES'!$D$26))</f>
        <v>2299973.0169137507</v>
      </c>
      <c r="V308" s="58">
        <f>IF(C308="22",(O308*'UNIT VALUES'!$D$37)+(Q308*'UNIT VALUES'!$D$38)+(R308*'UNIT VALUES'!$D$39),IF(C308="66",(Q308*'UNIT VALUES'!$D$27)+(T308*'UNIT VALUES'!$D$29)+(R308*'UNIT VALUES'!$D$30),(Q308*'UNIT VALUES'!$D$27)+(T308*'UNIT VALUES'!$D$28)+(R308*'UNIT VALUES'!$D$30)))</f>
        <v>871965.09940670955</v>
      </c>
      <c r="W308" s="58">
        <f t="shared" si="4"/>
        <v>2299973</v>
      </c>
      <c r="X308" s="63">
        <f>ROUND(IF(C308="22", W308*'UNIT VALUES'!$D$40, W308*'UNIT VALUES'!$D$32), 0)</f>
        <v>2006652</v>
      </c>
    </row>
    <row r="309" spans="1:24">
      <c r="A309" s="64" t="s">
        <v>1009</v>
      </c>
      <c r="B309" s="64" t="s">
        <v>945</v>
      </c>
      <c r="C309" s="64" t="s">
        <v>49</v>
      </c>
      <c r="D309" s="64" t="s">
        <v>50</v>
      </c>
      <c r="E309" s="64" t="s">
        <v>946</v>
      </c>
      <c r="F309" s="64" t="s">
        <v>1010</v>
      </c>
      <c r="G309" s="64" t="s">
        <v>902</v>
      </c>
      <c r="H309" s="64" t="s">
        <v>24</v>
      </c>
      <c r="I309" s="64" t="s">
        <v>1011</v>
      </c>
      <c r="J309" s="64" t="s">
        <v>972</v>
      </c>
      <c r="K309" s="64" t="s">
        <v>947</v>
      </c>
      <c r="L309" s="65">
        <v>35237</v>
      </c>
      <c r="M309" s="65">
        <v>121613</v>
      </c>
      <c r="N309" s="65">
        <v>121323</v>
      </c>
      <c r="O309" s="65">
        <v>140768</v>
      </c>
      <c r="P309" s="65">
        <v>0</v>
      </c>
      <c r="Q309" s="65">
        <v>19982</v>
      </c>
      <c r="R309" s="65">
        <v>1550</v>
      </c>
      <c r="S309" s="65">
        <v>1647</v>
      </c>
      <c r="T309" s="57">
        <f>IF(P309&gt;0, ROUND(IF(IF(OR(C309="51", C309="52", C309="66"), (L309*'UNIT VALUES'!$C$22)-CALCS!P309,0)&gt;0, IF(OR(C309="51", C309="52", C309="66"), (L309*'UNIT VALUES'!$C$22)-CALCS!P309,0), 0), 0), ROUND(IF(IF(OR(C309="51", C309="52", C309="66"), (L309*'UNIT VALUES'!$C$22)-CALCS!O309,0)&gt;0, IF(OR(C309="51", C309="52", C309="66"), (L309*'UNIT VALUES'!$C$22)-CALCS!O309,0), 0), 0))</f>
        <v>0</v>
      </c>
      <c r="U309" s="58">
        <f>IF(C309="22", (O309*'UNIT VALUES'!$D$34)+(Q309*'UNIT VALUES'!$D$35)+(S309*'UNIT VALUES'!$D$36), (O309*'UNIT VALUES'!$D$24)+(Q309*'UNIT VALUES'!$D$25)+(S309*'UNIT VALUES'!$D$26))</f>
        <v>1171471.2369946376</v>
      </c>
      <c r="V309" s="58">
        <f>IF(C309="22",(O309*'UNIT VALUES'!$D$37)+(Q309*'UNIT VALUES'!$D$38)+(R309*'UNIT VALUES'!$D$39),IF(C309="66",(Q309*'UNIT VALUES'!$D$27)+(T309*'UNIT VALUES'!$D$29)+(R309*'UNIT VALUES'!$D$30),(Q309*'UNIT VALUES'!$D$27)+(T309*'UNIT VALUES'!$D$28)+(R309*'UNIT VALUES'!$D$30)))</f>
        <v>480310.44966711849</v>
      </c>
      <c r="W309" s="58">
        <f t="shared" si="4"/>
        <v>1171471</v>
      </c>
      <c r="X309" s="63">
        <f>ROUND(IF(C309="22", W309*'UNIT VALUES'!$D$40, W309*'UNIT VALUES'!$D$32), 0)</f>
        <v>1022070</v>
      </c>
    </row>
    <row r="310" spans="1:24">
      <c r="A310" s="64" t="s">
        <v>1012</v>
      </c>
      <c r="B310" s="64" t="s">
        <v>945</v>
      </c>
      <c r="C310" s="64" t="s">
        <v>28</v>
      </c>
      <c r="D310" s="64" t="s">
        <v>29</v>
      </c>
      <c r="E310" s="64" t="s">
        <v>946</v>
      </c>
      <c r="F310" s="64" t="s">
        <v>1013</v>
      </c>
      <c r="G310" s="64" t="s">
        <v>1007</v>
      </c>
      <c r="H310" s="64" t="s">
        <v>24</v>
      </c>
      <c r="I310" s="64" t="s">
        <v>1014</v>
      </c>
      <c r="J310" s="64" t="s">
        <v>1008</v>
      </c>
      <c r="K310" s="64" t="s">
        <v>947</v>
      </c>
      <c r="L310" s="65">
        <v>9152</v>
      </c>
      <c r="M310" s="65">
        <v>20808</v>
      </c>
      <c r="N310" s="65">
        <v>20668</v>
      </c>
      <c r="O310" s="65">
        <v>60512</v>
      </c>
      <c r="P310" s="65">
        <v>0</v>
      </c>
      <c r="Q310" s="65">
        <v>15996</v>
      </c>
      <c r="R310" s="65">
        <v>110</v>
      </c>
      <c r="S310" s="65">
        <v>1451</v>
      </c>
      <c r="T310" s="57">
        <f>IF(P310&gt;0, ROUND(IF(IF(OR(C310="51", C310="52", C310="66"), (L310*'UNIT VALUES'!$C$22)-CALCS!P310,0)&gt;0, IF(OR(C310="51", C310="52", C310="66"), (L310*'UNIT VALUES'!$C$22)-CALCS!P310,0), 0), 0), ROUND(IF(IF(OR(C310="51", C310="52", C310="66"), (L310*'UNIT VALUES'!$C$22)-CALCS!O310,0)&gt;0, IF(OR(C310="51", C310="52", C310="66"), (L310*'UNIT VALUES'!$C$22)-CALCS!O310,0), 0), 0))</f>
        <v>0</v>
      </c>
      <c r="U310" s="58">
        <f>IF(C310="22", (O310*'UNIT VALUES'!$D$34)+(Q310*'UNIT VALUES'!$D$35)+(S310*'UNIT VALUES'!$D$36), (O310*'UNIT VALUES'!$D$24)+(Q310*'UNIT VALUES'!$D$25)+(S310*'UNIT VALUES'!$D$26))</f>
        <v>857673.91491391661</v>
      </c>
      <c r="V310" s="58">
        <f>IF(C310="22",(O310*'UNIT VALUES'!$D$37)+(Q310*'UNIT VALUES'!$D$38)+(R310*'UNIT VALUES'!$D$39),IF(C310="66",(Q310*'UNIT VALUES'!$D$27)+(T310*'UNIT VALUES'!$D$29)+(R310*'UNIT VALUES'!$D$30),(Q310*'UNIT VALUES'!$D$27)+(T310*'UNIT VALUES'!$D$28)+(R310*'UNIT VALUES'!$D$30)))</f>
        <v>303688.00955222384</v>
      </c>
      <c r="W310" s="58">
        <f t="shared" si="4"/>
        <v>857674</v>
      </c>
      <c r="X310" s="63">
        <f>ROUND(IF(C310="22", W310*'UNIT VALUES'!$D$40, W310*'UNIT VALUES'!$D$32), 0)</f>
        <v>748293</v>
      </c>
    </row>
    <row r="311" spans="1:24">
      <c r="A311" s="64" t="s">
        <v>1015</v>
      </c>
      <c r="B311" s="64" t="s">
        <v>945</v>
      </c>
      <c r="C311" s="64" t="s">
        <v>49</v>
      </c>
      <c r="D311" s="64" t="s">
        <v>50</v>
      </c>
      <c r="E311" s="64" t="s">
        <v>946</v>
      </c>
      <c r="F311" s="64" t="s">
        <v>1016</v>
      </c>
      <c r="G311" s="64" t="s">
        <v>483</v>
      </c>
      <c r="H311" s="64" t="s">
        <v>24</v>
      </c>
      <c r="I311" s="64" t="s">
        <v>1017</v>
      </c>
      <c r="J311" s="64" t="s">
        <v>950</v>
      </c>
      <c r="K311" s="64" t="s">
        <v>947</v>
      </c>
      <c r="L311" s="65">
        <v>1058</v>
      </c>
      <c r="M311" s="65">
        <v>0</v>
      </c>
      <c r="N311" s="65">
        <v>0</v>
      </c>
      <c r="O311" s="65">
        <v>55156</v>
      </c>
      <c r="P311" s="65">
        <v>0</v>
      </c>
      <c r="Q311" s="65">
        <v>3358</v>
      </c>
      <c r="R311" s="65">
        <v>82</v>
      </c>
      <c r="S311" s="65">
        <v>394</v>
      </c>
      <c r="T311" s="57">
        <f>IF(P311&gt;0, ROUND(IF(IF(OR(C311="51", C311="52", C311="66"), (L311*'UNIT VALUES'!$C$22)-CALCS!P311,0)&gt;0, IF(OR(C311="51", C311="52", C311="66"), (L311*'UNIT VALUES'!$C$22)-CALCS!P311,0), 0), 0), ROUND(IF(IF(OR(C311="51", C311="52", C311="66"), (L311*'UNIT VALUES'!$C$22)-CALCS!O311,0)&gt;0, IF(OR(C311="51", C311="52", C311="66"), (L311*'UNIT VALUES'!$C$22)-CALCS!O311,0), 0), 0))</f>
        <v>0</v>
      </c>
      <c r="U311" s="58">
        <f>IF(C311="22", (O311*'UNIT VALUES'!$D$34)+(Q311*'UNIT VALUES'!$D$35)+(S311*'UNIT VALUES'!$D$36), (O311*'UNIT VALUES'!$D$24)+(Q311*'UNIT VALUES'!$D$25)+(S311*'UNIT VALUES'!$D$26))</f>
        <v>278630.40711261943</v>
      </c>
      <c r="V311" s="58">
        <f>IF(C311="22",(O311*'UNIT VALUES'!$D$37)+(Q311*'UNIT VALUES'!$D$38)+(R311*'UNIT VALUES'!$D$39),IF(C311="66",(Q311*'UNIT VALUES'!$D$27)+(T311*'UNIT VALUES'!$D$29)+(R311*'UNIT VALUES'!$D$30),(Q311*'UNIT VALUES'!$D$27)+(T311*'UNIT VALUES'!$D$28)+(R311*'UNIT VALUES'!$D$30)))</f>
        <v>67962.173600227587</v>
      </c>
      <c r="W311" s="58">
        <f t="shared" si="4"/>
        <v>278630</v>
      </c>
      <c r="X311" s="63">
        <f>ROUND(IF(C311="22", W311*'UNIT VALUES'!$D$40, W311*'UNIT VALUES'!$D$32), 0)</f>
        <v>243096</v>
      </c>
    </row>
    <row r="312" spans="1:24">
      <c r="A312" s="64" t="s">
        <v>1018</v>
      </c>
      <c r="B312" s="64" t="s">
        <v>945</v>
      </c>
      <c r="C312" s="64" t="s">
        <v>28</v>
      </c>
      <c r="D312" s="64" t="s">
        <v>29</v>
      </c>
      <c r="E312" s="64" t="s">
        <v>946</v>
      </c>
      <c r="F312" s="64" t="s">
        <v>1019</v>
      </c>
      <c r="G312" s="64" t="s">
        <v>85</v>
      </c>
      <c r="H312" s="64" t="s">
        <v>24</v>
      </c>
      <c r="I312" s="64" t="s">
        <v>1020</v>
      </c>
      <c r="J312" s="64" t="s">
        <v>1021</v>
      </c>
      <c r="K312" s="64" t="s">
        <v>957</v>
      </c>
      <c r="L312" s="65">
        <v>6845</v>
      </c>
      <c r="M312" s="65">
        <v>0</v>
      </c>
      <c r="N312" s="65">
        <v>0</v>
      </c>
      <c r="O312" s="65">
        <v>59682</v>
      </c>
      <c r="P312" s="65">
        <v>0</v>
      </c>
      <c r="Q312" s="65">
        <v>10386</v>
      </c>
      <c r="R312" s="65">
        <v>562</v>
      </c>
      <c r="S312" s="65">
        <v>923</v>
      </c>
      <c r="T312" s="57">
        <f>IF(P312&gt;0, ROUND(IF(IF(OR(C312="51", C312="52", C312="66"), (L312*'UNIT VALUES'!$C$22)-CALCS!P312,0)&gt;0, IF(OR(C312="51", C312="52", C312="66"), (L312*'UNIT VALUES'!$C$22)-CALCS!P312,0), 0), 0), ROUND(IF(IF(OR(C312="51", C312="52", C312="66"), (L312*'UNIT VALUES'!$C$22)-CALCS!O312,0)&gt;0, IF(OR(C312="51", C312="52", C312="66"), (L312*'UNIT VALUES'!$C$22)-CALCS!O312,0), 0), 0))</f>
        <v>0</v>
      </c>
      <c r="U312" s="58">
        <f>IF(C312="22", (O312*'UNIT VALUES'!$D$34)+(Q312*'UNIT VALUES'!$D$35)+(S312*'UNIT VALUES'!$D$36), (O312*'UNIT VALUES'!$D$24)+(Q312*'UNIT VALUES'!$D$25)+(S312*'UNIT VALUES'!$D$26))</f>
        <v>593722.73973097105</v>
      </c>
      <c r="V312" s="58">
        <f>IF(C312="22",(O312*'UNIT VALUES'!$D$37)+(Q312*'UNIT VALUES'!$D$38)+(R312*'UNIT VALUES'!$D$39),IF(C312="66",(Q312*'UNIT VALUES'!$D$27)+(T312*'UNIT VALUES'!$D$29)+(R312*'UNIT VALUES'!$D$30),(Q312*'UNIT VALUES'!$D$27)+(T312*'UNIT VALUES'!$D$28)+(R312*'UNIT VALUES'!$D$30)))</f>
        <v>232238.75935689677</v>
      </c>
      <c r="W312" s="58">
        <f t="shared" si="4"/>
        <v>593723</v>
      </c>
      <c r="X312" s="63">
        <f>ROUND(IF(C312="22", W312*'UNIT VALUES'!$D$40, W312*'UNIT VALUES'!$D$32), 0)</f>
        <v>518004</v>
      </c>
    </row>
    <row r="313" spans="1:24">
      <c r="A313" s="64" t="s">
        <v>1022</v>
      </c>
      <c r="B313" s="64" t="s">
        <v>945</v>
      </c>
      <c r="C313" s="64" t="s">
        <v>28</v>
      </c>
      <c r="D313" s="64" t="s">
        <v>29</v>
      </c>
      <c r="E313" s="64" t="s">
        <v>946</v>
      </c>
      <c r="F313" s="64" t="s">
        <v>1023</v>
      </c>
      <c r="G313" s="64" t="s">
        <v>1024</v>
      </c>
      <c r="H313" s="64" t="s">
        <v>24</v>
      </c>
      <c r="I313" s="64" t="s">
        <v>1025</v>
      </c>
      <c r="J313" s="64" t="s">
        <v>1026</v>
      </c>
      <c r="K313" s="64" t="s">
        <v>957</v>
      </c>
      <c r="L313" s="65">
        <v>41350</v>
      </c>
      <c r="M313" s="65">
        <v>55929</v>
      </c>
      <c r="N313" s="65">
        <v>47406</v>
      </c>
      <c r="O313" s="65">
        <v>97422</v>
      </c>
      <c r="P313" s="65">
        <v>82576</v>
      </c>
      <c r="Q313" s="65">
        <v>12583</v>
      </c>
      <c r="R313" s="65">
        <v>3060</v>
      </c>
      <c r="S313" s="65">
        <v>1201</v>
      </c>
      <c r="T313" s="57">
        <f>IF(P313&gt;0, ROUND(IF(IF(OR(C313="51", C313="52", C313="66"), (L313*'UNIT VALUES'!$C$22)-CALCS!P313,0)&gt;0, IF(OR(C313="51", C313="52", C313="66"), (L313*'UNIT VALUES'!$C$22)-CALCS!P313,0), 0), 0), ROUND(IF(IF(OR(C313="51", C313="52", C313="66"), (L313*'UNIT VALUES'!$C$22)-CALCS!O313,0)&gt;0, IF(OR(C313="51", C313="52", C313="66"), (L313*'UNIT VALUES'!$C$22)-CALCS!O313,0), 0), 0))</f>
        <v>0</v>
      </c>
      <c r="U313" s="58">
        <f>IF(C313="22", (O313*'UNIT VALUES'!$D$34)+(Q313*'UNIT VALUES'!$D$35)+(S313*'UNIT VALUES'!$D$36), (O313*'UNIT VALUES'!$D$24)+(Q313*'UNIT VALUES'!$D$25)+(S313*'UNIT VALUES'!$D$26))</f>
        <v>782693.63739650231</v>
      </c>
      <c r="V313" s="58">
        <f>IF(C313="22",(O313*'UNIT VALUES'!$D$37)+(Q313*'UNIT VALUES'!$D$38)+(R313*'UNIT VALUES'!$D$39),IF(C313="66",(Q313*'UNIT VALUES'!$D$27)+(T313*'UNIT VALUES'!$D$29)+(R313*'UNIT VALUES'!$D$30),(Q313*'UNIT VALUES'!$D$27)+(T313*'UNIT VALUES'!$D$28)+(R313*'UNIT VALUES'!$D$30)))</f>
        <v>451383.13931069046</v>
      </c>
      <c r="W313" s="58">
        <f t="shared" si="4"/>
        <v>782694</v>
      </c>
      <c r="X313" s="63">
        <f>ROUND(IF(C313="22", W313*'UNIT VALUES'!$D$40, W313*'UNIT VALUES'!$D$32), 0)</f>
        <v>682875</v>
      </c>
    </row>
    <row r="314" spans="1:24">
      <c r="A314" s="64" t="s">
        <v>1027</v>
      </c>
      <c r="B314" s="64" t="s">
        <v>945</v>
      </c>
      <c r="C314" s="64" t="s">
        <v>28</v>
      </c>
      <c r="D314" s="64" t="s">
        <v>29</v>
      </c>
      <c r="E314" s="64" t="s">
        <v>946</v>
      </c>
      <c r="F314" s="64" t="s">
        <v>1028</v>
      </c>
      <c r="G314" s="64" t="s">
        <v>963</v>
      </c>
      <c r="H314" s="64" t="s">
        <v>24</v>
      </c>
      <c r="I314" s="64" t="s">
        <v>1029</v>
      </c>
      <c r="J314" s="64" t="s">
        <v>965</v>
      </c>
      <c r="K314" s="64" t="s">
        <v>957</v>
      </c>
      <c r="L314" s="65">
        <v>5302</v>
      </c>
      <c r="M314" s="65">
        <v>58793</v>
      </c>
      <c r="N314" s="65">
        <v>58977</v>
      </c>
      <c r="O314" s="65">
        <v>77648</v>
      </c>
      <c r="P314" s="65">
        <v>0</v>
      </c>
      <c r="Q314" s="65">
        <v>8815</v>
      </c>
      <c r="R314" s="65">
        <v>483</v>
      </c>
      <c r="S314" s="65">
        <v>443</v>
      </c>
      <c r="T314" s="57">
        <f>IF(P314&gt;0, ROUND(IF(IF(OR(C314="51", C314="52", C314="66"), (L314*'UNIT VALUES'!$C$22)-CALCS!P314,0)&gt;0, IF(OR(C314="51", C314="52", C314="66"), (L314*'UNIT VALUES'!$C$22)-CALCS!P314,0), 0), 0), ROUND(IF(IF(OR(C314="51", C314="52", C314="66"), (L314*'UNIT VALUES'!$C$22)-CALCS!O314,0)&gt;0, IF(OR(C314="51", C314="52", C314="66"), (L314*'UNIT VALUES'!$C$22)-CALCS!O314,0), 0), 0))</f>
        <v>0</v>
      </c>
      <c r="U314" s="58">
        <f>IF(C314="22", (O314*'UNIT VALUES'!$D$34)+(Q314*'UNIT VALUES'!$D$35)+(S314*'UNIT VALUES'!$D$36), (O314*'UNIT VALUES'!$D$24)+(Q314*'UNIT VALUES'!$D$25)+(S314*'UNIT VALUES'!$D$26))</f>
        <v>499338.29324005521</v>
      </c>
      <c r="V314" s="58">
        <f>IF(C314="22",(O314*'UNIT VALUES'!$D$37)+(Q314*'UNIT VALUES'!$D$38)+(R314*'UNIT VALUES'!$D$39),IF(C314="66",(Q314*'UNIT VALUES'!$D$27)+(T314*'UNIT VALUES'!$D$29)+(R314*'UNIT VALUES'!$D$30),(Q314*'UNIT VALUES'!$D$27)+(T314*'UNIT VALUES'!$D$28)+(R314*'UNIT VALUES'!$D$30)))</f>
        <v>197539.42796017666</v>
      </c>
      <c r="W314" s="58">
        <f t="shared" si="4"/>
        <v>499338</v>
      </c>
      <c r="X314" s="63">
        <f>ROUND(IF(C314="22", W314*'UNIT VALUES'!$D$40, W314*'UNIT VALUES'!$D$32), 0)</f>
        <v>435656</v>
      </c>
    </row>
    <row r="315" spans="1:24">
      <c r="A315" s="64" t="s">
        <v>1030</v>
      </c>
      <c r="B315" s="64" t="s">
        <v>945</v>
      </c>
      <c r="C315" s="64" t="s">
        <v>49</v>
      </c>
      <c r="D315" s="64" t="s">
        <v>50</v>
      </c>
      <c r="E315" s="64" t="s">
        <v>946</v>
      </c>
      <c r="F315" s="64" t="s">
        <v>418</v>
      </c>
      <c r="G315" s="64" t="s">
        <v>902</v>
      </c>
      <c r="H315" s="64" t="s">
        <v>24</v>
      </c>
      <c r="I315" s="64" t="s">
        <v>1031</v>
      </c>
      <c r="J315" s="64" t="s">
        <v>972</v>
      </c>
      <c r="K315" s="64" t="s">
        <v>947</v>
      </c>
      <c r="L315" s="65">
        <v>132</v>
      </c>
      <c r="M315" s="65">
        <v>0</v>
      </c>
      <c r="N315" s="65">
        <v>0</v>
      </c>
      <c r="O315" s="65">
        <v>66887</v>
      </c>
      <c r="P315" s="65">
        <v>0</v>
      </c>
      <c r="Q315" s="65">
        <v>13975</v>
      </c>
      <c r="R315" s="65">
        <v>289</v>
      </c>
      <c r="S315" s="65">
        <v>1256</v>
      </c>
      <c r="T315" s="57">
        <f>IF(P315&gt;0, ROUND(IF(IF(OR(C315="51", C315="52", C315="66"), (L315*'UNIT VALUES'!$C$22)-CALCS!P315,0)&gt;0, IF(OR(C315="51", C315="52", C315="66"), (L315*'UNIT VALUES'!$C$22)-CALCS!P315,0), 0), 0), ROUND(IF(IF(OR(C315="51", C315="52", C315="66"), (L315*'UNIT VALUES'!$C$22)-CALCS!O315,0)&gt;0, IF(OR(C315="51", C315="52", C315="66"), (L315*'UNIT VALUES'!$C$22)-CALCS!O315,0), 0), 0))</f>
        <v>0</v>
      </c>
      <c r="U315" s="58">
        <f>IF(C315="22", (O315*'UNIT VALUES'!$D$34)+(Q315*'UNIT VALUES'!$D$35)+(S315*'UNIT VALUES'!$D$36), (O315*'UNIT VALUES'!$D$24)+(Q315*'UNIT VALUES'!$D$25)+(S315*'UNIT VALUES'!$D$26))</f>
        <v>774893.14363808429</v>
      </c>
      <c r="V315" s="58">
        <f>IF(C315="22",(O315*'UNIT VALUES'!$D$37)+(Q315*'UNIT VALUES'!$D$38)+(R315*'UNIT VALUES'!$D$39),IF(C315="66",(Q315*'UNIT VALUES'!$D$27)+(T315*'UNIT VALUES'!$D$29)+(R315*'UNIT VALUES'!$D$30),(Q315*'UNIT VALUES'!$D$27)+(T315*'UNIT VALUES'!$D$28)+(R315*'UNIT VALUES'!$D$30)))</f>
        <v>279103.79851269169</v>
      </c>
      <c r="W315" s="58">
        <f t="shared" si="4"/>
        <v>774893</v>
      </c>
      <c r="X315" s="63">
        <f>ROUND(IF(C315="22", W315*'UNIT VALUES'!$D$40, W315*'UNIT VALUES'!$D$32), 0)</f>
        <v>676069</v>
      </c>
    </row>
    <row r="316" spans="1:24">
      <c r="A316" s="64" t="s">
        <v>1032</v>
      </c>
      <c r="B316" s="64" t="s">
        <v>945</v>
      </c>
      <c r="C316" s="64" t="s">
        <v>28</v>
      </c>
      <c r="D316" s="64" t="s">
        <v>29</v>
      </c>
      <c r="E316" s="64" t="s">
        <v>946</v>
      </c>
      <c r="F316" s="64" t="s">
        <v>1033</v>
      </c>
      <c r="G316" s="64" t="s">
        <v>1034</v>
      </c>
      <c r="H316" s="64" t="s">
        <v>24</v>
      </c>
      <c r="I316" s="64" t="s">
        <v>1035</v>
      </c>
      <c r="J316" s="64" t="s">
        <v>1036</v>
      </c>
      <c r="K316" s="64" t="s">
        <v>947</v>
      </c>
      <c r="L316" s="65">
        <v>1</v>
      </c>
      <c r="M316" s="65">
        <v>0</v>
      </c>
      <c r="N316" s="65">
        <v>0</v>
      </c>
      <c r="O316" s="65">
        <v>16413</v>
      </c>
      <c r="P316" s="65">
        <v>0</v>
      </c>
      <c r="Q316" s="65">
        <v>1112</v>
      </c>
      <c r="R316" s="65">
        <v>56</v>
      </c>
      <c r="S316" s="65">
        <v>152</v>
      </c>
      <c r="T316" s="57">
        <f>IF(P316&gt;0, ROUND(IF(IF(OR(C316="51", C316="52", C316="66"), (L316*'UNIT VALUES'!$C$22)-CALCS!P316,0)&gt;0, IF(OR(C316="51", C316="52", C316="66"), (L316*'UNIT VALUES'!$C$22)-CALCS!P316,0), 0), 0), ROUND(IF(IF(OR(C316="51", C316="52", C316="66"), (L316*'UNIT VALUES'!$C$22)-CALCS!O316,0)&gt;0, IF(OR(C316="51", C316="52", C316="66"), (L316*'UNIT VALUES'!$C$22)-CALCS!O316,0), 0), 0))</f>
        <v>0</v>
      </c>
      <c r="U316" s="58">
        <f>IF(C316="22", (O316*'UNIT VALUES'!$D$34)+(Q316*'UNIT VALUES'!$D$35)+(S316*'UNIT VALUES'!$D$36), (O316*'UNIT VALUES'!$D$24)+(Q316*'UNIT VALUES'!$D$25)+(S316*'UNIT VALUES'!$D$26))</f>
        <v>92273.333951937559</v>
      </c>
      <c r="V316" s="58">
        <f>IF(C316="22",(O316*'UNIT VALUES'!$D$37)+(Q316*'UNIT VALUES'!$D$38)+(R316*'UNIT VALUES'!$D$39),IF(C316="66",(Q316*'UNIT VALUES'!$D$27)+(T316*'UNIT VALUES'!$D$29)+(R316*'UNIT VALUES'!$D$30),(Q316*'UNIT VALUES'!$D$27)+(T316*'UNIT VALUES'!$D$28)+(R316*'UNIT VALUES'!$D$30)))</f>
        <v>24567.029739052236</v>
      </c>
      <c r="W316" s="58">
        <f t="shared" si="4"/>
        <v>92273</v>
      </c>
      <c r="X316" s="63">
        <f>ROUND(IF(C316="22", W316*'UNIT VALUES'!$D$40, W316*'UNIT VALUES'!$D$32), 0)</f>
        <v>80505</v>
      </c>
    </row>
    <row r="317" spans="1:24">
      <c r="A317" s="64" t="s">
        <v>1037</v>
      </c>
      <c r="B317" s="64" t="s">
        <v>945</v>
      </c>
      <c r="C317" s="64" t="s">
        <v>49</v>
      </c>
      <c r="D317" s="64" t="s">
        <v>50</v>
      </c>
      <c r="E317" s="64" t="s">
        <v>946</v>
      </c>
      <c r="F317" s="64" t="s">
        <v>1038</v>
      </c>
      <c r="G317" s="64" t="s">
        <v>902</v>
      </c>
      <c r="H317" s="64" t="s">
        <v>24</v>
      </c>
      <c r="I317" s="64" t="s">
        <v>1039</v>
      </c>
      <c r="J317" s="64" t="s">
        <v>972</v>
      </c>
      <c r="K317" s="64" t="s">
        <v>947</v>
      </c>
      <c r="L317" s="65">
        <v>2646</v>
      </c>
      <c r="M317" s="65">
        <v>0</v>
      </c>
      <c r="N317" s="65">
        <v>0</v>
      </c>
      <c r="O317" s="65">
        <v>53284</v>
      </c>
      <c r="P317" s="65">
        <v>0</v>
      </c>
      <c r="Q317" s="65">
        <v>5103</v>
      </c>
      <c r="R317" s="65">
        <v>106</v>
      </c>
      <c r="S317" s="65">
        <v>354</v>
      </c>
      <c r="T317" s="57">
        <f>IF(P317&gt;0, ROUND(IF(IF(OR(C317="51", C317="52", C317="66"), (L317*'UNIT VALUES'!$C$22)-CALCS!P317,0)&gt;0, IF(OR(C317="51", C317="52", C317="66"), (L317*'UNIT VALUES'!$C$22)-CALCS!P317,0), 0), 0), ROUND(IF(IF(OR(C317="51", C317="52", C317="66"), (L317*'UNIT VALUES'!$C$22)-CALCS!O317,0)&gt;0, IF(OR(C317="51", C317="52", C317="66"), (L317*'UNIT VALUES'!$C$22)-CALCS!O317,0), 0), 0))</f>
        <v>0</v>
      </c>
      <c r="U317" s="58">
        <f>IF(C317="22", (O317*'UNIT VALUES'!$D$34)+(Q317*'UNIT VALUES'!$D$35)+(S317*'UNIT VALUES'!$D$36), (O317*'UNIT VALUES'!$D$24)+(Q317*'UNIT VALUES'!$D$25)+(S317*'UNIT VALUES'!$D$26))</f>
        <v>321964.1161598069</v>
      </c>
      <c r="V317" s="58">
        <f>IF(C317="22",(O317*'UNIT VALUES'!$D$37)+(Q317*'UNIT VALUES'!$D$38)+(R317*'UNIT VALUES'!$D$39),IF(C317="66",(Q317*'UNIT VALUES'!$D$27)+(T317*'UNIT VALUES'!$D$29)+(R317*'UNIT VALUES'!$D$30),(Q317*'UNIT VALUES'!$D$27)+(T317*'UNIT VALUES'!$D$28)+(R317*'UNIT VALUES'!$D$30)))</f>
        <v>101948.98903774904</v>
      </c>
      <c r="W317" s="58">
        <f t="shared" si="4"/>
        <v>321964</v>
      </c>
      <c r="X317" s="63">
        <f>ROUND(IF(C317="22", W317*'UNIT VALUES'!$D$40, W317*'UNIT VALUES'!$D$32), 0)</f>
        <v>280903</v>
      </c>
    </row>
    <row r="318" spans="1:24">
      <c r="A318" s="64" t="s">
        <v>1040</v>
      </c>
      <c r="B318" s="64" t="s">
        <v>945</v>
      </c>
      <c r="C318" s="64" t="s">
        <v>28</v>
      </c>
      <c r="D318" s="64" t="s">
        <v>29</v>
      </c>
      <c r="E318" s="64" t="s">
        <v>946</v>
      </c>
      <c r="F318" s="64" t="s">
        <v>1041</v>
      </c>
      <c r="G318" s="64" t="s">
        <v>876</v>
      </c>
      <c r="H318" s="64" t="s">
        <v>24</v>
      </c>
      <c r="I318" s="64" t="s">
        <v>1042</v>
      </c>
      <c r="J318" s="64" t="s">
        <v>968</v>
      </c>
      <c r="K318" s="64" t="s">
        <v>957</v>
      </c>
      <c r="L318" s="65">
        <v>24282</v>
      </c>
      <c r="M318" s="65">
        <v>46536</v>
      </c>
      <c r="N318" s="65">
        <v>46536</v>
      </c>
      <c r="O318" s="65">
        <v>76068</v>
      </c>
      <c r="P318" s="65">
        <v>0</v>
      </c>
      <c r="Q318" s="65">
        <v>9611</v>
      </c>
      <c r="R318" s="65">
        <v>636</v>
      </c>
      <c r="S318" s="65">
        <v>372</v>
      </c>
      <c r="T318" s="57">
        <f>IF(P318&gt;0, ROUND(IF(IF(OR(C318="51", C318="52", C318="66"), (L318*'UNIT VALUES'!$C$22)-CALCS!P318,0)&gt;0, IF(OR(C318="51", C318="52", C318="66"), (L318*'UNIT VALUES'!$C$22)-CALCS!P318,0), 0), 0), ROUND(IF(IF(OR(C318="51", C318="52", C318="66"), (L318*'UNIT VALUES'!$C$22)-CALCS!O318,0)&gt;0, IF(OR(C318="51", C318="52", C318="66"), (L318*'UNIT VALUES'!$C$22)-CALCS!O318,0), 0), 0))</f>
        <v>0</v>
      </c>
      <c r="U318" s="58">
        <f>IF(C318="22", (O318*'UNIT VALUES'!$D$34)+(Q318*'UNIT VALUES'!$D$35)+(S318*'UNIT VALUES'!$D$36), (O318*'UNIT VALUES'!$D$24)+(Q318*'UNIT VALUES'!$D$25)+(S318*'UNIT VALUES'!$D$26))</f>
        <v>508745.88131517993</v>
      </c>
      <c r="V318" s="58">
        <f>IF(C318="22",(O318*'UNIT VALUES'!$D$37)+(Q318*'UNIT VALUES'!$D$38)+(R318*'UNIT VALUES'!$D$39),IF(C318="66",(Q318*'UNIT VALUES'!$D$27)+(T318*'UNIT VALUES'!$D$29)+(R318*'UNIT VALUES'!$D$30),(Q318*'UNIT VALUES'!$D$27)+(T318*'UNIT VALUES'!$D$28)+(R318*'UNIT VALUES'!$D$30)))</f>
        <v>223194.27862481814</v>
      </c>
      <c r="W318" s="58">
        <f t="shared" si="4"/>
        <v>508746</v>
      </c>
      <c r="X318" s="63">
        <f>ROUND(IF(C318="22", W318*'UNIT VALUES'!$D$40, W318*'UNIT VALUES'!$D$32), 0)</f>
        <v>443864</v>
      </c>
    </row>
    <row r="319" spans="1:24">
      <c r="A319" s="64" t="s">
        <v>1043</v>
      </c>
      <c r="B319" s="64" t="s">
        <v>945</v>
      </c>
      <c r="C319" s="64" t="s">
        <v>28</v>
      </c>
      <c r="D319" s="64" t="s">
        <v>29</v>
      </c>
      <c r="E319" s="64" t="s">
        <v>946</v>
      </c>
      <c r="F319" s="64" t="s">
        <v>1044</v>
      </c>
      <c r="G319" s="64" t="s">
        <v>1007</v>
      </c>
      <c r="H319" s="64" t="s">
        <v>24</v>
      </c>
      <c r="I319" s="64" t="s">
        <v>1045</v>
      </c>
      <c r="J319" s="64" t="s">
        <v>1008</v>
      </c>
      <c r="K319" s="64" t="s">
        <v>947</v>
      </c>
      <c r="L319" s="65">
        <v>291688</v>
      </c>
      <c r="M319" s="65">
        <v>399811</v>
      </c>
      <c r="N319" s="65">
        <v>346865</v>
      </c>
      <c r="O319" s="65">
        <v>399457</v>
      </c>
      <c r="P319" s="65">
        <v>0</v>
      </c>
      <c r="Q319" s="65">
        <v>107771</v>
      </c>
      <c r="R319" s="65">
        <v>20459</v>
      </c>
      <c r="S319" s="65">
        <v>9357</v>
      </c>
      <c r="T319" s="57">
        <f>IF(P319&gt;0, ROUND(IF(IF(OR(C319="51", C319="52", C319="66"), (L319*'UNIT VALUES'!$C$22)-CALCS!P319,0)&gt;0, IF(OR(C319="51", C319="52", C319="66"), (L319*'UNIT VALUES'!$C$22)-CALCS!P319,0), 0), 0), ROUND(IF(IF(OR(C319="51", C319="52", C319="66"), (L319*'UNIT VALUES'!$C$22)-CALCS!O319,0)&gt;0, IF(OR(C319="51", C319="52", C319="66"), (L319*'UNIT VALUES'!$C$22)-CALCS!O319,0), 0), 0))</f>
        <v>36040</v>
      </c>
      <c r="U319" s="58">
        <f>IF(C319="22", (O319*'UNIT VALUES'!$D$34)+(Q319*'UNIT VALUES'!$D$35)+(S319*'UNIT VALUES'!$D$36), (O319*'UNIT VALUES'!$D$24)+(Q319*'UNIT VALUES'!$D$25)+(S319*'UNIT VALUES'!$D$26))</f>
        <v>5691347.9618354207</v>
      </c>
      <c r="V319" s="58">
        <f>IF(C319="22",(O319*'UNIT VALUES'!$D$37)+(Q319*'UNIT VALUES'!$D$38)+(R319*'UNIT VALUES'!$D$39),IF(C319="66",(Q319*'UNIT VALUES'!$D$27)+(T319*'UNIT VALUES'!$D$29)+(R319*'UNIT VALUES'!$D$30),(Q319*'UNIT VALUES'!$D$27)+(T319*'UNIT VALUES'!$D$28)+(R319*'UNIT VALUES'!$D$30)))</f>
        <v>3908013.0725391414</v>
      </c>
      <c r="W319" s="58">
        <f t="shared" si="4"/>
        <v>5691348</v>
      </c>
      <c r="X319" s="63">
        <f>ROUND(IF(C319="22", W319*'UNIT VALUES'!$D$40, W319*'UNIT VALUES'!$D$32), 0)</f>
        <v>4965516</v>
      </c>
    </row>
    <row r="320" spans="1:24">
      <c r="A320" s="64" t="s">
        <v>1046</v>
      </c>
      <c r="B320" s="64" t="s">
        <v>945</v>
      </c>
      <c r="C320" s="64" t="s">
        <v>28</v>
      </c>
      <c r="D320" s="64" t="s">
        <v>29</v>
      </c>
      <c r="E320" s="64" t="s">
        <v>946</v>
      </c>
      <c r="F320" s="64" t="s">
        <v>1047</v>
      </c>
      <c r="G320" s="64" t="s">
        <v>1007</v>
      </c>
      <c r="H320" s="64" t="s">
        <v>24</v>
      </c>
      <c r="I320" s="64" t="s">
        <v>1048</v>
      </c>
      <c r="J320" s="64" t="s">
        <v>1008</v>
      </c>
      <c r="K320" s="64" t="s">
        <v>947</v>
      </c>
      <c r="L320" s="65">
        <v>63145</v>
      </c>
      <c r="M320" s="65">
        <v>97388</v>
      </c>
      <c r="N320" s="65">
        <v>96298</v>
      </c>
      <c r="O320" s="65">
        <v>87779</v>
      </c>
      <c r="P320" s="65">
        <v>0</v>
      </c>
      <c r="Q320" s="65">
        <v>12964</v>
      </c>
      <c r="R320" s="65">
        <v>7761</v>
      </c>
      <c r="S320" s="65">
        <v>2779</v>
      </c>
      <c r="T320" s="57">
        <f>IF(P320&gt;0, ROUND(IF(IF(OR(C320="51", C320="52", C320="66"), (L320*'UNIT VALUES'!$C$22)-CALCS!P320,0)&gt;0, IF(OR(C320="51", C320="52", C320="66"), (L320*'UNIT VALUES'!$C$22)-CALCS!P320,0), 0), 0), ROUND(IF(IF(OR(C320="51", C320="52", C320="66"), (L320*'UNIT VALUES'!$C$22)-CALCS!O320,0)&gt;0, IF(OR(C320="51", C320="52", C320="66"), (L320*'UNIT VALUES'!$C$22)-CALCS!O320,0), 0), 0))</f>
        <v>6498</v>
      </c>
      <c r="U320" s="58">
        <f>IF(C320="22", (O320*'UNIT VALUES'!$D$34)+(Q320*'UNIT VALUES'!$D$35)+(S320*'UNIT VALUES'!$D$36), (O320*'UNIT VALUES'!$D$24)+(Q320*'UNIT VALUES'!$D$25)+(S320*'UNIT VALUES'!$D$26))</f>
        <v>1042674.8218215328</v>
      </c>
      <c r="V320" s="58">
        <f>IF(C320="22",(O320*'UNIT VALUES'!$D$37)+(Q320*'UNIT VALUES'!$D$38)+(R320*'UNIT VALUES'!$D$39),IF(C320="66",(Q320*'UNIT VALUES'!$D$27)+(T320*'UNIT VALUES'!$D$29)+(R320*'UNIT VALUES'!$D$30),(Q320*'UNIT VALUES'!$D$27)+(T320*'UNIT VALUES'!$D$28)+(R320*'UNIT VALUES'!$D$30)))</f>
        <v>876025.85522608482</v>
      </c>
      <c r="W320" s="58">
        <f t="shared" si="4"/>
        <v>1042675</v>
      </c>
      <c r="X320" s="63">
        <f>ROUND(IF(C320="22", W320*'UNIT VALUES'!$D$40, W320*'UNIT VALUES'!$D$32), 0)</f>
        <v>909700</v>
      </c>
    </row>
    <row r="321" spans="1:24">
      <c r="A321" s="64" t="s">
        <v>1049</v>
      </c>
      <c r="B321" s="64" t="s">
        <v>945</v>
      </c>
      <c r="C321" s="64" t="s">
        <v>49</v>
      </c>
      <c r="D321" s="64" t="s">
        <v>50</v>
      </c>
      <c r="E321" s="64" t="s">
        <v>946</v>
      </c>
      <c r="F321" s="64" t="s">
        <v>1050</v>
      </c>
      <c r="G321" s="64" t="s">
        <v>1007</v>
      </c>
      <c r="H321" s="64" t="s">
        <v>24</v>
      </c>
      <c r="I321" s="64" t="s">
        <v>1051</v>
      </c>
      <c r="J321" s="64" t="s">
        <v>1008</v>
      </c>
      <c r="K321" s="64" t="s">
        <v>947</v>
      </c>
      <c r="L321" s="65">
        <v>1</v>
      </c>
      <c r="M321" s="65">
        <v>0</v>
      </c>
      <c r="N321" s="65">
        <v>0</v>
      </c>
      <c r="O321" s="65">
        <v>107167</v>
      </c>
      <c r="P321" s="65">
        <v>0</v>
      </c>
      <c r="Q321" s="65">
        <v>17899</v>
      </c>
      <c r="R321" s="65">
        <v>362</v>
      </c>
      <c r="S321" s="65">
        <v>1887</v>
      </c>
      <c r="T321" s="57">
        <f>IF(P321&gt;0, ROUND(IF(IF(OR(C321="51", C321="52", C321="66"), (L321*'UNIT VALUES'!$C$22)-CALCS!P321,0)&gt;0, IF(OR(C321="51", C321="52", C321="66"), (L321*'UNIT VALUES'!$C$22)-CALCS!P321,0), 0), 0), ROUND(IF(IF(OR(C321="51", C321="52", C321="66"), (L321*'UNIT VALUES'!$C$22)-CALCS!O321,0)&gt;0, IF(OR(C321="51", C321="52", C321="66"), (L321*'UNIT VALUES'!$C$22)-CALCS!O321,0), 0), 0))</f>
        <v>0</v>
      </c>
      <c r="U321" s="58">
        <f>IF(C321="22", (O321*'UNIT VALUES'!$D$34)+(Q321*'UNIT VALUES'!$D$35)+(S321*'UNIT VALUES'!$D$36), (O321*'UNIT VALUES'!$D$24)+(Q321*'UNIT VALUES'!$D$25)+(S321*'UNIT VALUES'!$D$26))</f>
        <v>1081858.9995912609</v>
      </c>
      <c r="V321" s="58">
        <f>IF(C321="22",(O321*'UNIT VALUES'!$D$37)+(Q321*'UNIT VALUES'!$D$38)+(R321*'UNIT VALUES'!$D$39),IF(C321="66",(Q321*'UNIT VALUES'!$D$27)+(T321*'UNIT VALUES'!$D$29)+(R321*'UNIT VALUES'!$D$30),(Q321*'UNIT VALUES'!$D$27)+(T321*'UNIT VALUES'!$D$28)+(R321*'UNIT VALUES'!$D$30)))</f>
        <v>356890.31067834463</v>
      </c>
      <c r="W321" s="58">
        <f t="shared" si="4"/>
        <v>1081859</v>
      </c>
      <c r="X321" s="63">
        <f>ROUND(IF(C321="22", W321*'UNIT VALUES'!$D$40, W321*'UNIT VALUES'!$D$32), 0)</f>
        <v>943887</v>
      </c>
    </row>
    <row r="322" spans="1:24">
      <c r="A322" s="64" t="s">
        <v>1052</v>
      </c>
      <c r="B322" s="64" t="s">
        <v>945</v>
      </c>
      <c r="C322" s="64" t="s">
        <v>49</v>
      </c>
      <c r="D322" s="64" t="s">
        <v>50</v>
      </c>
      <c r="E322" s="64" t="s">
        <v>946</v>
      </c>
      <c r="F322" s="64" t="s">
        <v>1053</v>
      </c>
      <c r="G322" s="64" t="s">
        <v>902</v>
      </c>
      <c r="H322" s="64" t="s">
        <v>24</v>
      </c>
      <c r="I322" s="64" t="s">
        <v>1054</v>
      </c>
      <c r="J322" s="64" t="s">
        <v>972</v>
      </c>
      <c r="K322" s="64" t="s">
        <v>947</v>
      </c>
      <c r="L322" s="65">
        <v>5485</v>
      </c>
      <c r="M322" s="65">
        <v>0</v>
      </c>
      <c r="N322" s="65">
        <v>0</v>
      </c>
      <c r="O322" s="65">
        <v>122041</v>
      </c>
      <c r="P322" s="65">
        <v>0</v>
      </c>
      <c r="Q322" s="65">
        <v>8420</v>
      </c>
      <c r="R322" s="65">
        <v>190</v>
      </c>
      <c r="S322" s="65">
        <v>1410</v>
      </c>
      <c r="T322" s="57">
        <f>IF(P322&gt;0, ROUND(IF(IF(OR(C322="51", C322="52", C322="66"), (L322*'UNIT VALUES'!$C$22)-CALCS!P322,0)&gt;0, IF(OR(C322="51", C322="52", C322="66"), (L322*'UNIT VALUES'!$C$22)-CALCS!P322,0), 0), 0), ROUND(IF(IF(OR(C322="51", C322="52", C322="66"), (L322*'UNIT VALUES'!$C$22)-CALCS!O322,0)&gt;0, IF(OR(C322="51", C322="52", C322="66"), (L322*'UNIT VALUES'!$C$22)-CALCS!O322,0), 0), 0))</f>
        <v>0</v>
      </c>
      <c r="U322" s="58">
        <f>IF(C322="22", (O322*'UNIT VALUES'!$D$34)+(Q322*'UNIT VALUES'!$D$35)+(S322*'UNIT VALUES'!$D$36), (O322*'UNIT VALUES'!$D$24)+(Q322*'UNIT VALUES'!$D$25)+(S322*'UNIT VALUES'!$D$26))</f>
        <v>738156.42116328655</v>
      </c>
      <c r="V322" s="58">
        <f>IF(C322="22",(O322*'UNIT VALUES'!$D$37)+(Q322*'UNIT VALUES'!$D$38)+(R322*'UNIT VALUES'!$D$39),IF(C322="66",(Q322*'UNIT VALUES'!$D$27)+(T322*'UNIT VALUES'!$D$29)+(R322*'UNIT VALUES'!$D$30),(Q322*'UNIT VALUES'!$D$27)+(T322*'UNIT VALUES'!$D$28)+(R322*'UNIT VALUES'!$D$30)))</f>
        <v>169295.84116701878</v>
      </c>
      <c r="W322" s="58">
        <f t="shared" si="4"/>
        <v>738156</v>
      </c>
      <c r="X322" s="63">
        <f>ROUND(IF(C322="22", W322*'UNIT VALUES'!$D$40, W322*'UNIT VALUES'!$D$32), 0)</f>
        <v>644017</v>
      </c>
    </row>
    <row r="323" spans="1:24">
      <c r="A323" s="64" t="s">
        <v>1055</v>
      </c>
      <c r="B323" s="64" t="s">
        <v>945</v>
      </c>
      <c r="C323" s="64" t="s">
        <v>28</v>
      </c>
      <c r="D323" s="64" t="s">
        <v>29</v>
      </c>
      <c r="E323" s="64" t="s">
        <v>946</v>
      </c>
      <c r="F323" s="64" t="s">
        <v>1056</v>
      </c>
      <c r="G323" s="64" t="s">
        <v>1034</v>
      </c>
      <c r="H323" s="64" t="s">
        <v>24</v>
      </c>
      <c r="I323" s="64" t="s">
        <v>1057</v>
      </c>
      <c r="J323" s="64" t="s">
        <v>1036</v>
      </c>
      <c r="K323" s="64" t="s">
        <v>947</v>
      </c>
      <c r="L323" s="65">
        <v>4655</v>
      </c>
      <c r="M323" s="65">
        <v>17641</v>
      </c>
      <c r="N323" s="65">
        <v>17581</v>
      </c>
      <c r="O323" s="65">
        <v>19537</v>
      </c>
      <c r="P323" s="65">
        <v>0</v>
      </c>
      <c r="Q323" s="65">
        <v>1893</v>
      </c>
      <c r="R323" s="65">
        <v>103</v>
      </c>
      <c r="S323" s="65">
        <v>145</v>
      </c>
      <c r="T323" s="57">
        <f>IF(P323&gt;0, ROUND(IF(IF(OR(C323="51", C323="52", C323="66"), (L323*'UNIT VALUES'!$C$22)-CALCS!P323,0)&gt;0, IF(OR(C323="51", C323="52", C323="66"), (L323*'UNIT VALUES'!$C$22)-CALCS!P323,0), 0), 0), ROUND(IF(IF(OR(C323="51", C323="52", C323="66"), (L323*'UNIT VALUES'!$C$22)-CALCS!O323,0)&gt;0, IF(OR(C323="51", C323="52", C323="66"), (L323*'UNIT VALUES'!$C$22)-CALCS!O323,0), 0), 0))</f>
        <v>0</v>
      </c>
      <c r="U323" s="58">
        <f>IF(C323="22", (O323*'UNIT VALUES'!$D$34)+(Q323*'UNIT VALUES'!$D$35)+(S323*'UNIT VALUES'!$D$36), (O323*'UNIT VALUES'!$D$24)+(Q323*'UNIT VALUES'!$D$25)+(S323*'UNIT VALUES'!$D$26))</f>
        <v>121301.32580993939</v>
      </c>
      <c r="V323" s="58">
        <f>IF(C323="22",(O323*'UNIT VALUES'!$D$37)+(Q323*'UNIT VALUES'!$D$38)+(R323*'UNIT VALUES'!$D$39),IF(C323="66",(Q323*'UNIT VALUES'!$D$27)+(T323*'UNIT VALUES'!$D$29)+(R323*'UNIT VALUES'!$D$30),(Q323*'UNIT VALUES'!$D$27)+(T323*'UNIT VALUES'!$D$28)+(R323*'UNIT VALUES'!$D$30)))</f>
        <v>42369.442406137372</v>
      </c>
      <c r="W323" s="58">
        <f t="shared" ref="W323:W386" si="5">ROUND(IF(U323&gt;V323,U323,V323), 0)</f>
        <v>121301</v>
      </c>
      <c r="X323" s="63">
        <f>ROUND(IF(C323="22", W323*'UNIT VALUES'!$D$40, W323*'UNIT VALUES'!$D$32), 0)</f>
        <v>105831</v>
      </c>
    </row>
    <row r="324" spans="1:24">
      <c r="A324" s="64" t="s">
        <v>1058</v>
      </c>
      <c r="B324" s="64" t="s">
        <v>945</v>
      </c>
      <c r="C324" s="64" t="s">
        <v>49</v>
      </c>
      <c r="D324" s="64" t="s">
        <v>50</v>
      </c>
      <c r="E324" s="64" t="s">
        <v>946</v>
      </c>
      <c r="F324" s="64" t="s">
        <v>1059</v>
      </c>
      <c r="G324" s="64" t="s">
        <v>1007</v>
      </c>
      <c r="H324" s="64" t="s">
        <v>24</v>
      </c>
      <c r="I324" s="64" t="s">
        <v>1060</v>
      </c>
      <c r="J324" s="64" t="s">
        <v>1008</v>
      </c>
      <c r="K324" s="64" t="s">
        <v>947</v>
      </c>
      <c r="L324" s="65">
        <v>28708</v>
      </c>
      <c r="M324" s="65">
        <v>42876</v>
      </c>
      <c r="N324" s="65">
        <v>42556</v>
      </c>
      <c r="O324" s="65">
        <v>58786</v>
      </c>
      <c r="P324" s="65">
        <v>0</v>
      </c>
      <c r="Q324" s="65">
        <v>11606</v>
      </c>
      <c r="R324" s="65">
        <v>436</v>
      </c>
      <c r="S324" s="65">
        <v>2238</v>
      </c>
      <c r="T324" s="57">
        <f>IF(P324&gt;0, ROUND(IF(IF(OR(C324="51", C324="52", C324="66"), (L324*'UNIT VALUES'!$C$22)-CALCS!P324,0)&gt;0, IF(OR(C324="51", C324="52", C324="66"), (L324*'UNIT VALUES'!$C$22)-CALCS!P324,0), 0), 0), ROUND(IF(IF(OR(C324="51", C324="52", C324="66"), (L324*'UNIT VALUES'!$C$22)-CALCS!O324,0)&gt;0, IF(OR(C324="51", C324="52", C324="66"), (L324*'UNIT VALUES'!$C$22)-CALCS!O324,0), 0), 0))</f>
        <v>0</v>
      </c>
      <c r="U324" s="58">
        <f>IF(C324="22", (O324*'UNIT VALUES'!$D$34)+(Q324*'UNIT VALUES'!$D$35)+(S324*'UNIT VALUES'!$D$36), (O324*'UNIT VALUES'!$D$24)+(Q324*'UNIT VALUES'!$D$25)+(S324*'UNIT VALUES'!$D$26))</f>
        <v>852225.41073541634</v>
      </c>
      <c r="V324" s="58">
        <f>IF(C324="22",(O324*'UNIT VALUES'!$D$37)+(Q324*'UNIT VALUES'!$D$38)+(R324*'UNIT VALUES'!$D$39),IF(C324="66",(Q324*'UNIT VALUES'!$D$27)+(T324*'UNIT VALUES'!$D$29)+(R324*'UNIT VALUES'!$D$30),(Q324*'UNIT VALUES'!$D$27)+(T324*'UNIT VALUES'!$D$28)+(R324*'UNIT VALUES'!$D$30)))</f>
        <v>245796.9367387614</v>
      </c>
      <c r="W324" s="58">
        <f t="shared" si="5"/>
        <v>852225</v>
      </c>
      <c r="X324" s="63">
        <f>ROUND(IF(C324="22", W324*'UNIT VALUES'!$D$40, W324*'UNIT VALUES'!$D$32), 0)</f>
        <v>743539</v>
      </c>
    </row>
    <row r="325" spans="1:24">
      <c r="A325" s="64" t="s">
        <v>1061</v>
      </c>
      <c r="B325" s="64" t="s">
        <v>945</v>
      </c>
      <c r="C325" s="64" t="s">
        <v>28</v>
      </c>
      <c r="D325" s="64" t="s">
        <v>29</v>
      </c>
      <c r="E325" s="64" t="s">
        <v>946</v>
      </c>
      <c r="F325" s="64" t="s">
        <v>1062</v>
      </c>
      <c r="G325" s="64" t="s">
        <v>392</v>
      </c>
      <c r="H325" s="64" t="s">
        <v>24</v>
      </c>
      <c r="I325" s="64" t="s">
        <v>1063</v>
      </c>
      <c r="J325" s="64" t="s">
        <v>1064</v>
      </c>
      <c r="K325" s="64" t="s">
        <v>957</v>
      </c>
      <c r="L325" s="65">
        <v>13598</v>
      </c>
      <c r="M325" s="65">
        <v>37170</v>
      </c>
      <c r="N325" s="65">
        <v>37170</v>
      </c>
      <c r="O325" s="65">
        <v>56315</v>
      </c>
      <c r="P325" s="65">
        <v>0</v>
      </c>
      <c r="Q325" s="65">
        <v>10315</v>
      </c>
      <c r="R325" s="65">
        <v>996</v>
      </c>
      <c r="S325" s="65">
        <v>473</v>
      </c>
      <c r="T325" s="57">
        <f>IF(P325&gt;0, ROUND(IF(IF(OR(C325="51", C325="52", C325="66"), (L325*'UNIT VALUES'!$C$22)-CALCS!P325,0)&gt;0, IF(OR(C325="51", C325="52", C325="66"), (L325*'UNIT VALUES'!$C$22)-CALCS!P325,0), 0), 0), ROUND(IF(IF(OR(C325="51", C325="52", C325="66"), (L325*'UNIT VALUES'!$C$22)-CALCS!O325,0)&gt;0, IF(OR(C325="51", C325="52", C325="66"), (L325*'UNIT VALUES'!$C$22)-CALCS!O325,0), 0), 0))</f>
        <v>0</v>
      </c>
      <c r="U325" s="58">
        <f>IF(C325="22", (O325*'UNIT VALUES'!$D$34)+(Q325*'UNIT VALUES'!$D$35)+(S325*'UNIT VALUES'!$D$36), (O325*'UNIT VALUES'!$D$24)+(Q325*'UNIT VALUES'!$D$25)+(S325*'UNIT VALUES'!$D$26))</f>
        <v>508720.85912283632</v>
      </c>
      <c r="V325" s="58">
        <f>IF(C325="22",(O325*'UNIT VALUES'!$D$37)+(Q325*'UNIT VALUES'!$D$38)+(R325*'UNIT VALUES'!$D$39),IF(C325="66",(Q325*'UNIT VALUES'!$D$27)+(T325*'UNIT VALUES'!$D$29)+(R325*'UNIT VALUES'!$D$30),(Q325*'UNIT VALUES'!$D$27)+(T325*'UNIT VALUES'!$D$28)+(R325*'UNIT VALUES'!$D$30)))</f>
        <v>261940.44659787032</v>
      </c>
      <c r="W325" s="58">
        <f t="shared" si="5"/>
        <v>508721</v>
      </c>
      <c r="X325" s="63">
        <f>ROUND(IF(C325="22", W325*'UNIT VALUES'!$D$40, W325*'UNIT VALUES'!$D$32), 0)</f>
        <v>443843</v>
      </c>
    </row>
    <row r="326" spans="1:24">
      <c r="A326" s="64" t="s">
        <v>1065</v>
      </c>
      <c r="B326" s="64" t="s">
        <v>945</v>
      </c>
      <c r="C326" s="64" t="s">
        <v>28</v>
      </c>
      <c r="D326" s="64" t="s">
        <v>29</v>
      </c>
      <c r="E326" s="64" t="s">
        <v>946</v>
      </c>
      <c r="F326" s="64" t="s">
        <v>482</v>
      </c>
      <c r="G326" s="64" t="s">
        <v>359</v>
      </c>
      <c r="H326" s="64" t="s">
        <v>24</v>
      </c>
      <c r="I326" s="64" t="s">
        <v>518</v>
      </c>
      <c r="J326" s="64" t="s">
        <v>1021</v>
      </c>
      <c r="K326" s="64" t="s">
        <v>957</v>
      </c>
      <c r="L326" s="65">
        <v>88135</v>
      </c>
      <c r="M326" s="65">
        <v>128551</v>
      </c>
      <c r="N326" s="65">
        <v>128291</v>
      </c>
      <c r="O326" s="65">
        <v>238300</v>
      </c>
      <c r="P326" s="65">
        <v>0</v>
      </c>
      <c r="Q326" s="65">
        <v>36180</v>
      </c>
      <c r="R326" s="65">
        <v>4803</v>
      </c>
      <c r="S326" s="65">
        <v>3082</v>
      </c>
      <c r="T326" s="57">
        <f>IF(P326&gt;0, ROUND(IF(IF(OR(C326="51", C326="52", C326="66"), (L326*'UNIT VALUES'!$C$22)-CALCS!P326,0)&gt;0, IF(OR(C326="51", C326="52", C326="66"), (L326*'UNIT VALUES'!$C$22)-CALCS!P326,0), 0), 0), ROUND(IF(IF(OR(C326="51", C326="52", C326="66"), (L326*'UNIT VALUES'!$C$22)-CALCS!O326,0)&gt;0, IF(OR(C326="51", C326="52", C326="66"), (L326*'UNIT VALUES'!$C$22)-CALCS!O326,0), 0), 0))</f>
        <v>0</v>
      </c>
      <c r="U326" s="58">
        <f>IF(C326="22", (O326*'UNIT VALUES'!$D$34)+(Q326*'UNIT VALUES'!$D$35)+(S326*'UNIT VALUES'!$D$36), (O326*'UNIT VALUES'!$D$24)+(Q326*'UNIT VALUES'!$D$25)+(S326*'UNIT VALUES'!$D$26))</f>
        <v>2105427.9267344396</v>
      </c>
      <c r="V326" s="58">
        <f>IF(C326="22",(O326*'UNIT VALUES'!$D$37)+(Q326*'UNIT VALUES'!$D$38)+(R326*'UNIT VALUES'!$D$39),IF(C326="66",(Q326*'UNIT VALUES'!$D$27)+(T326*'UNIT VALUES'!$D$29)+(R326*'UNIT VALUES'!$D$30),(Q326*'UNIT VALUES'!$D$27)+(T326*'UNIT VALUES'!$D$28)+(R326*'UNIT VALUES'!$D$30)))</f>
        <v>1012341.0175415446</v>
      </c>
      <c r="W326" s="58">
        <f t="shared" si="5"/>
        <v>2105428</v>
      </c>
      <c r="X326" s="63">
        <f>ROUND(IF(C326="22", W326*'UNIT VALUES'!$D$40, W326*'UNIT VALUES'!$D$32), 0)</f>
        <v>1836917</v>
      </c>
    </row>
    <row r="327" spans="1:24">
      <c r="A327" s="64" t="s">
        <v>1066</v>
      </c>
      <c r="B327" s="64" t="s">
        <v>945</v>
      </c>
      <c r="C327" s="64" t="s">
        <v>28</v>
      </c>
      <c r="D327" s="64" t="s">
        <v>29</v>
      </c>
      <c r="E327" s="64" t="s">
        <v>946</v>
      </c>
      <c r="F327" s="64" t="s">
        <v>1067</v>
      </c>
      <c r="G327" s="64" t="s">
        <v>876</v>
      </c>
      <c r="H327" s="64" t="s">
        <v>24</v>
      </c>
      <c r="I327" s="64" t="s">
        <v>1068</v>
      </c>
      <c r="J327" s="64" t="s">
        <v>968</v>
      </c>
      <c r="K327" s="64" t="s">
        <v>957</v>
      </c>
      <c r="L327" s="65">
        <v>2808</v>
      </c>
      <c r="M327" s="65">
        <v>18560</v>
      </c>
      <c r="N327" s="65">
        <v>18560</v>
      </c>
      <c r="O327" s="65">
        <v>103190</v>
      </c>
      <c r="P327" s="65">
        <v>0</v>
      </c>
      <c r="Q327" s="65">
        <v>10902</v>
      </c>
      <c r="R327" s="65">
        <v>69</v>
      </c>
      <c r="S327" s="65">
        <v>549</v>
      </c>
      <c r="T327" s="57">
        <f>IF(P327&gt;0, ROUND(IF(IF(OR(C327="51", C327="52", C327="66"), (L327*'UNIT VALUES'!$C$22)-CALCS!P327,0)&gt;0, IF(OR(C327="51", C327="52", C327="66"), (L327*'UNIT VALUES'!$C$22)-CALCS!P327,0), 0), 0), ROUND(IF(IF(OR(C327="51", C327="52", C327="66"), (L327*'UNIT VALUES'!$C$22)-CALCS!O327,0)&gt;0, IF(OR(C327="51", C327="52", C327="66"), (L327*'UNIT VALUES'!$C$22)-CALCS!O327,0), 0), 0))</f>
        <v>0</v>
      </c>
      <c r="U327" s="58">
        <f>IF(C327="22", (O327*'UNIT VALUES'!$D$34)+(Q327*'UNIT VALUES'!$D$35)+(S327*'UNIT VALUES'!$D$36), (O327*'UNIT VALUES'!$D$24)+(Q327*'UNIT VALUES'!$D$25)+(S327*'UNIT VALUES'!$D$26))</f>
        <v>631818.98533760163</v>
      </c>
      <c r="V327" s="58">
        <f>IF(C327="22",(O327*'UNIT VALUES'!$D$37)+(Q327*'UNIT VALUES'!$D$38)+(R327*'UNIT VALUES'!$D$39),IF(C327="66",(Q327*'UNIT VALUES'!$D$27)+(T327*'UNIT VALUES'!$D$29)+(R327*'UNIT VALUES'!$D$30),(Q327*'UNIT VALUES'!$D$27)+(T327*'UNIT VALUES'!$D$28)+(R327*'UNIT VALUES'!$D$30)))</f>
        <v>206550.53088845874</v>
      </c>
      <c r="W327" s="58">
        <f t="shared" si="5"/>
        <v>631819</v>
      </c>
      <c r="X327" s="63">
        <f>ROUND(IF(C327="22", W327*'UNIT VALUES'!$D$40, W327*'UNIT VALUES'!$D$32), 0)</f>
        <v>551242</v>
      </c>
    </row>
    <row r="328" spans="1:24">
      <c r="A328" s="64" t="s">
        <v>1069</v>
      </c>
      <c r="B328" s="64" t="s">
        <v>945</v>
      </c>
      <c r="C328" s="64" t="s">
        <v>28</v>
      </c>
      <c r="D328" s="64" t="s">
        <v>29</v>
      </c>
      <c r="E328" s="64" t="s">
        <v>946</v>
      </c>
      <c r="F328" s="64" t="s">
        <v>1070</v>
      </c>
      <c r="G328" s="64" t="s">
        <v>166</v>
      </c>
      <c r="H328" s="64" t="s">
        <v>24</v>
      </c>
      <c r="I328" s="64" t="s">
        <v>1071</v>
      </c>
      <c r="J328" s="64" t="s">
        <v>1072</v>
      </c>
      <c r="K328" s="64" t="s">
        <v>957</v>
      </c>
      <c r="L328" s="65">
        <v>1</v>
      </c>
      <c r="M328" s="65">
        <v>0</v>
      </c>
      <c r="N328" s="65">
        <v>0</v>
      </c>
      <c r="O328" s="65">
        <v>75180</v>
      </c>
      <c r="P328" s="65">
        <v>0</v>
      </c>
      <c r="Q328" s="65">
        <v>7320</v>
      </c>
      <c r="R328" s="65">
        <v>29</v>
      </c>
      <c r="S328" s="65">
        <v>376</v>
      </c>
      <c r="T328" s="57">
        <f>IF(P328&gt;0, ROUND(IF(IF(OR(C328="51", C328="52", C328="66"), (L328*'UNIT VALUES'!$C$22)-CALCS!P328,0)&gt;0, IF(OR(C328="51", C328="52", C328="66"), (L328*'UNIT VALUES'!$C$22)-CALCS!P328,0), 0), 0), ROUND(IF(IF(OR(C328="51", C328="52", C328="66"), (L328*'UNIT VALUES'!$C$22)-CALCS!O328,0)&gt;0, IF(OR(C328="51", C328="52", C328="66"), (L328*'UNIT VALUES'!$C$22)-CALCS!O328,0), 0), 0))</f>
        <v>0</v>
      </c>
      <c r="U328" s="58">
        <f>IF(C328="22", (O328*'UNIT VALUES'!$D$34)+(Q328*'UNIT VALUES'!$D$35)+(S328*'UNIT VALUES'!$D$36), (O328*'UNIT VALUES'!$D$24)+(Q328*'UNIT VALUES'!$D$25)+(S328*'UNIT VALUES'!$D$26))</f>
        <v>437062.17465672392</v>
      </c>
      <c r="V328" s="58">
        <f>IF(C328="22",(O328*'UNIT VALUES'!$D$37)+(Q328*'UNIT VALUES'!$D$38)+(R328*'UNIT VALUES'!$D$39),IF(C328="66",(Q328*'UNIT VALUES'!$D$27)+(T328*'UNIT VALUES'!$D$29)+(R328*'UNIT VALUES'!$D$30),(Q328*'UNIT VALUES'!$D$27)+(T328*'UNIT VALUES'!$D$28)+(R328*'UNIT VALUES'!$D$30)))</f>
        <v>137447.16909713435</v>
      </c>
      <c r="W328" s="58">
        <f t="shared" si="5"/>
        <v>437062</v>
      </c>
      <c r="X328" s="63">
        <f>ROUND(IF(C328="22", W328*'UNIT VALUES'!$D$40, W328*'UNIT VALUES'!$D$32), 0)</f>
        <v>381322</v>
      </c>
    </row>
    <row r="329" spans="1:24">
      <c r="A329" s="64" t="s">
        <v>1073</v>
      </c>
      <c r="B329" s="64" t="s">
        <v>945</v>
      </c>
      <c r="C329" s="64" t="s">
        <v>28</v>
      </c>
      <c r="D329" s="64" t="s">
        <v>29</v>
      </c>
      <c r="E329" s="64" t="s">
        <v>946</v>
      </c>
      <c r="F329" s="64" t="s">
        <v>504</v>
      </c>
      <c r="G329" s="64" t="s">
        <v>181</v>
      </c>
      <c r="H329" s="64" t="s">
        <v>24</v>
      </c>
      <c r="I329" s="64" t="s">
        <v>1074</v>
      </c>
      <c r="J329" s="64" t="s">
        <v>1075</v>
      </c>
      <c r="K329" s="64" t="s">
        <v>957</v>
      </c>
      <c r="L329" s="65">
        <v>33275</v>
      </c>
      <c r="M329" s="65">
        <v>33346</v>
      </c>
      <c r="N329" s="65">
        <v>33346</v>
      </c>
      <c r="O329" s="65">
        <v>36484</v>
      </c>
      <c r="P329" s="65">
        <v>0</v>
      </c>
      <c r="Q329" s="65">
        <v>5878</v>
      </c>
      <c r="R329" s="65">
        <v>1061</v>
      </c>
      <c r="S329" s="65">
        <v>539</v>
      </c>
      <c r="T329" s="57">
        <f>IF(P329&gt;0, ROUND(IF(IF(OR(C329="51", C329="52", C329="66"), (L329*'UNIT VALUES'!$C$22)-CALCS!P329,0)&gt;0, IF(OR(C329="51", C329="52", C329="66"), (L329*'UNIT VALUES'!$C$22)-CALCS!P329,0), 0), 0), ROUND(IF(IF(OR(C329="51", C329="52", C329="66"), (L329*'UNIT VALUES'!$C$22)-CALCS!O329,0)&gt;0, IF(OR(C329="51", C329="52", C329="66"), (L329*'UNIT VALUES'!$C$22)-CALCS!O329,0), 0), 0))</f>
        <v>13196</v>
      </c>
      <c r="U329" s="58">
        <f>IF(C329="22", (O329*'UNIT VALUES'!$D$34)+(Q329*'UNIT VALUES'!$D$35)+(S329*'UNIT VALUES'!$D$36), (O329*'UNIT VALUES'!$D$24)+(Q329*'UNIT VALUES'!$D$25)+(S329*'UNIT VALUES'!$D$26))</f>
        <v>344155.01151383959</v>
      </c>
      <c r="V329" s="58">
        <f>IF(C329="22",(O329*'UNIT VALUES'!$D$37)+(Q329*'UNIT VALUES'!$D$38)+(R329*'UNIT VALUES'!$D$39),IF(C329="66",(Q329*'UNIT VALUES'!$D$27)+(T329*'UNIT VALUES'!$D$29)+(R329*'UNIT VALUES'!$D$30),(Q329*'UNIT VALUES'!$D$27)+(T329*'UNIT VALUES'!$D$28)+(R329*'UNIT VALUES'!$D$30)))</f>
        <v>350343.76274122868</v>
      </c>
      <c r="W329" s="58">
        <f t="shared" si="5"/>
        <v>350344</v>
      </c>
      <c r="X329" s="63">
        <f>ROUND(IF(C329="22", W329*'UNIT VALUES'!$D$40, W329*'UNIT VALUES'!$D$32), 0)</f>
        <v>305664</v>
      </c>
    </row>
    <row r="330" spans="1:24">
      <c r="A330" s="64" t="s">
        <v>1076</v>
      </c>
      <c r="B330" s="64" t="s">
        <v>945</v>
      </c>
      <c r="C330" s="64" t="s">
        <v>49</v>
      </c>
      <c r="D330" s="64" t="s">
        <v>50</v>
      </c>
      <c r="E330" s="64" t="s">
        <v>946</v>
      </c>
      <c r="F330" s="64" t="s">
        <v>1077</v>
      </c>
      <c r="G330" s="64" t="s">
        <v>902</v>
      </c>
      <c r="H330" s="64" t="s">
        <v>24</v>
      </c>
      <c r="I330" s="64" t="s">
        <v>1078</v>
      </c>
      <c r="J330" s="64" t="s">
        <v>972</v>
      </c>
      <c r="K330" s="64" t="s">
        <v>947</v>
      </c>
      <c r="L330" s="65">
        <v>1429</v>
      </c>
      <c r="M330" s="65">
        <v>35862</v>
      </c>
      <c r="N330" s="65">
        <v>35776</v>
      </c>
      <c r="O330" s="65">
        <v>154750</v>
      </c>
      <c r="P330" s="65">
        <v>0</v>
      </c>
      <c r="Q330" s="65">
        <v>10089</v>
      </c>
      <c r="R330" s="65">
        <v>56</v>
      </c>
      <c r="S330" s="65">
        <v>847</v>
      </c>
      <c r="T330" s="57">
        <f>IF(P330&gt;0, ROUND(IF(IF(OR(C330="51", C330="52", C330="66"), (L330*'UNIT VALUES'!$C$22)-CALCS!P330,0)&gt;0, IF(OR(C330="51", C330="52", C330="66"), (L330*'UNIT VALUES'!$C$22)-CALCS!P330,0), 0), 0), ROUND(IF(IF(OR(C330="51", C330="52", C330="66"), (L330*'UNIT VALUES'!$C$22)-CALCS!O330,0)&gt;0, IF(OR(C330="51", C330="52", C330="66"), (L330*'UNIT VALUES'!$C$22)-CALCS!O330,0), 0), 0))</f>
        <v>0</v>
      </c>
      <c r="U330" s="58">
        <f>IF(C330="22", (O330*'UNIT VALUES'!$D$34)+(Q330*'UNIT VALUES'!$D$35)+(S330*'UNIT VALUES'!$D$36), (O330*'UNIT VALUES'!$D$24)+(Q330*'UNIT VALUES'!$D$25)+(S330*'UNIT VALUES'!$D$26))</f>
        <v>758563.30272221367</v>
      </c>
      <c r="V330" s="58">
        <f>IF(C330="22",(O330*'UNIT VALUES'!$D$37)+(Q330*'UNIT VALUES'!$D$38)+(R330*'UNIT VALUES'!$D$39),IF(C330="66",(Q330*'UNIT VALUES'!$D$27)+(T330*'UNIT VALUES'!$D$29)+(R330*'UNIT VALUES'!$D$30),(Q330*'UNIT VALUES'!$D$27)+(T330*'UNIT VALUES'!$D$28)+(R330*'UNIT VALUES'!$D$30)))</f>
        <v>190586.04284593309</v>
      </c>
      <c r="W330" s="58">
        <f t="shared" si="5"/>
        <v>758563</v>
      </c>
      <c r="X330" s="63">
        <f>ROUND(IF(C330="22", W330*'UNIT VALUES'!$D$40, W330*'UNIT VALUES'!$D$32), 0)</f>
        <v>661822</v>
      </c>
    </row>
    <row r="331" spans="1:24">
      <c r="A331" s="64" t="s">
        <v>1079</v>
      </c>
      <c r="B331" s="64" t="s">
        <v>945</v>
      </c>
      <c r="C331" s="64" t="s">
        <v>28</v>
      </c>
      <c r="D331" s="64" t="s">
        <v>29</v>
      </c>
      <c r="E331" s="64" t="s">
        <v>946</v>
      </c>
      <c r="F331" s="64" t="s">
        <v>157</v>
      </c>
      <c r="G331" s="64" t="s">
        <v>1080</v>
      </c>
      <c r="H331" s="64" t="s">
        <v>24</v>
      </c>
      <c r="I331" s="64" t="s">
        <v>1081</v>
      </c>
      <c r="J331" s="64" t="s">
        <v>1082</v>
      </c>
      <c r="K331" s="64" t="s">
        <v>957</v>
      </c>
      <c r="L331" s="65">
        <v>56752</v>
      </c>
      <c r="M331" s="65">
        <v>57619</v>
      </c>
      <c r="N331" s="65">
        <v>57619</v>
      </c>
      <c r="O331" s="65">
        <v>51923</v>
      </c>
      <c r="P331" s="65">
        <v>0</v>
      </c>
      <c r="Q331" s="65">
        <v>8276</v>
      </c>
      <c r="R331" s="65">
        <v>3137</v>
      </c>
      <c r="S331" s="65">
        <v>452</v>
      </c>
      <c r="T331" s="57">
        <f>IF(P331&gt;0, ROUND(IF(IF(OR(C331="51", C331="52", C331="66"), (L331*'UNIT VALUES'!$C$22)-CALCS!P331,0)&gt;0, IF(OR(C331="51", C331="52", C331="66"), (L331*'UNIT VALUES'!$C$22)-CALCS!P331,0), 0), 0), ROUND(IF(IF(OR(C331="51", C331="52", C331="66"), (L331*'UNIT VALUES'!$C$22)-CALCS!O331,0)&gt;0, IF(OR(C331="51", C331="52", C331="66"), (L331*'UNIT VALUES'!$C$22)-CALCS!O331,0), 0), 0))</f>
        <v>32809</v>
      </c>
      <c r="U331" s="58">
        <f>IF(C331="22", (O331*'UNIT VALUES'!$D$34)+(Q331*'UNIT VALUES'!$D$35)+(S331*'UNIT VALUES'!$D$36), (O331*'UNIT VALUES'!$D$24)+(Q331*'UNIT VALUES'!$D$25)+(S331*'UNIT VALUES'!$D$26))</f>
        <v>433684.09710502741</v>
      </c>
      <c r="V331" s="58">
        <f>IF(C331="22",(O331*'UNIT VALUES'!$D$37)+(Q331*'UNIT VALUES'!$D$38)+(R331*'UNIT VALUES'!$D$39),IF(C331="66",(Q331*'UNIT VALUES'!$D$27)+(T331*'UNIT VALUES'!$D$29)+(R331*'UNIT VALUES'!$D$30),(Q331*'UNIT VALUES'!$D$27)+(T331*'UNIT VALUES'!$D$28)+(R331*'UNIT VALUES'!$D$30)))</f>
        <v>789496.82105514244</v>
      </c>
      <c r="W331" s="58">
        <f t="shared" si="5"/>
        <v>789497</v>
      </c>
      <c r="X331" s="63">
        <f>ROUND(IF(C331="22", W331*'UNIT VALUES'!$D$40, W331*'UNIT VALUES'!$D$32), 0)</f>
        <v>688810</v>
      </c>
    </row>
    <row r="332" spans="1:24">
      <c r="A332" s="64" t="s">
        <v>1083</v>
      </c>
      <c r="B332" s="64" t="s">
        <v>945</v>
      </c>
      <c r="C332" s="64" t="s">
        <v>49</v>
      </c>
      <c r="D332" s="64" t="s">
        <v>50</v>
      </c>
      <c r="E332" s="64" t="s">
        <v>946</v>
      </c>
      <c r="F332" s="64" t="s">
        <v>1084</v>
      </c>
      <c r="G332" s="64" t="s">
        <v>902</v>
      </c>
      <c r="H332" s="64" t="s">
        <v>24</v>
      </c>
      <c r="I332" s="64" t="s">
        <v>1085</v>
      </c>
      <c r="J332" s="64" t="s">
        <v>972</v>
      </c>
      <c r="K332" s="64" t="s">
        <v>947</v>
      </c>
      <c r="L332" s="65">
        <v>4772</v>
      </c>
      <c r="M332" s="65">
        <v>48653</v>
      </c>
      <c r="N332" s="65">
        <v>48501</v>
      </c>
      <c r="O332" s="65">
        <v>84955</v>
      </c>
      <c r="P332" s="65">
        <v>0</v>
      </c>
      <c r="Q332" s="65">
        <v>6121</v>
      </c>
      <c r="R332" s="65">
        <v>87</v>
      </c>
      <c r="S332" s="65">
        <v>466</v>
      </c>
      <c r="T332" s="57">
        <f>IF(P332&gt;0, ROUND(IF(IF(OR(C332="51", C332="52", C332="66"), (L332*'UNIT VALUES'!$C$22)-CALCS!P332,0)&gt;0, IF(OR(C332="51", C332="52", C332="66"), (L332*'UNIT VALUES'!$C$22)-CALCS!P332,0), 0), 0), ROUND(IF(IF(OR(C332="51", C332="52", C332="66"), (L332*'UNIT VALUES'!$C$22)-CALCS!O332,0)&gt;0, IF(OR(C332="51", C332="52", C332="66"), (L332*'UNIT VALUES'!$C$22)-CALCS!O332,0), 0), 0))</f>
        <v>0</v>
      </c>
      <c r="U332" s="58">
        <f>IF(C332="22", (O332*'UNIT VALUES'!$D$34)+(Q332*'UNIT VALUES'!$D$35)+(S332*'UNIT VALUES'!$D$36), (O332*'UNIT VALUES'!$D$24)+(Q332*'UNIT VALUES'!$D$25)+(S332*'UNIT VALUES'!$D$26))</f>
        <v>434557.95170057396</v>
      </c>
      <c r="V332" s="58">
        <f>IF(C332="22",(O332*'UNIT VALUES'!$D$37)+(Q332*'UNIT VALUES'!$D$38)+(R332*'UNIT VALUES'!$D$39),IF(C332="66",(Q332*'UNIT VALUES'!$D$27)+(T332*'UNIT VALUES'!$D$29)+(R332*'UNIT VALUES'!$D$30),(Q332*'UNIT VALUES'!$D$27)+(T332*'UNIT VALUES'!$D$28)+(R332*'UNIT VALUES'!$D$30)))</f>
        <v>119417.90824941949</v>
      </c>
      <c r="W332" s="58">
        <f t="shared" si="5"/>
        <v>434558</v>
      </c>
      <c r="X332" s="63">
        <f>ROUND(IF(C332="22", W332*'UNIT VALUES'!$D$40, W332*'UNIT VALUES'!$D$32), 0)</f>
        <v>379138</v>
      </c>
    </row>
    <row r="333" spans="1:24">
      <c r="A333" s="64" t="s">
        <v>1086</v>
      </c>
      <c r="B333" s="64" t="s">
        <v>945</v>
      </c>
      <c r="C333" s="64" t="s">
        <v>28</v>
      </c>
      <c r="D333" s="64" t="s">
        <v>29</v>
      </c>
      <c r="E333" s="64" t="s">
        <v>946</v>
      </c>
      <c r="F333" s="64" t="s">
        <v>1087</v>
      </c>
      <c r="G333" s="64" t="s">
        <v>902</v>
      </c>
      <c r="H333" s="64" t="s">
        <v>24</v>
      </c>
      <c r="I333" s="64" t="s">
        <v>1088</v>
      </c>
      <c r="J333" s="64" t="s">
        <v>972</v>
      </c>
      <c r="K333" s="64" t="s">
        <v>947</v>
      </c>
      <c r="L333" s="65">
        <v>15992</v>
      </c>
      <c r="M333" s="65">
        <v>63393</v>
      </c>
      <c r="N333" s="65">
        <v>52618</v>
      </c>
      <c r="O333" s="65">
        <v>99845</v>
      </c>
      <c r="P333" s="65">
        <v>0</v>
      </c>
      <c r="Q333" s="65">
        <v>16563</v>
      </c>
      <c r="R333" s="65">
        <v>393</v>
      </c>
      <c r="S333" s="65">
        <v>1658</v>
      </c>
      <c r="T333" s="57">
        <f>IF(P333&gt;0, ROUND(IF(IF(OR(C333="51", C333="52", C333="66"), (L333*'UNIT VALUES'!$C$22)-CALCS!P333,0)&gt;0, IF(OR(C333="51", C333="52", C333="66"), (L333*'UNIT VALUES'!$C$22)-CALCS!P333,0), 0), 0), ROUND(IF(IF(OR(C333="51", C333="52", C333="66"), (L333*'UNIT VALUES'!$C$22)-CALCS!O333,0)&gt;0, IF(OR(C333="51", C333="52", C333="66"), (L333*'UNIT VALUES'!$C$22)-CALCS!O333,0), 0), 0))</f>
        <v>0</v>
      </c>
      <c r="U333" s="58">
        <f>IF(C333="22", (O333*'UNIT VALUES'!$D$34)+(Q333*'UNIT VALUES'!$D$35)+(S333*'UNIT VALUES'!$D$36), (O333*'UNIT VALUES'!$D$24)+(Q333*'UNIT VALUES'!$D$25)+(S333*'UNIT VALUES'!$D$26))</f>
        <v>987512.50422397</v>
      </c>
      <c r="V333" s="58">
        <f>IF(C333="22",(O333*'UNIT VALUES'!$D$37)+(Q333*'UNIT VALUES'!$D$38)+(R333*'UNIT VALUES'!$D$39),IF(C333="66",(Q333*'UNIT VALUES'!$D$27)+(T333*'UNIT VALUES'!$D$29)+(R333*'UNIT VALUES'!$D$30),(Q333*'UNIT VALUES'!$D$27)+(T333*'UNIT VALUES'!$D$28)+(R333*'UNIT VALUES'!$D$30)))</f>
        <v>334397.90767337719</v>
      </c>
      <c r="W333" s="58">
        <f t="shared" si="5"/>
        <v>987513</v>
      </c>
      <c r="X333" s="63">
        <f>ROUND(IF(C333="22", W333*'UNIT VALUES'!$D$40, W333*'UNIT VALUES'!$D$32), 0)</f>
        <v>861573</v>
      </c>
    </row>
    <row r="334" spans="1:24">
      <c r="A334" s="64" t="s">
        <v>1089</v>
      </c>
      <c r="B334" s="64" t="s">
        <v>945</v>
      </c>
      <c r="C334" s="64" t="s">
        <v>49</v>
      </c>
      <c r="D334" s="64" t="s">
        <v>50</v>
      </c>
      <c r="E334" s="64" t="s">
        <v>946</v>
      </c>
      <c r="F334" s="64" t="s">
        <v>525</v>
      </c>
      <c r="G334" s="64" t="s">
        <v>979</v>
      </c>
      <c r="H334" s="64" t="s">
        <v>24</v>
      </c>
      <c r="I334" s="64" t="s">
        <v>1090</v>
      </c>
      <c r="J334" s="64" t="s">
        <v>981</v>
      </c>
      <c r="K334" s="64" t="s">
        <v>957</v>
      </c>
      <c r="L334" s="65">
        <v>1801</v>
      </c>
      <c r="M334" s="65">
        <v>18756</v>
      </c>
      <c r="N334" s="65">
        <v>18756</v>
      </c>
      <c r="O334" s="65">
        <v>56048</v>
      </c>
      <c r="P334" s="65">
        <v>0</v>
      </c>
      <c r="Q334" s="65">
        <v>4632</v>
      </c>
      <c r="R334" s="65">
        <v>231</v>
      </c>
      <c r="S334" s="65">
        <v>286</v>
      </c>
      <c r="T334" s="57">
        <f>IF(P334&gt;0, ROUND(IF(IF(OR(C334="51", C334="52", C334="66"), (L334*'UNIT VALUES'!$C$22)-CALCS!P334,0)&gt;0, IF(OR(C334="51", C334="52", C334="66"), (L334*'UNIT VALUES'!$C$22)-CALCS!P334,0), 0), 0), ROUND(IF(IF(OR(C334="51", C334="52", C334="66"), (L334*'UNIT VALUES'!$C$22)-CALCS!O334,0)&gt;0, IF(OR(C334="51", C334="52", C334="66"), (L334*'UNIT VALUES'!$C$22)-CALCS!O334,0), 0), 0))</f>
        <v>0</v>
      </c>
      <c r="U334" s="58">
        <f>IF(C334="22", (O334*'UNIT VALUES'!$D$34)+(Q334*'UNIT VALUES'!$D$35)+(S334*'UNIT VALUES'!$D$36), (O334*'UNIT VALUES'!$D$24)+(Q334*'UNIT VALUES'!$D$25)+(S334*'UNIT VALUES'!$D$26))</f>
        <v>301365.36206668837</v>
      </c>
      <c r="V334" s="58">
        <f>IF(C334="22",(O334*'UNIT VALUES'!$D$37)+(Q334*'UNIT VALUES'!$D$38)+(R334*'UNIT VALUES'!$D$39),IF(C334="66",(Q334*'UNIT VALUES'!$D$27)+(T334*'UNIT VALUES'!$D$29)+(R334*'UNIT VALUES'!$D$30),(Q334*'UNIT VALUES'!$D$27)+(T334*'UNIT VALUES'!$D$28)+(R334*'UNIT VALUES'!$D$30)))</f>
        <v>102171.21952830916</v>
      </c>
      <c r="W334" s="58">
        <f t="shared" si="5"/>
        <v>301365</v>
      </c>
      <c r="X334" s="63">
        <f>ROUND(IF(C334="22", W334*'UNIT VALUES'!$D$40, W334*'UNIT VALUES'!$D$32), 0)</f>
        <v>262931</v>
      </c>
    </row>
    <row r="335" spans="1:24">
      <c r="A335" s="64" t="s">
        <v>1091</v>
      </c>
      <c r="B335" s="64" t="s">
        <v>945</v>
      </c>
      <c r="C335" s="64" t="s">
        <v>28</v>
      </c>
      <c r="D335" s="64" t="s">
        <v>29</v>
      </c>
      <c r="E335" s="64" t="s">
        <v>946</v>
      </c>
      <c r="F335" s="64" t="s">
        <v>1092</v>
      </c>
      <c r="G335" s="64" t="s">
        <v>272</v>
      </c>
      <c r="H335" s="64" t="s">
        <v>24</v>
      </c>
      <c r="I335" s="64" t="s">
        <v>1093</v>
      </c>
      <c r="J335" s="64" t="s">
        <v>997</v>
      </c>
      <c r="K335" s="64" t="s">
        <v>957</v>
      </c>
      <c r="L335" s="65">
        <v>1</v>
      </c>
      <c r="M335" s="65">
        <v>14690</v>
      </c>
      <c r="N335" s="65">
        <v>14690</v>
      </c>
      <c r="O335" s="65">
        <v>164603</v>
      </c>
      <c r="P335" s="65">
        <v>0</v>
      </c>
      <c r="Q335" s="65">
        <v>13217</v>
      </c>
      <c r="R335" s="65">
        <v>69</v>
      </c>
      <c r="S335" s="65">
        <v>799</v>
      </c>
      <c r="T335" s="57">
        <f>IF(P335&gt;0, ROUND(IF(IF(OR(C335="51", C335="52", C335="66"), (L335*'UNIT VALUES'!$C$22)-CALCS!P335,0)&gt;0, IF(OR(C335="51", C335="52", C335="66"), (L335*'UNIT VALUES'!$C$22)-CALCS!P335,0), 0), 0), ROUND(IF(IF(OR(C335="51", C335="52", C335="66"), (L335*'UNIT VALUES'!$C$22)-CALCS!O335,0)&gt;0, IF(OR(C335="51", C335="52", C335="66"), (L335*'UNIT VALUES'!$C$22)-CALCS!O335,0), 0), 0))</f>
        <v>0</v>
      </c>
      <c r="U335" s="58">
        <f>IF(C335="22", (O335*'UNIT VALUES'!$D$34)+(Q335*'UNIT VALUES'!$D$35)+(S335*'UNIT VALUES'!$D$36), (O335*'UNIT VALUES'!$D$24)+(Q335*'UNIT VALUES'!$D$25)+(S335*'UNIT VALUES'!$D$26))</f>
        <v>866217.08037543076</v>
      </c>
      <c r="V335" s="58">
        <f>IF(C335="22",(O335*'UNIT VALUES'!$D$37)+(Q335*'UNIT VALUES'!$D$38)+(R335*'UNIT VALUES'!$D$39),IF(C335="66",(Q335*'UNIT VALUES'!$D$27)+(T335*'UNIT VALUES'!$D$29)+(R335*'UNIT VALUES'!$D$30),(Q335*'UNIT VALUES'!$D$27)+(T335*'UNIT VALUES'!$D$28)+(R335*'UNIT VALUES'!$D$30)))</f>
        <v>249363.72185898665</v>
      </c>
      <c r="W335" s="58">
        <f t="shared" si="5"/>
        <v>866217</v>
      </c>
      <c r="X335" s="63">
        <f>ROUND(IF(C335="22", W335*'UNIT VALUES'!$D$40, W335*'UNIT VALUES'!$D$32), 0)</f>
        <v>755746</v>
      </c>
    </row>
    <row r="336" spans="1:24">
      <c r="A336" s="64" t="s">
        <v>1094</v>
      </c>
      <c r="B336" s="64" t="s">
        <v>945</v>
      </c>
      <c r="C336" s="64" t="s">
        <v>28</v>
      </c>
      <c r="D336" s="64" t="s">
        <v>29</v>
      </c>
      <c r="E336" s="64" t="s">
        <v>946</v>
      </c>
      <c r="F336" s="64" t="s">
        <v>1095</v>
      </c>
      <c r="G336" s="64" t="s">
        <v>40</v>
      </c>
      <c r="H336" s="64" t="s">
        <v>24</v>
      </c>
      <c r="I336" s="64" t="s">
        <v>1096</v>
      </c>
      <c r="J336" s="64" t="s">
        <v>1097</v>
      </c>
      <c r="K336" s="64" t="s">
        <v>947</v>
      </c>
      <c r="L336" s="65">
        <v>3157</v>
      </c>
      <c r="M336" s="65">
        <v>6797</v>
      </c>
      <c r="N336" s="65">
        <v>6797</v>
      </c>
      <c r="O336" s="65">
        <v>16641</v>
      </c>
      <c r="P336" s="65">
        <v>0</v>
      </c>
      <c r="Q336" s="65">
        <v>1396</v>
      </c>
      <c r="R336" s="65">
        <v>173</v>
      </c>
      <c r="S336" s="65">
        <v>0</v>
      </c>
      <c r="T336" s="57">
        <f>IF(P336&gt;0, ROUND(IF(IF(OR(C336="51", C336="52", C336="66"), (L336*'UNIT VALUES'!$C$22)-CALCS!P336,0)&gt;0, IF(OR(C336="51", C336="52", C336="66"), (L336*'UNIT VALUES'!$C$22)-CALCS!P336,0), 0), 0), ROUND(IF(IF(OR(C336="51", C336="52", C336="66"), (L336*'UNIT VALUES'!$C$22)-CALCS!O336,0)&gt;0, IF(OR(C336="51", C336="52", C336="66"), (L336*'UNIT VALUES'!$C$22)-CALCS!O336,0), 0), 0))</f>
        <v>0</v>
      </c>
      <c r="U336" s="58">
        <f>IF(C336="22", (O336*'UNIT VALUES'!$D$34)+(Q336*'UNIT VALUES'!$D$35)+(S336*'UNIT VALUES'!$D$36), (O336*'UNIT VALUES'!$D$24)+(Q336*'UNIT VALUES'!$D$25)+(S336*'UNIT VALUES'!$D$26))</f>
        <v>75738.132404161777</v>
      </c>
      <c r="V336" s="58">
        <f>IF(C336="22",(O336*'UNIT VALUES'!$D$37)+(Q336*'UNIT VALUES'!$D$38)+(R336*'UNIT VALUES'!$D$39),IF(C336="66",(Q336*'UNIT VALUES'!$D$27)+(T336*'UNIT VALUES'!$D$29)+(R336*'UNIT VALUES'!$D$30),(Q336*'UNIT VALUES'!$D$27)+(T336*'UNIT VALUES'!$D$28)+(R336*'UNIT VALUES'!$D$30)))</f>
        <v>38180.393138749125</v>
      </c>
      <c r="W336" s="58">
        <f t="shared" si="5"/>
        <v>75738</v>
      </c>
      <c r="X336" s="63">
        <f>ROUND(IF(C336="22", W336*'UNIT VALUES'!$D$40, W336*'UNIT VALUES'!$D$32), 0)</f>
        <v>66079</v>
      </c>
    </row>
    <row r="337" spans="1:24">
      <c r="A337" s="64" t="s">
        <v>1098</v>
      </c>
      <c r="B337" s="64" t="s">
        <v>945</v>
      </c>
      <c r="C337" s="64" t="s">
        <v>28</v>
      </c>
      <c r="D337" s="64" t="s">
        <v>29</v>
      </c>
      <c r="E337" s="64" t="s">
        <v>946</v>
      </c>
      <c r="F337" s="64" t="s">
        <v>549</v>
      </c>
      <c r="G337" s="64" t="s">
        <v>963</v>
      </c>
      <c r="H337" s="64" t="s">
        <v>24</v>
      </c>
      <c r="I337" s="64" t="s">
        <v>1099</v>
      </c>
      <c r="J337" s="64" t="s">
        <v>965</v>
      </c>
      <c r="K337" s="64" t="s">
        <v>957</v>
      </c>
      <c r="L337" s="65">
        <v>181298</v>
      </c>
      <c r="M337" s="65">
        <v>238817</v>
      </c>
      <c r="N337" s="65">
        <v>238647</v>
      </c>
      <c r="O337" s="65">
        <v>244769</v>
      </c>
      <c r="P337" s="65">
        <v>0</v>
      </c>
      <c r="Q337" s="65">
        <v>32799</v>
      </c>
      <c r="R337" s="65">
        <v>10509</v>
      </c>
      <c r="S337" s="65">
        <v>1783</v>
      </c>
      <c r="T337" s="57">
        <f>IF(P337&gt;0, ROUND(IF(IF(OR(C337="51", C337="52", C337="66"), (L337*'UNIT VALUES'!$C$22)-CALCS!P337,0)&gt;0, IF(OR(C337="51", C337="52", C337="66"), (L337*'UNIT VALUES'!$C$22)-CALCS!P337,0), 0), 0), ROUND(IF(IF(OR(C337="51", C337="52", C337="66"), (L337*'UNIT VALUES'!$C$22)-CALCS!O337,0)&gt;0, IF(OR(C337="51", C337="52", C337="66"), (L337*'UNIT VALUES'!$C$22)-CALCS!O337,0), 0), 0))</f>
        <v>25913</v>
      </c>
      <c r="U337" s="58">
        <f>IF(C337="22", (O337*'UNIT VALUES'!$D$34)+(Q337*'UNIT VALUES'!$D$35)+(S337*'UNIT VALUES'!$D$36), (O337*'UNIT VALUES'!$D$24)+(Q337*'UNIT VALUES'!$D$25)+(S337*'UNIT VALUES'!$D$26))</f>
        <v>1793980.0172330344</v>
      </c>
      <c r="V337" s="58">
        <f>IF(C337="22",(O337*'UNIT VALUES'!$D$37)+(Q337*'UNIT VALUES'!$D$38)+(R337*'UNIT VALUES'!$D$39),IF(C337="66",(Q337*'UNIT VALUES'!$D$27)+(T337*'UNIT VALUES'!$D$29)+(R337*'UNIT VALUES'!$D$30),(Q337*'UNIT VALUES'!$D$27)+(T337*'UNIT VALUES'!$D$28)+(R337*'UNIT VALUES'!$D$30)))</f>
        <v>1683190.4877403169</v>
      </c>
      <c r="W337" s="58">
        <f t="shared" si="5"/>
        <v>1793980</v>
      </c>
      <c r="X337" s="63">
        <f>ROUND(IF(C337="22", W337*'UNIT VALUES'!$D$40, W337*'UNIT VALUES'!$D$32), 0)</f>
        <v>1565189</v>
      </c>
    </row>
    <row r="338" spans="1:24">
      <c r="A338" s="64" t="s">
        <v>1100</v>
      </c>
      <c r="B338" s="64" t="s">
        <v>945</v>
      </c>
      <c r="C338" s="64" t="s">
        <v>28</v>
      </c>
      <c r="D338" s="64" t="s">
        <v>29</v>
      </c>
      <c r="E338" s="64" t="s">
        <v>946</v>
      </c>
      <c r="F338" s="64" t="s">
        <v>165</v>
      </c>
      <c r="G338" s="64" t="s">
        <v>1101</v>
      </c>
      <c r="H338" s="64" t="s">
        <v>24</v>
      </c>
      <c r="I338" s="64" t="s">
        <v>1102</v>
      </c>
      <c r="J338" s="64" t="s">
        <v>1021</v>
      </c>
      <c r="K338" s="64" t="s">
        <v>957</v>
      </c>
      <c r="L338" s="65">
        <v>19175</v>
      </c>
      <c r="M338" s="65">
        <v>23176</v>
      </c>
      <c r="N338" s="65">
        <v>23176</v>
      </c>
      <c r="O338" s="65">
        <v>53570</v>
      </c>
      <c r="P338" s="65">
        <v>0</v>
      </c>
      <c r="Q338" s="65">
        <v>8055</v>
      </c>
      <c r="R338" s="65">
        <v>1171</v>
      </c>
      <c r="S338" s="65">
        <v>555</v>
      </c>
      <c r="T338" s="57">
        <f>IF(P338&gt;0, ROUND(IF(IF(OR(C338="51", C338="52", C338="66"), (L338*'UNIT VALUES'!$C$22)-CALCS!P338,0)&gt;0, IF(OR(C338="51", C338="52", C338="66"), (L338*'UNIT VALUES'!$C$22)-CALCS!P338,0), 0), 0), ROUND(IF(IF(OR(C338="51", C338="52", C338="66"), (L338*'UNIT VALUES'!$C$22)-CALCS!O338,0)&gt;0, IF(OR(C338="51", C338="52", C338="66"), (L338*'UNIT VALUES'!$C$22)-CALCS!O338,0), 0), 0))</f>
        <v>0</v>
      </c>
      <c r="U338" s="58">
        <f>IF(C338="22", (O338*'UNIT VALUES'!$D$34)+(Q338*'UNIT VALUES'!$D$35)+(S338*'UNIT VALUES'!$D$36), (O338*'UNIT VALUES'!$D$24)+(Q338*'UNIT VALUES'!$D$25)+(S338*'UNIT VALUES'!$D$26))</f>
        <v>447549.78158230538</v>
      </c>
      <c r="V338" s="58">
        <f>IF(C338="22",(O338*'UNIT VALUES'!$D$37)+(Q338*'UNIT VALUES'!$D$38)+(R338*'UNIT VALUES'!$D$39),IF(C338="66",(Q338*'UNIT VALUES'!$D$27)+(T338*'UNIT VALUES'!$D$29)+(R338*'UNIT VALUES'!$D$30),(Q338*'UNIT VALUES'!$D$27)+(T338*'UNIT VALUES'!$D$28)+(R338*'UNIT VALUES'!$D$30)))</f>
        <v>232650.36260326055</v>
      </c>
      <c r="W338" s="58">
        <f t="shared" si="5"/>
        <v>447550</v>
      </c>
      <c r="X338" s="63">
        <f>ROUND(IF(C338="22", W338*'UNIT VALUES'!$D$40, W338*'UNIT VALUES'!$D$32), 0)</f>
        <v>390473</v>
      </c>
    </row>
    <row r="339" spans="1:24">
      <c r="A339" s="64" t="s">
        <v>1103</v>
      </c>
      <c r="B339" s="64" t="s">
        <v>945</v>
      </c>
      <c r="C339" s="64" t="s">
        <v>28</v>
      </c>
      <c r="D339" s="64" t="s">
        <v>29</v>
      </c>
      <c r="E339" s="64" t="s">
        <v>946</v>
      </c>
      <c r="F339" s="64" t="s">
        <v>558</v>
      </c>
      <c r="G339" s="64" t="s">
        <v>1104</v>
      </c>
      <c r="H339" s="64" t="s">
        <v>24</v>
      </c>
      <c r="I339" s="64" t="s">
        <v>1105</v>
      </c>
      <c r="J339" s="64" t="s">
        <v>956</v>
      </c>
      <c r="K339" s="64" t="s">
        <v>957</v>
      </c>
      <c r="L339" s="65">
        <v>34083</v>
      </c>
      <c r="M339" s="65">
        <v>48918</v>
      </c>
      <c r="N339" s="65">
        <v>48868</v>
      </c>
      <c r="O339" s="65">
        <v>51917</v>
      </c>
      <c r="P339" s="65">
        <v>0</v>
      </c>
      <c r="Q339" s="65">
        <v>8699</v>
      </c>
      <c r="R339" s="65">
        <v>1470</v>
      </c>
      <c r="S339" s="65">
        <v>433</v>
      </c>
      <c r="T339" s="57">
        <f>IF(P339&gt;0, ROUND(IF(IF(OR(C339="51", C339="52", C339="66"), (L339*'UNIT VALUES'!$C$22)-CALCS!P339,0)&gt;0, IF(OR(C339="51", C339="52", C339="66"), (L339*'UNIT VALUES'!$C$22)-CALCS!P339,0), 0), 0), ROUND(IF(IF(OR(C339="51", C339="52", C339="66"), (L339*'UNIT VALUES'!$C$22)-CALCS!O339,0)&gt;0, IF(OR(C339="51", C339="52", C339="66"), (L339*'UNIT VALUES'!$C$22)-CALCS!O339,0), 0), 0))</f>
        <v>0</v>
      </c>
      <c r="U339" s="58">
        <f>IF(C339="22", (O339*'UNIT VALUES'!$D$34)+(Q339*'UNIT VALUES'!$D$35)+(S339*'UNIT VALUES'!$D$36), (O339*'UNIT VALUES'!$D$24)+(Q339*'UNIT VALUES'!$D$25)+(S339*'UNIT VALUES'!$D$26))</f>
        <v>443493.3092441638</v>
      </c>
      <c r="V339" s="58">
        <f>IF(C339="22",(O339*'UNIT VALUES'!$D$37)+(Q339*'UNIT VALUES'!$D$38)+(R339*'UNIT VALUES'!$D$39),IF(C339="66",(Q339*'UNIT VALUES'!$D$27)+(T339*'UNIT VALUES'!$D$29)+(R339*'UNIT VALUES'!$D$30),(Q339*'UNIT VALUES'!$D$27)+(T339*'UNIT VALUES'!$D$28)+(R339*'UNIT VALUES'!$D$30)))</f>
        <v>265927.68564921938</v>
      </c>
      <c r="W339" s="58">
        <f t="shared" si="5"/>
        <v>443493</v>
      </c>
      <c r="X339" s="63">
        <f>ROUND(IF(C339="22", W339*'UNIT VALUES'!$D$40, W339*'UNIT VALUES'!$D$32), 0)</f>
        <v>386933</v>
      </c>
    </row>
    <row r="340" spans="1:24">
      <c r="A340" s="64" t="s">
        <v>1106</v>
      </c>
      <c r="B340" s="64" t="s">
        <v>945</v>
      </c>
      <c r="C340" s="64" t="s">
        <v>49</v>
      </c>
      <c r="D340" s="64" t="s">
        <v>50</v>
      </c>
      <c r="E340" s="64" t="s">
        <v>946</v>
      </c>
      <c r="F340" s="64" t="s">
        <v>584</v>
      </c>
      <c r="G340" s="64" t="s">
        <v>902</v>
      </c>
      <c r="H340" s="64" t="s">
        <v>24</v>
      </c>
      <c r="I340" s="64" t="s">
        <v>1107</v>
      </c>
      <c r="J340" s="64" t="s">
        <v>972</v>
      </c>
      <c r="K340" s="64" t="s">
        <v>947</v>
      </c>
      <c r="L340" s="65">
        <v>1</v>
      </c>
      <c r="M340" s="65">
        <v>39681</v>
      </c>
      <c r="N340" s="65">
        <v>39681</v>
      </c>
      <c r="O340" s="65">
        <v>84439</v>
      </c>
      <c r="P340" s="65">
        <v>0</v>
      </c>
      <c r="Q340" s="65">
        <v>8155</v>
      </c>
      <c r="R340" s="65">
        <v>121</v>
      </c>
      <c r="S340" s="65">
        <v>1008</v>
      </c>
      <c r="T340" s="57">
        <f>IF(P340&gt;0, ROUND(IF(IF(OR(C340="51", C340="52", C340="66"), (L340*'UNIT VALUES'!$C$22)-CALCS!P340,0)&gt;0, IF(OR(C340="51", C340="52", C340="66"), (L340*'UNIT VALUES'!$C$22)-CALCS!P340,0), 0), 0), ROUND(IF(IF(OR(C340="51", C340="52", C340="66"), (L340*'UNIT VALUES'!$C$22)-CALCS!O340,0)&gt;0, IF(OR(C340="51", C340="52", C340="66"), (L340*'UNIT VALUES'!$C$22)-CALCS!O340,0), 0), 0))</f>
        <v>0</v>
      </c>
      <c r="U340" s="58">
        <f>IF(C340="22", (O340*'UNIT VALUES'!$D$34)+(Q340*'UNIT VALUES'!$D$35)+(S340*'UNIT VALUES'!$D$36), (O340*'UNIT VALUES'!$D$24)+(Q340*'UNIT VALUES'!$D$25)+(S340*'UNIT VALUES'!$D$26))</f>
        <v>588010.81979987607</v>
      </c>
      <c r="V340" s="58">
        <f>IF(C340="22",(O340*'UNIT VALUES'!$D$37)+(Q340*'UNIT VALUES'!$D$38)+(R340*'UNIT VALUES'!$D$39),IF(C340="66",(Q340*'UNIT VALUES'!$D$27)+(T340*'UNIT VALUES'!$D$29)+(R340*'UNIT VALUES'!$D$30),(Q340*'UNIT VALUES'!$D$27)+(T340*'UNIT VALUES'!$D$28)+(R340*'UNIT VALUES'!$D$30)))</f>
        <v>159464.06291506355</v>
      </c>
      <c r="W340" s="58">
        <f t="shared" si="5"/>
        <v>588011</v>
      </c>
      <c r="X340" s="63">
        <f>ROUND(IF(C340="22", W340*'UNIT VALUES'!$D$40, W340*'UNIT VALUES'!$D$32), 0)</f>
        <v>513020</v>
      </c>
    </row>
    <row r="341" spans="1:24">
      <c r="A341" s="64" t="s">
        <v>1108</v>
      </c>
      <c r="B341" s="64" t="s">
        <v>945</v>
      </c>
      <c r="C341" s="64" t="s">
        <v>28</v>
      </c>
      <c r="D341" s="64" t="s">
        <v>29</v>
      </c>
      <c r="E341" s="64" t="s">
        <v>946</v>
      </c>
      <c r="F341" s="64" t="s">
        <v>601</v>
      </c>
      <c r="G341" s="64" t="s">
        <v>52</v>
      </c>
      <c r="H341" s="64" t="s">
        <v>24</v>
      </c>
      <c r="I341" s="64" t="s">
        <v>1109</v>
      </c>
      <c r="J341" s="64" t="s">
        <v>1110</v>
      </c>
      <c r="K341" s="64" t="s">
        <v>957</v>
      </c>
      <c r="L341" s="65">
        <v>48174</v>
      </c>
      <c r="M341" s="65">
        <v>106179</v>
      </c>
      <c r="N341" s="65">
        <v>81548</v>
      </c>
      <c r="O341" s="65">
        <v>181376</v>
      </c>
      <c r="P341" s="65">
        <v>0</v>
      </c>
      <c r="Q341" s="65">
        <v>45164</v>
      </c>
      <c r="R341" s="65">
        <v>1822</v>
      </c>
      <c r="S341" s="65">
        <v>1151</v>
      </c>
      <c r="T341" s="57">
        <f>IF(P341&gt;0, ROUND(IF(IF(OR(C341="51", C341="52", C341="66"), (L341*'UNIT VALUES'!$C$22)-CALCS!P341,0)&gt;0, IF(OR(C341="51", C341="52", C341="66"), (L341*'UNIT VALUES'!$C$22)-CALCS!P341,0), 0), 0), ROUND(IF(IF(OR(C341="51", C341="52", C341="66"), (L341*'UNIT VALUES'!$C$22)-CALCS!O341,0)&gt;0, IF(OR(C341="51", C341="52", C341="66"), (L341*'UNIT VALUES'!$C$22)-CALCS!O341,0), 0), 0))</f>
        <v>0</v>
      </c>
      <c r="U341" s="58">
        <f>IF(C341="22", (O341*'UNIT VALUES'!$D$34)+(Q341*'UNIT VALUES'!$D$35)+(S341*'UNIT VALUES'!$D$36), (O341*'UNIT VALUES'!$D$24)+(Q341*'UNIT VALUES'!$D$25)+(S341*'UNIT VALUES'!$D$26))</f>
        <v>1943490.8011897414</v>
      </c>
      <c r="V341" s="58">
        <f>IF(C341="22",(O341*'UNIT VALUES'!$D$37)+(Q341*'UNIT VALUES'!$D$38)+(R341*'UNIT VALUES'!$D$39),IF(C341="66",(Q341*'UNIT VALUES'!$D$27)+(T341*'UNIT VALUES'!$D$29)+(R341*'UNIT VALUES'!$D$30),(Q341*'UNIT VALUES'!$D$27)+(T341*'UNIT VALUES'!$D$28)+(R341*'UNIT VALUES'!$D$30)))</f>
        <v>965459.61422657059</v>
      </c>
      <c r="W341" s="58">
        <f t="shared" si="5"/>
        <v>1943491</v>
      </c>
      <c r="X341" s="63">
        <f>ROUND(IF(C341="22", W341*'UNIT VALUES'!$D$40, W341*'UNIT VALUES'!$D$32), 0)</f>
        <v>1695633</v>
      </c>
    </row>
    <row r="342" spans="1:24">
      <c r="A342" s="64" t="s">
        <v>1111</v>
      </c>
      <c r="B342" s="64" t="s">
        <v>945</v>
      </c>
      <c r="C342" s="64" t="s">
        <v>49</v>
      </c>
      <c r="D342" s="64" t="s">
        <v>50</v>
      </c>
      <c r="E342" s="64" t="s">
        <v>946</v>
      </c>
      <c r="F342" s="64" t="s">
        <v>1112</v>
      </c>
      <c r="G342" s="64" t="s">
        <v>902</v>
      </c>
      <c r="H342" s="64" t="s">
        <v>24</v>
      </c>
      <c r="I342" s="64" t="s">
        <v>1113</v>
      </c>
      <c r="J342" s="64" t="s">
        <v>972</v>
      </c>
      <c r="K342" s="64" t="s">
        <v>947</v>
      </c>
      <c r="L342" s="65">
        <v>1</v>
      </c>
      <c r="M342" s="65">
        <v>0</v>
      </c>
      <c r="N342" s="65">
        <v>0</v>
      </c>
      <c r="O342" s="65">
        <v>60427</v>
      </c>
      <c r="P342" s="65">
        <v>0</v>
      </c>
      <c r="Q342" s="65">
        <v>5408</v>
      </c>
      <c r="R342" s="65">
        <v>69</v>
      </c>
      <c r="S342" s="65">
        <v>394</v>
      </c>
      <c r="T342" s="57">
        <f>IF(P342&gt;0, ROUND(IF(IF(OR(C342="51", C342="52", C342="66"), (L342*'UNIT VALUES'!$C$22)-CALCS!P342,0)&gt;0, IF(OR(C342="51", C342="52", C342="66"), (L342*'UNIT VALUES'!$C$22)-CALCS!P342,0), 0), 0), ROUND(IF(IF(OR(C342="51", C342="52", C342="66"), (L342*'UNIT VALUES'!$C$22)-CALCS!O342,0)&gt;0, IF(OR(C342="51", C342="52", C342="66"), (L342*'UNIT VALUES'!$C$22)-CALCS!O342,0), 0), 0))</f>
        <v>0</v>
      </c>
      <c r="U342" s="58">
        <f>IF(C342="22", (O342*'UNIT VALUES'!$D$34)+(Q342*'UNIT VALUES'!$D$35)+(S342*'UNIT VALUES'!$D$36), (O342*'UNIT VALUES'!$D$24)+(Q342*'UNIT VALUES'!$D$25)+(S342*'UNIT VALUES'!$D$26))</f>
        <v>352178.18260510644</v>
      </c>
      <c r="V342" s="58">
        <f>IF(C342="22",(O342*'UNIT VALUES'!$D$37)+(Q342*'UNIT VALUES'!$D$38)+(R342*'UNIT VALUES'!$D$39),IF(C342="66",(Q342*'UNIT VALUES'!$D$27)+(T342*'UNIT VALUES'!$D$29)+(R342*'UNIT VALUES'!$D$30),(Q342*'UNIT VALUES'!$D$27)+(T342*'UNIT VALUES'!$D$28)+(R342*'UNIT VALUES'!$D$30)))</f>
        <v>104945.48933680411</v>
      </c>
      <c r="W342" s="58">
        <f t="shared" si="5"/>
        <v>352178</v>
      </c>
      <c r="X342" s="63">
        <f>ROUND(IF(C342="22", W342*'UNIT VALUES'!$D$40, W342*'UNIT VALUES'!$D$32), 0)</f>
        <v>307264</v>
      </c>
    </row>
    <row r="343" spans="1:24">
      <c r="A343" s="64" t="s">
        <v>1114</v>
      </c>
      <c r="B343" s="64" t="s">
        <v>945</v>
      </c>
      <c r="C343" s="64" t="s">
        <v>28</v>
      </c>
      <c r="D343" s="64" t="s">
        <v>29</v>
      </c>
      <c r="E343" s="64" t="s">
        <v>946</v>
      </c>
      <c r="F343" s="64" t="s">
        <v>1115</v>
      </c>
      <c r="G343" s="64" t="s">
        <v>1116</v>
      </c>
      <c r="H343" s="64" t="s">
        <v>24</v>
      </c>
      <c r="I343" s="64" t="s">
        <v>1117</v>
      </c>
      <c r="J343" s="64" t="s">
        <v>965</v>
      </c>
      <c r="K343" s="64" t="s">
        <v>957</v>
      </c>
      <c r="L343" s="65">
        <v>276734</v>
      </c>
      <c r="M343" s="65">
        <v>272718</v>
      </c>
      <c r="N343" s="65">
        <v>271523</v>
      </c>
      <c r="O343" s="65">
        <v>335709</v>
      </c>
      <c r="P343" s="65">
        <v>0</v>
      </c>
      <c r="Q343" s="65">
        <v>60323</v>
      </c>
      <c r="R343" s="65">
        <v>13700</v>
      </c>
      <c r="S343" s="65">
        <v>3491</v>
      </c>
      <c r="T343" s="57">
        <f>IF(P343&gt;0, ROUND(IF(IF(OR(C343="51", C343="52", C343="66"), (L343*'UNIT VALUES'!$C$22)-CALCS!P343,0)&gt;0, IF(OR(C343="51", C343="52", C343="66"), (L343*'UNIT VALUES'!$C$22)-CALCS!P343,0), 0), 0), ROUND(IF(IF(OR(C343="51", C343="52", C343="66"), (L343*'UNIT VALUES'!$C$22)-CALCS!O343,0)&gt;0, IF(OR(C343="51", C343="52", C343="66"), (L343*'UNIT VALUES'!$C$22)-CALCS!O343,0), 0), 0))</f>
        <v>77461</v>
      </c>
      <c r="U343" s="58">
        <f>IF(C343="22", (O343*'UNIT VALUES'!$D$34)+(Q343*'UNIT VALUES'!$D$35)+(S343*'UNIT VALUES'!$D$36), (O343*'UNIT VALUES'!$D$24)+(Q343*'UNIT VALUES'!$D$25)+(S343*'UNIT VALUES'!$D$26))</f>
        <v>3110306.4505427969</v>
      </c>
      <c r="V343" s="58">
        <f>IF(C343="22",(O343*'UNIT VALUES'!$D$37)+(Q343*'UNIT VALUES'!$D$38)+(R343*'UNIT VALUES'!$D$39),IF(C343="66",(Q343*'UNIT VALUES'!$D$27)+(T343*'UNIT VALUES'!$D$29)+(R343*'UNIT VALUES'!$D$30),(Q343*'UNIT VALUES'!$D$27)+(T343*'UNIT VALUES'!$D$28)+(R343*'UNIT VALUES'!$D$30)))</f>
        <v>3067981.6208103355</v>
      </c>
      <c r="W343" s="58">
        <f t="shared" si="5"/>
        <v>3110306</v>
      </c>
      <c r="X343" s="63">
        <f>ROUND(IF(C343="22", W343*'UNIT VALUES'!$D$40, W343*'UNIT VALUES'!$D$32), 0)</f>
        <v>2713641</v>
      </c>
    </row>
    <row r="344" spans="1:24">
      <c r="A344" s="64" t="s">
        <v>1118</v>
      </c>
      <c r="B344" s="64" t="s">
        <v>945</v>
      </c>
      <c r="C344" s="64" t="s">
        <v>28</v>
      </c>
      <c r="D344" s="64" t="s">
        <v>29</v>
      </c>
      <c r="E344" s="64" t="s">
        <v>946</v>
      </c>
      <c r="F344" s="64" t="s">
        <v>604</v>
      </c>
      <c r="G344" s="64" t="s">
        <v>876</v>
      </c>
      <c r="H344" s="64" t="s">
        <v>24</v>
      </c>
      <c r="I344" s="64" t="s">
        <v>1119</v>
      </c>
      <c r="J344" s="64" t="s">
        <v>968</v>
      </c>
      <c r="K344" s="64" t="s">
        <v>957</v>
      </c>
      <c r="L344" s="65">
        <v>7244</v>
      </c>
      <c r="M344" s="65">
        <v>31910</v>
      </c>
      <c r="N344" s="65">
        <v>31910</v>
      </c>
      <c r="O344" s="65">
        <v>43761</v>
      </c>
      <c r="P344" s="65">
        <v>0</v>
      </c>
      <c r="Q344" s="65">
        <v>5346</v>
      </c>
      <c r="R344" s="65">
        <v>164</v>
      </c>
      <c r="S344" s="65">
        <v>209</v>
      </c>
      <c r="T344" s="57">
        <f>IF(P344&gt;0, ROUND(IF(IF(OR(C344="51", C344="52", C344="66"), (L344*'UNIT VALUES'!$C$22)-CALCS!P344,0)&gt;0, IF(OR(C344="51", C344="52", C344="66"), (L344*'UNIT VALUES'!$C$22)-CALCS!P344,0), 0), 0), ROUND(IF(IF(OR(C344="51", C344="52", C344="66"), (L344*'UNIT VALUES'!$C$22)-CALCS!O344,0)&gt;0, IF(OR(C344="51", C344="52", C344="66"), (L344*'UNIT VALUES'!$C$22)-CALCS!O344,0), 0), 0))</f>
        <v>0</v>
      </c>
      <c r="U344" s="58">
        <f>IF(C344="22", (O344*'UNIT VALUES'!$D$34)+(Q344*'UNIT VALUES'!$D$35)+(S344*'UNIT VALUES'!$D$36), (O344*'UNIT VALUES'!$D$24)+(Q344*'UNIT VALUES'!$D$25)+(S344*'UNIT VALUES'!$D$26))</f>
        <v>286184.08208223112</v>
      </c>
      <c r="V344" s="58">
        <f>IF(C344="22",(O344*'UNIT VALUES'!$D$37)+(Q344*'UNIT VALUES'!$D$38)+(R344*'UNIT VALUES'!$D$39),IF(C344="66",(Q344*'UNIT VALUES'!$D$27)+(T344*'UNIT VALUES'!$D$29)+(R344*'UNIT VALUES'!$D$30),(Q344*'UNIT VALUES'!$D$27)+(T344*'UNIT VALUES'!$D$28)+(R344*'UNIT VALUES'!$D$30)))</f>
        <v>110587.81517901961</v>
      </c>
      <c r="W344" s="58">
        <f t="shared" si="5"/>
        <v>286184</v>
      </c>
      <c r="X344" s="63">
        <f>ROUND(IF(C344="22", W344*'UNIT VALUES'!$D$40, W344*'UNIT VALUES'!$D$32), 0)</f>
        <v>249686</v>
      </c>
    </row>
    <row r="345" spans="1:24">
      <c r="A345" s="64" t="s">
        <v>1120</v>
      </c>
      <c r="B345" s="64" t="s">
        <v>945</v>
      </c>
      <c r="C345" s="64" t="s">
        <v>49</v>
      </c>
      <c r="D345" s="64" t="s">
        <v>50</v>
      </c>
      <c r="E345" s="64" t="s">
        <v>946</v>
      </c>
      <c r="F345" s="64" t="s">
        <v>1121</v>
      </c>
      <c r="G345" s="64" t="s">
        <v>483</v>
      </c>
      <c r="H345" s="64" t="s">
        <v>24</v>
      </c>
      <c r="I345" s="64" t="s">
        <v>1122</v>
      </c>
      <c r="J345" s="64" t="s">
        <v>950</v>
      </c>
      <c r="K345" s="64" t="s">
        <v>947</v>
      </c>
      <c r="L345" s="65">
        <v>1</v>
      </c>
      <c r="M345" s="65">
        <v>0</v>
      </c>
      <c r="N345" s="65">
        <v>0</v>
      </c>
      <c r="O345" s="65">
        <v>56508</v>
      </c>
      <c r="P345" s="65">
        <v>0</v>
      </c>
      <c r="Q345" s="65">
        <v>3117</v>
      </c>
      <c r="R345" s="65">
        <v>11</v>
      </c>
      <c r="S345" s="65">
        <v>328</v>
      </c>
      <c r="T345" s="57">
        <f>IF(P345&gt;0, ROUND(IF(IF(OR(C345="51", C345="52", C345="66"), (L345*'UNIT VALUES'!$C$22)-CALCS!P345,0)&gt;0, IF(OR(C345="51", C345="52", C345="66"), (L345*'UNIT VALUES'!$C$22)-CALCS!P345,0), 0), 0), ROUND(IF(IF(OR(C345="51", C345="52", C345="66"), (L345*'UNIT VALUES'!$C$22)-CALCS!O345,0)&gt;0, IF(OR(C345="51", C345="52", C345="66"), (L345*'UNIT VALUES'!$C$22)-CALCS!O345,0), 0), 0))</f>
        <v>0</v>
      </c>
      <c r="U345" s="58">
        <f>IF(C345="22", (O345*'UNIT VALUES'!$D$34)+(Q345*'UNIT VALUES'!$D$35)+(S345*'UNIT VALUES'!$D$36), (O345*'UNIT VALUES'!$D$24)+(Q345*'UNIT VALUES'!$D$25)+(S345*'UNIT VALUES'!$D$26))</f>
        <v>262684.20042058436</v>
      </c>
      <c r="V345" s="58">
        <f>IF(C345="22",(O345*'UNIT VALUES'!$D$37)+(Q345*'UNIT VALUES'!$D$38)+(R345*'UNIT VALUES'!$D$39),IF(C345="66",(Q345*'UNIT VALUES'!$D$27)+(T345*'UNIT VALUES'!$D$29)+(R345*'UNIT VALUES'!$D$30),(Q345*'UNIT VALUES'!$D$27)+(T345*'UNIT VALUES'!$D$28)+(R345*'UNIT VALUES'!$D$30)))</f>
        <v>58431.321896336456</v>
      </c>
      <c r="W345" s="58">
        <f t="shared" si="5"/>
        <v>262684</v>
      </c>
      <c r="X345" s="63">
        <f>ROUND(IF(C345="22", W345*'UNIT VALUES'!$D$40, W345*'UNIT VALUES'!$D$32), 0)</f>
        <v>229183</v>
      </c>
    </row>
    <row r="346" spans="1:24">
      <c r="A346" s="64" t="s">
        <v>1123</v>
      </c>
      <c r="B346" s="64" t="s">
        <v>945</v>
      </c>
      <c r="C346" s="64" t="s">
        <v>49</v>
      </c>
      <c r="D346" s="64" t="s">
        <v>50</v>
      </c>
      <c r="E346" s="64" t="s">
        <v>946</v>
      </c>
      <c r="F346" s="64" t="s">
        <v>1124</v>
      </c>
      <c r="G346" s="64" t="s">
        <v>902</v>
      </c>
      <c r="H346" s="64" t="s">
        <v>24</v>
      </c>
      <c r="I346" s="64" t="s">
        <v>1125</v>
      </c>
      <c r="J346" s="64" t="s">
        <v>972</v>
      </c>
      <c r="K346" s="64" t="s">
        <v>947</v>
      </c>
      <c r="L346" s="65">
        <v>1</v>
      </c>
      <c r="M346" s="65">
        <v>0</v>
      </c>
      <c r="N346" s="65">
        <v>0</v>
      </c>
      <c r="O346" s="65">
        <v>65333</v>
      </c>
      <c r="P346" s="65">
        <v>0</v>
      </c>
      <c r="Q346" s="65">
        <v>2055</v>
      </c>
      <c r="R346" s="65">
        <v>43</v>
      </c>
      <c r="S346" s="65">
        <v>279</v>
      </c>
      <c r="T346" s="57">
        <f>IF(P346&gt;0, ROUND(IF(IF(OR(C346="51", C346="52", C346="66"), (L346*'UNIT VALUES'!$C$22)-CALCS!P346,0)&gt;0, IF(OR(C346="51", C346="52", C346="66"), (L346*'UNIT VALUES'!$C$22)-CALCS!P346,0), 0), 0), ROUND(IF(IF(OR(C346="51", C346="52", C346="66"), (L346*'UNIT VALUES'!$C$22)-CALCS!O346,0)&gt;0, IF(OR(C346="51", C346="52", C346="66"), (L346*'UNIT VALUES'!$C$22)-CALCS!O346,0), 0), 0))</f>
        <v>0</v>
      </c>
      <c r="U346" s="58">
        <f>IF(C346="22", (O346*'UNIT VALUES'!$D$34)+(Q346*'UNIT VALUES'!$D$35)+(S346*'UNIT VALUES'!$D$36), (O346*'UNIT VALUES'!$D$24)+(Q346*'UNIT VALUES'!$D$25)+(S346*'UNIT VALUES'!$D$26))</f>
        <v>238999.53846444929</v>
      </c>
      <c r="V346" s="58">
        <f>IF(C346="22",(O346*'UNIT VALUES'!$D$37)+(Q346*'UNIT VALUES'!$D$38)+(R346*'UNIT VALUES'!$D$39),IF(C346="66",(Q346*'UNIT VALUES'!$D$27)+(T346*'UNIT VALUES'!$D$29)+(R346*'UNIT VALUES'!$D$30),(Q346*'UNIT VALUES'!$D$27)+(T346*'UNIT VALUES'!$D$28)+(R346*'UNIT VALUES'!$D$30)))</f>
        <v>41077.687849549104</v>
      </c>
      <c r="W346" s="58">
        <f t="shared" si="5"/>
        <v>239000</v>
      </c>
      <c r="X346" s="63">
        <f>ROUND(IF(C346="22", W346*'UNIT VALUES'!$D$40, W346*'UNIT VALUES'!$D$32), 0)</f>
        <v>208520</v>
      </c>
    </row>
    <row r="347" spans="1:24">
      <c r="A347" s="64" t="s">
        <v>1126</v>
      </c>
      <c r="B347" s="64" t="s">
        <v>945</v>
      </c>
      <c r="C347" s="64" t="s">
        <v>28</v>
      </c>
      <c r="D347" s="64" t="s">
        <v>29</v>
      </c>
      <c r="E347" s="64" t="s">
        <v>946</v>
      </c>
      <c r="F347" s="64" t="s">
        <v>1127</v>
      </c>
      <c r="G347" s="64" t="s">
        <v>483</v>
      </c>
      <c r="H347" s="64" t="s">
        <v>24</v>
      </c>
      <c r="I347" s="64" t="s">
        <v>1128</v>
      </c>
      <c r="J347" s="64" t="s">
        <v>950</v>
      </c>
      <c r="K347" s="64" t="s">
        <v>947</v>
      </c>
      <c r="L347" s="65">
        <v>56208</v>
      </c>
      <c r="M347" s="65">
        <v>63805</v>
      </c>
      <c r="N347" s="65">
        <v>63305</v>
      </c>
      <c r="O347" s="65">
        <v>99919</v>
      </c>
      <c r="P347" s="65">
        <v>0</v>
      </c>
      <c r="Q347" s="65">
        <v>17104</v>
      </c>
      <c r="R347" s="65">
        <v>4814</v>
      </c>
      <c r="S347" s="65">
        <v>1281</v>
      </c>
      <c r="T347" s="57">
        <f>IF(P347&gt;0, ROUND(IF(IF(OR(C347="51", C347="52", C347="66"), (L347*'UNIT VALUES'!$C$22)-CALCS!P347,0)&gt;0, IF(OR(C347="51", C347="52", C347="66"), (L347*'UNIT VALUES'!$C$22)-CALCS!P347,0), 0), 0), ROUND(IF(IF(OR(C347="51", C347="52", C347="66"), (L347*'UNIT VALUES'!$C$22)-CALCS!O347,0)&gt;0, IF(OR(C347="51", C347="52", C347="66"), (L347*'UNIT VALUES'!$C$22)-CALCS!O347,0), 0), 0))</f>
        <v>0</v>
      </c>
      <c r="U347" s="58">
        <f>IF(C347="22", (O347*'UNIT VALUES'!$D$34)+(Q347*'UNIT VALUES'!$D$35)+(S347*'UNIT VALUES'!$D$36), (O347*'UNIT VALUES'!$D$24)+(Q347*'UNIT VALUES'!$D$25)+(S347*'UNIT VALUES'!$D$26))</f>
        <v>940498.45038056176</v>
      </c>
      <c r="V347" s="58">
        <f>IF(C347="22",(O347*'UNIT VALUES'!$D$37)+(Q347*'UNIT VALUES'!$D$38)+(R347*'UNIT VALUES'!$D$39),IF(C347="66",(Q347*'UNIT VALUES'!$D$27)+(T347*'UNIT VALUES'!$D$29)+(R347*'UNIT VALUES'!$D$30),(Q347*'UNIT VALUES'!$D$27)+(T347*'UNIT VALUES'!$D$28)+(R347*'UNIT VALUES'!$D$30)))</f>
        <v>660339.01450961921</v>
      </c>
      <c r="W347" s="58">
        <f t="shared" si="5"/>
        <v>940498</v>
      </c>
      <c r="X347" s="63">
        <f>ROUND(IF(C347="22", W347*'UNIT VALUES'!$D$40, W347*'UNIT VALUES'!$D$32), 0)</f>
        <v>820554</v>
      </c>
    </row>
    <row r="348" spans="1:24">
      <c r="A348" s="64" t="s">
        <v>1129</v>
      </c>
      <c r="B348" s="64" t="s">
        <v>945</v>
      </c>
      <c r="C348" s="64" t="s">
        <v>28</v>
      </c>
      <c r="D348" s="64" t="s">
        <v>29</v>
      </c>
      <c r="E348" s="64" t="s">
        <v>946</v>
      </c>
      <c r="F348" s="64" t="s">
        <v>647</v>
      </c>
      <c r="G348" s="64" t="s">
        <v>1024</v>
      </c>
      <c r="H348" s="64" t="s">
        <v>24</v>
      </c>
      <c r="I348" s="64" t="s">
        <v>1130</v>
      </c>
      <c r="J348" s="64" t="s">
        <v>1026</v>
      </c>
      <c r="K348" s="64" t="s">
        <v>957</v>
      </c>
      <c r="L348" s="65">
        <v>16277</v>
      </c>
      <c r="M348" s="65">
        <v>21119</v>
      </c>
      <c r="N348" s="65">
        <v>21119</v>
      </c>
      <c r="O348" s="65">
        <v>33874</v>
      </c>
      <c r="P348" s="65">
        <v>0</v>
      </c>
      <c r="Q348" s="65">
        <v>6079</v>
      </c>
      <c r="R348" s="65">
        <v>1034</v>
      </c>
      <c r="S348" s="65">
        <v>577</v>
      </c>
      <c r="T348" s="57">
        <f>IF(P348&gt;0, ROUND(IF(IF(OR(C348="51", C348="52", C348="66"), (L348*'UNIT VALUES'!$C$22)-CALCS!P348,0)&gt;0, IF(OR(C348="51", C348="52", C348="66"), (L348*'UNIT VALUES'!$C$22)-CALCS!P348,0), 0), 0), ROUND(IF(IF(OR(C348="51", C348="52", C348="66"), (L348*'UNIT VALUES'!$C$22)-CALCS!O348,0)&gt;0, IF(OR(C348="51", C348="52", C348="66"), (L348*'UNIT VALUES'!$C$22)-CALCS!O348,0), 0), 0))</f>
        <v>0</v>
      </c>
      <c r="U348" s="58">
        <f>IF(C348="22", (O348*'UNIT VALUES'!$D$34)+(Q348*'UNIT VALUES'!$D$35)+(S348*'UNIT VALUES'!$D$36), (O348*'UNIT VALUES'!$D$24)+(Q348*'UNIT VALUES'!$D$25)+(S348*'UNIT VALUES'!$D$26))</f>
        <v>351654.55638140254</v>
      </c>
      <c r="V348" s="58">
        <f>IF(C348="22",(O348*'UNIT VALUES'!$D$37)+(Q348*'UNIT VALUES'!$D$38)+(R348*'UNIT VALUES'!$D$39),IF(C348="66",(Q348*'UNIT VALUES'!$D$27)+(T348*'UNIT VALUES'!$D$29)+(R348*'UNIT VALUES'!$D$30),(Q348*'UNIT VALUES'!$D$27)+(T348*'UNIT VALUES'!$D$28)+(R348*'UNIT VALUES'!$D$30)))</f>
        <v>186316.20638828259</v>
      </c>
      <c r="W348" s="58">
        <f t="shared" si="5"/>
        <v>351655</v>
      </c>
      <c r="X348" s="63">
        <f>ROUND(IF(C348="22", W348*'UNIT VALUES'!$D$40, W348*'UNIT VALUES'!$D$32), 0)</f>
        <v>306808</v>
      </c>
    </row>
    <row r="349" spans="1:24">
      <c r="A349" s="64" t="s">
        <v>1131</v>
      </c>
      <c r="B349" s="64" t="s">
        <v>945</v>
      </c>
      <c r="C349" s="64" t="s">
        <v>102</v>
      </c>
      <c r="D349" s="64" t="s">
        <v>103</v>
      </c>
      <c r="E349" s="64" t="s">
        <v>946</v>
      </c>
      <c r="F349" s="64" t="s">
        <v>1132</v>
      </c>
      <c r="G349" s="64" t="s">
        <v>876</v>
      </c>
      <c r="H349" s="64" t="s">
        <v>24</v>
      </c>
      <c r="I349" s="64" t="s">
        <v>24</v>
      </c>
      <c r="J349" s="64" t="s">
        <v>968</v>
      </c>
      <c r="K349" s="64" t="s">
        <v>957</v>
      </c>
      <c r="L349" s="65">
        <v>76935</v>
      </c>
      <c r="M349" s="65">
        <v>151411</v>
      </c>
      <c r="N349" s="65">
        <v>151411</v>
      </c>
      <c r="O349" s="65">
        <v>286354</v>
      </c>
      <c r="P349" s="65">
        <v>0</v>
      </c>
      <c r="Q349" s="65">
        <v>19937</v>
      </c>
      <c r="R349" s="65">
        <v>1035</v>
      </c>
      <c r="S349" s="65">
        <v>1032</v>
      </c>
      <c r="T349" s="57">
        <f>IF(P349&gt;0, ROUND(IF(IF(OR(C349="51", C349="52", C349="66"), (L349*'UNIT VALUES'!$C$22)-CALCS!P349,0)&gt;0, IF(OR(C349="51", C349="52", C349="66"), (L349*'UNIT VALUES'!$C$22)-CALCS!P349,0), 0), 0), ROUND(IF(IF(OR(C349="51", C349="52", C349="66"), (L349*'UNIT VALUES'!$C$22)-CALCS!O349,0)&gt;0, IF(OR(C349="51", C349="52", C349="66"), (L349*'UNIT VALUES'!$C$22)-CALCS!O349,0), 0), 0))</f>
        <v>0</v>
      </c>
      <c r="U349" s="58">
        <f>IF(C349="22", (O349*'UNIT VALUES'!$D$34)+(Q349*'UNIT VALUES'!$D$35)+(S349*'UNIT VALUES'!$D$36), (O349*'UNIT VALUES'!$D$24)+(Q349*'UNIT VALUES'!$D$25)+(S349*'UNIT VALUES'!$D$26))</f>
        <v>1352111.1725012772</v>
      </c>
      <c r="V349" s="58">
        <f>IF(C349="22",(O349*'UNIT VALUES'!$D$37)+(Q349*'UNIT VALUES'!$D$38)+(R349*'UNIT VALUES'!$D$39),IF(C349="66",(Q349*'UNIT VALUES'!$D$27)+(T349*'UNIT VALUES'!$D$29)+(R349*'UNIT VALUES'!$D$30),(Q349*'UNIT VALUES'!$D$27)+(T349*'UNIT VALUES'!$D$28)+(R349*'UNIT VALUES'!$D$30)))</f>
        <v>442675.01255754312</v>
      </c>
      <c r="W349" s="58">
        <f t="shared" si="5"/>
        <v>1352111</v>
      </c>
      <c r="X349" s="63">
        <f>ROUND(IF(C349="22", W349*'UNIT VALUES'!$D$40, W349*'UNIT VALUES'!$D$32), 0)</f>
        <v>1179673</v>
      </c>
    </row>
    <row r="350" spans="1:24">
      <c r="A350" s="64" t="s">
        <v>1133</v>
      </c>
      <c r="B350" s="64" t="s">
        <v>945</v>
      </c>
      <c r="C350" s="64" t="s">
        <v>102</v>
      </c>
      <c r="D350" s="64" t="s">
        <v>103</v>
      </c>
      <c r="E350" s="64" t="s">
        <v>946</v>
      </c>
      <c r="F350" s="64" t="s">
        <v>1134</v>
      </c>
      <c r="G350" s="64" t="s">
        <v>902</v>
      </c>
      <c r="H350" s="64" t="s">
        <v>24</v>
      </c>
      <c r="I350" s="64" t="s">
        <v>24</v>
      </c>
      <c r="J350" s="64" t="s">
        <v>972</v>
      </c>
      <c r="K350" s="64" t="s">
        <v>947</v>
      </c>
      <c r="L350" s="65">
        <v>175026</v>
      </c>
      <c r="M350" s="65">
        <v>306028</v>
      </c>
      <c r="N350" s="65">
        <v>327811</v>
      </c>
      <c r="O350" s="65">
        <v>308242</v>
      </c>
      <c r="P350" s="65">
        <v>0</v>
      </c>
      <c r="Q350" s="65">
        <v>43090</v>
      </c>
      <c r="R350" s="65">
        <v>1063</v>
      </c>
      <c r="S350" s="65">
        <v>4141</v>
      </c>
      <c r="T350" s="57">
        <f>IF(P350&gt;0, ROUND(IF(IF(OR(C350="51", C350="52", C350="66"), (L350*'UNIT VALUES'!$C$22)-CALCS!P350,0)&gt;0, IF(OR(C350="51", C350="52", C350="66"), (L350*'UNIT VALUES'!$C$22)-CALCS!P350,0), 0), 0), ROUND(IF(IF(OR(C350="51", C350="52", C350="66"), (L350*'UNIT VALUES'!$C$22)-CALCS!O350,0)&gt;0, IF(OR(C350="51", C350="52", C350="66"), (L350*'UNIT VALUES'!$C$22)-CALCS!O350,0), 0), 0))</f>
        <v>0</v>
      </c>
      <c r="U350" s="58">
        <f>IF(C350="22", (O350*'UNIT VALUES'!$D$34)+(Q350*'UNIT VALUES'!$D$35)+(S350*'UNIT VALUES'!$D$36), (O350*'UNIT VALUES'!$D$24)+(Q350*'UNIT VALUES'!$D$25)+(S350*'UNIT VALUES'!$D$26))</f>
        <v>2635204.5631408207</v>
      </c>
      <c r="V350" s="58">
        <f>IF(C350="22",(O350*'UNIT VALUES'!$D$37)+(Q350*'UNIT VALUES'!$D$38)+(R350*'UNIT VALUES'!$D$39),IF(C350="66",(Q350*'UNIT VALUES'!$D$27)+(T350*'UNIT VALUES'!$D$29)+(R350*'UNIT VALUES'!$D$30),(Q350*'UNIT VALUES'!$D$27)+(T350*'UNIT VALUES'!$D$28)+(R350*'UNIT VALUES'!$D$30)))</f>
        <v>872863.35522880557</v>
      </c>
      <c r="W350" s="58">
        <f t="shared" si="5"/>
        <v>2635205</v>
      </c>
      <c r="X350" s="63">
        <f>ROUND(IF(C350="22", W350*'UNIT VALUES'!$D$40, W350*'UNIT VALUES'!$D$32), 0)</f>
        <v>2299131</v>
      </c>
    </row>
    <row r="351" spans="1:24">
      <c r="A351" s="64" t="s">
        <v>1135</v>
      </c>
      <c r="B351" s="64" t="s">
        <v>945</v>
      </c>
      <c r="C351" s="64" t="s">
        <v>102</v>
      </c>
      <c r="D351" s="64" t="s">
        <v>103</v>
      </c>
      <c r="E351" s="64" t="s">
        <v>946</v>
      </c>
      <c r="F351" s="64" t="s">
        <v>1136</v>
      </c>
      <c r="G351" s="64" t="s">
        <v>1034</v>
      </c>
      <c r="H351" s="64" t="s">
        <v>24</v>
      </c>
      <c r="I351" s="64" t="s">
        <v>24</v>
      </c>
      <c r="J351" s="64" t="s">
        <v>1036</v>
      </c>
      <c r="K351" s="64" t="s">
        <v>947</v>
      </c>
      <c r="L351" s="65">
        <v>10545</v>
      </c>
      <c r="M351" s="65">
        <v>0</v>
      </c>
      <c r="N351" s="65">
        <v>0</v>
      </c>
      <c r="O351" s="65">
        <v>285023</v>
      </c>
      <c r="P351" s="65">
        <v>0</v>
      </c>
      <c r="Q351" s="65">
        <v>30396</v>
      </c>
      <c r="R351" s="65">
        <v>314</v>
      </c>
      <c r="S351" s="65">
        <v>3465</v>
      </c>
      <c r="T351" s="57">
        <f>IF(P351&gt;0, ROUND(IF(IF(OR(C351="51", C351="52", C351="66"), (L351*'UNIT VALUES'!$C$22)-CALCS!P351,0)&gt;0, IF(OR(C351="51", C351="52", C351="66"), (L351*'UNIT VALUES'!$C$22)-CALCS!P351,0), 0), 0), ROUND(IF(IF(OR(C351="51", C351="52", C351="66"), (L351*'UNIT VALUES'!$C$22)-CALCS!O351,0)&gt;0, IF(OR(C351="51", C351="52", C351="66"), (L351*'UNIT VALUES'!$C$22)-CALCS!O351,0), 0), 0))</f>
        <v>0</v>
      </c>
      <c r="U351" s="58">
        <f>IF(C351="22", (O351*'UNIT VALUES'!$D$34)+(Q351*'UNIT VALUES'!$D$35)+(S351*'UNIT VALUES'!$D$36), (O351*'UNIT VALUES'!$D$24)+(Q351*'UNIT VALUES'!$D$25)+(S351*'UNIT VALUES'!$D$26))</f>
        <v>2083835.907961519</v>
      </c>
      <c r="V351" s="58">
        <f>IF(C351="22",(O351*'UNIT VALUES'!$D$37)+(Q351*'UNIT VALUES'!$D$38)+(R351*'UNIT VALUES'!$D$39),IF(C351="66",(Q351*'UNIT VALUES'!$D$27)+(T351*'UNIT VALUES'!$D$29)+(R351*'UNIT VALUES'!$D$30),(Q351*'UNIT VALUES'!$D$27)+(T351*'UNIT VALUES'!$D$28)+(R351*'UNIT VALUES'!$D$30)))</f>
        <v>584577.36405636009</v>
      </c>
      <c r="W351" s="58">
        <f t="shared" si="5"/>
        <v>2083836</v>
      </c>
      <c r="X351" s="63">
        <f>ROUND(IF(C351="22", W351*'UNIT VALUES'!$D$40, W351*'UNIT VALUES'!$D$32), 0)</f>
        <v>1818079</v>
      </c>
    </row>
    <row r="352" spans="1:24">
      <c r="A352" s="64" t="s">
        <v>1137</v>
      </c>
      <c r="B352" s="64" t="s">
        <v>945</v>
      </c>
      <c r="C352" s="64" t="s">
        <v>102</v>
      </c>
      <c r="D352" s="64" t="s">
        <v>103</v>
      </c>
      <c r="E352" s="64" t="s">
        <v>946</v>
      </c>
      <c r="F352" s="64" t="s">
        <v>1138</v>
      </c>
      <c r="G352" s="64" t="s">
        <v>140</v>
      </c>
      <c r="H352" s="64" t="s">
        <v>24</v>
      </c>
      <c r="I352" s="64" t="s">
        <v>24</v>
      </c>
      <c r="J352" s="64" t="s">
        <v>1139</v>
      </c>
      <c r="K352" s="64" t="s">
        <v>957</v>
      </c>
      <c r="L352" s="65">
        <v>454139</v>
      </c>
      <c r="M352" s="65">
        <v>571103</v>
      </c>
      <c r="N352" s="65">
        <v>571003</v>
      </c>
      <c r="O352" s="65">
        <v>862838</v>
      </c>
      <c r="P352" s="65">
        <v>0</v>
      </c>
      <c r="Q352" s="65">
        <v>110129</v>
      </c>
      <c r="R352" s="65">
        <v>20466</v>
      </c>
      <c r="S352" s="65">
        <v>6397</v>
      </c>
      <c r="T352" s="57">
        <f>IF(P352&gt;0, ROUND(IF(IF(OR(C352="51", C352="52", C352="66"), (L352*'UNIT VALUES'!$C$22)-CALCS!P352,0)&gt;0, IF(OR(C352="51", C352="52", C352="66"), (L352*'UNIT VALUES'!$C$22)-CALCS!P352,0), 0), 0), ROUND(IF(IF(OR(C352="51", C352="52", C352="66"), (L352*'UNIT VALUES'!$C$22)-CALCS!O352,0)&gt;0, IF(OR(C352="51", C352="52", C352="66"), (L352*'UNIT VALUES'!$C$22)-CALCS!O352,0), 0), 0))</f>
        <v>0</v>
      </c>
      <c r="U352" s="58">
        <f>IF(C352="22", (O352*'UNIT VALUES'!$D$34)+(Q352*'UNIT VALUES'!$D$35)+(S352*'UNIT VALUES'!$D$36), (O352*'UNIT VALUES'!$D$24)+(Q352*'UNIT VALUES'!$D$25)+(S352*'UNIT VALUES'!$D$26))</f>
        <v>6173644.0317495093</v>
      </c>
      <c r="V352" s="58">
        <f>IF(C352="22",(O352*'UNIT VALUES'!$D$37)+(Q352*'UNIT VALUES'!$D$38)+(R352*'UNIT VALUES'!$D$39),IF(C352="66",(Q352*'UNIT VALUES'!$D$27)+(T352*'UNIT VALUES'!$D$29)+(R352*'UNIT VALUES'!$D$30),(Q352*'UNIT VALUES'!$D$27)+(T352*'UNIT VALUES'!$D$28)+(R352*'UNIT VALUES'!$D$30)))</f>
        <v>3499258.419935151</v>
      </c>
      <c r="W352" s="58">
        <f t="shared" si="5"/>
        <v>6173644</v>
      </c>
      <c r="X352" s="63">
        <f>ROUND(IF(C352="22", W352*'UNIT VALUES'!$D$40, W352*'UNIT VALUES'!$D$32), 0)</f>
        <v>5386304</v>
      </c>
    </row>
    <row r="353" spans="1:24">
      <c r="A353" s="64" t="s">
        <v>1140</v>
      </c>
      <c r="B353" s="64" t="s">
        <v>945</v>
      </c>
      <c r="C353" s="64" t="s">
        <v>102</v>
      </c>
      <c r="D353" s="64" t="s">
        <v>103</v>
      </c>
      <c r="E353" s="64" t="s">
        <v>946</v>
      </c>
      <c r="F353" s="64" t="s">
        <v>1141</v>
      </c>
      <c r="G353" s="64" t="s">
        <v>1080</v>
      </c>
      <c r="H353" s="64" t="s">
        <v>24</v>
      </c>
      <c r="I353" s="64" t="s">
        <v>24</v>
      </c>
      <c r="J353" s="64" t="s">
        <v>1082</v>
      </c>
      <c r="K353" s="64" t="s">
        <v>957</v>
      </c>
      <c r="L353" s="65">
        <v>116615</v>
      </c>
      <c r="M353" s="65">
        <v>173841</v>
      </c>
      <c r="N353" s="65">
        <v>175680</v>
      </c>
      <c r="O353" s="65">
        <v>243997</v>
      </c>
      <c r="P353" s="65">
        <v>0</v>
      </c>
      <c r="Q353" s="65">
        <v>34894</v>
      </c>
      <c r="R353" s="65">
        <v>2230</v>
      </c>
      <c r="S353" s="65">
        <v>2223</v>
      </c>
      <c r="T353" s="57">
        <f>IF(P353&gt;0, ROUND(IF(IF(OR(C353="51", C353="52", C353="66"), (L353*'UNIT VALUES'!$C$22)-CALCS!P353,0)&gt;0, IF(OR(C353="51", C353="52", C353="66"), (L353*'UNIT VALUES'!$C$22)-CALCS!P353,0), 0), 0), ROUND(IF(IF(OR(C353="51", C353="52", C353="66"), (L353*'UNIT VALUES'!$C$22)-CALCS!O353,0)&gt;0, IF(OR(C353="51", C353="52", C353="66"), (L353*'UNIT VALUES'!$C$22)-CALCS!O353,0), 0), 0))</f>
        <v>0</v>
      </c>
      <c r="U353" s="58">
        <f>IF(C353="22", (O353*'UNIT VALUES'!$D$34)+(Q353*'UNIT VALUES'!$D$35)+(S353*'UNIT VALUES'!$D$36), (O353*'UNIT VALUES'!$D$24)+(Q353*'UNIT VALUES'!$D$25)+(S353*'UNIT VALUES'!$D$26))</f>
        <v>1931538.957502055</v>
      </c>
      <c r="V353" s="58">
        <f>IF(C353="22",(O353*'UNIT VALUES'!$D$37)+(Q353*'UNIT VALUES'!$D$38)+(R353*'UNIT VALUES'!$D$39),IF(C353="66",(Q353*'UNIT VALUES'!$D$27)+(T353*'UNIT VALUES'!$D$29)+(R353*'UNIT VALUES'!$D$30),(Q353*'UNIT VALUES'!$D$27)+(T353*'UNIT VALUES'!$D$28)+(R353*'UNIT VALUES'!$D$30)))</f>
        <v>804684.81514908653</v>
      </c>
      <c r="W353" s="58">
        <f t="shared" si="5"/>
        <v>1931539</v>
      </c>
      <c r="X353" s="63">
        <f>ROUND(IF(C353="22", W353*'UNIT VALUES'!$D$40, W353*'UNIT VALUES'!$D$32), 0)</f>
        <v>1685205</v>
      </c>
    </row>
    <row r="354" spans="1:24">
      <c r="A354" s="64" t="s">
        <v>1142</v>
      </c>
      <c r="B354" s="64" t="s">
        <v>945</v>
      </c>
      <c r="C354" s="64" t="s">
        <v>102</v>
      </c>
      <c r="D354" s="64" t="s">
        <v>103</v>
      </c>
      <c r="E354" s="64" t="s">
        <v>946</v>
      </c>
      <c r="F354" s="64" t="s">
        <v>1143</v>
      </c>
      <c r="G354" s="64" t="s">
        <v>1116</v>
      </c>
      <c r="H354" s="64" t="s">
        <v>24</v>
      </c>
      <c r="I354" s="64" t="s">
        <v>24</v>
      </c>
      <c r="J354" s="64" t="s">
        <v>965</v>
      </c>
      <c r="K354" s="64" t="s">
        <v>957</v>
      </c>
      <c r="L354" s="65">
        <v>122818</v>
      </c>
      <c r="M354" s="65">
        <v>375801</v>
      </c>
      <c r="N354" s="65">
        <v>375437</v>
      </c>
      <c r="O354" s="65">
        <v>893517</v>
      </c>
      <c r="P354" s="65">
        <v>0</v>
      </c>
      <c r="Q354" s="65">
        <v>94168</v>
      </c>
      <c r="R354" s="65">
        <v>2987</v>
      </c>
      <c r="S354" s="65">
        <v>7525</v>
      </c>
      <c r="T354" s="57">
        <f>IF(P354&gt;0, ROUND(IF(IF(OR(C354="51", C354="52", C354="66"), (L354*'UNIT VALUES'!$C$22)-CALCS!P354,0)&gt;0, IF(OR(C354="51", C354="52", C354="66"), (L354*'UNIT VALUES'!$C$22)-CALCS!P354,0), 0), 0), ROUND(IF(IF(OR(C354="51", C354="52", C354="66"), (L354*'UNIT VALUES'!$C$22)-CALCS!O354,0)&gt;0, IF(OR(C354="51", C354="52", C354="66"), (L354*'UNIT VALUES'!$C$22)-CALCS!O354,0), 0), 0))</f>
        <v>0</v>
      </c>
      <c r="U354" s="58">
        <f>IF(C354="22", (O354*'UNIT VALUES'!$D$34)+(Q354*'UNIT VALUES'!$D$35)+(S354*'UNIT VALUES'!$D$36), (O354*'UNIT VALUES'!$D$24)+(Q354*'UNIT VALUES'!$D$25)+(S354*'UNIT VALUES'!$D$26))</f>
        <v>5932975.9161026971</v>
      </c>
      <c r="V354" s="58">
        <f>IF(C354="22",(O354*'UNIT VALUES'!$D$37)+(Q354*'UNIT VALUES'!$D$38)+(R354*'UNIT VALUES'!$D$39),IF(C354="66",(Q354*'UNIT VALUES'!$D$27)+(T354*'UNIT VALUES'!$D$29)+(R354*'UNIT VALUES'!$D$30),(Q354*'UNIT VALUES'!$D$27)+(T354*'UNIT VALUES'!$D$28)+(R354*'UNIT VALUES'!$D$30)))</f>
        <v>1954984.5954814837</v>
      </c>
      <c r="W354" s="58">
        <f t="shared" si="5"/>
        <v>5932976</v>
      </c>
      <c r="X354" s="63">
        <f>ROUND(IF(C354="22", W354*'UNIT VALUES'!$D$40, W354*'UNIT VALUES'!$D$32), 0)</f>
        <v>5176329</v>
      </c>
    </row>
    <row r="355" spans="1:24">
      <c r="A355" s="64" t="s">
        <v>1144</v>
      </c>
      <c r="B355" s="64" t="s">
        <v>945</v>
      </c>
      <c r="C355" s="64" t="s">
        <v>102</v>
      </c>
      <c r="D355" s="64" t="s">
        <v>103</v>
      </c>
      <c r="E355" s="64" t="s">
        <v>946</v>
      </c>
      <c r="F355" s="64" t="s">
        <v>1145</v>
      </c>
      <c r="G355" s="64" t="s">
        <v>150</v>
      </c>
      <c r="H355" s="64" t="s">
        <v>24</v>
      </c>
      <c r="I355" s="64" t="s">
        <v>24</v>
      </c>
      <c r="J355" s="64" t="s">
        <v>1021</v>
      </c>
      <c r="K355" s="64" t="s">
        <v>957</v>
      </c>
      <c r="L355" s="65">
        <v>27678</v>
      </c>
      <c r="M355" s="65">
        <v>0</v>
      </c>
      <c r="N355" s="65">
        <v>0</v>
      </c>
      <c r="O355" s="65">
        <v>181975</v>
      </c>
      <c r="P355" s="65">
        <v>0</v>
      </c>
      <c r="Q355" s="65">
        <v>19038</v>
      </c>
      <c r="R355" s="65">
        <v>1151</v>
      </c>
      <c r="S355" s="65">
        <v>962</v>
      </c>
      <c r="T355" s="57">
        <f>IF(P355&gt;0, ROUND(IF(IF(OR(C355="51", C355="52", C355="66"), (L355*'UNIT VALUES'!$C$22)-CALCS!P355,0)&gt;0, IF(OR(C355="51", C355="52", C355="66"), (L355*'UNIT VALUES'!$C$22)-CALCS!P355,0), 0), 0), ROUND(IF(IF(OR(C355="51", C355="52", C355="66"), (L355*'UNIT VALUES'!$C$22)-CALCS!O355,0)&gt;0, IF(OR(C355="51", C355="52", C355="66"), (L355*'UNIT VALUES'!$C$22)-CALCS!O355,0), 0), 0))</f>
        <v>0</v>
      </c>
      <c r="U355" s="58">
        <f>IF(C355="22", (O355*'UNIT VALUES'!$D$34)+(Q355*'UNIT VALUES'!$D$35)+(S355*'UNIT VALUES'!$D$36), (O355*'UNIT VALUES'!$D$24)+(Q355*'UNIT VALUES'!$D$25)+(S355*'UNIT VALUES'!$D$26))</f>
        <v>1107383.6123845913</v>
      </c>
      <c r="V355" s="58">
        <f>IF(C355="22",(O355*'UNIT VALUES'!$D$37)+(Q355*'UNIT VALUES'!$D$38)+(R355*'UNIT VALUES'!$D$39),IF(C355="66",(Q355*'UNIT VALUES'!$D$27)+(T355*'UNIT VALUES'!$D$29)+(R355*'UNIT VALUES'!$D$30),(Q355*'UNIT VALUES'!$D$27)+(T355*'UNIT VALUES'!$D$28)+(R355*'UNIT VALUES'!$D$30)))</f>
        <v>434338.72553374252</v>
      </c>
      <c r="W355" s="58">
        <f t="shared" si="5"/>
        <v>1107384</v>
      </c>
      <c r="X355" s="63">
        <f>ROUND(IF(C355="22", W355*'UNIT VALUES'!$D$40, W355*'UNIT VALUES'!$D$32), 0)</f>
        <v>966157</v>
      </c>
    </row>
    <row r="356" spans="1:24">
      <c r="A356" s="64" t="s">
        <v>1146</v>
      </c>
      <c r="B356" s="64" t="s">
        <v>945</v>
      </c>
      <c r="C356" s="64" t="s">
        <v>102</v>
      </c>
      <c r="D356" s="64" t="s">
        <v>103</v>
      </c>
      <c r="E356" s="64" t="s">
        <v>946</v>
      </c>
      <c r="F356" s="64" t="s">
        <v>777</v>
      </c>
      <c r="G356" s="64" t="s">
        <v>250</v>
      </c>
      <c r="H356" s="64" t="s">
        <v>24</v>
      </c>
      <c r="I356" s="64" t="s">
        <v>24</v>
      </c>
      <c r="J356" s="64" t="s">
        <v>961</v>
      </c>
      <c r="K356" s="64" t="s">
        <v>947</v>
      </c>
      <c r="L356" s="65">
        <v>32015</v>
      </c>
      <c r="M356" s="65">
        <v>135709</v>
      </c>
      <c r="N356" s="65">
        <v>136525</v>
      </c>
      <c r="O356" s="65">
        <v>402151</v>
      </c>
      <c r="P356" s="65">
        <v>0</v>
      </c>
      <c r="Q356" s="65">
        <v>33826</v>
      </c>
      <c r="R356" s="65">
        <v>1221</v>
      </c>
      <c r="S356" s="65">
        <v>3214</v>
      </c>
      <c r="T356" s="57">
        <f>IF(P356&gt;0, ROUND(IF(IF(OR(C356="51", C356="52", C356="66"), (L356*'UNIT VALUES'!$C$22)-CALCS!P356,0)&gt;0, IF(OR(C356="51", C356="52", C356="66"), (L356*'UNIT VALUES'!$C$22)-CALCS!P356,0), 0), 0), ROUND(IF(IF(OR(C356="51", C356="52", C356="66"), (L356*'UNIT VALUES'!$C$22)-CALCS!O356,0)&gt;0, IF(OR(C356="51", C356="52", C356="66"), (L356*'UNIT VALUES'!$C$22)-CALCS!O356,0), 0), 0))</f>
        <v>0</v>
      </c>
      <c r="U356" s="58">
        <f>IF(C356="22", (O356*'UNIT VALUES'!$D$34)+(Q356*'UNIT VALUES'!$D$35)+(S356*'UNIT VALUES'!$D$36), (O356*'UNIT VALUES'!$D$24)+(Q356*'UNIT VALUES'!$D$25)+(S356*'UNIT VALUES'!$D$26))</f>
        <v>2377283.0332431607</v>
      </c>
      <c r="V356" s="58">
        <f>IF(C356="22",(O356*'UNIT VALUES'!$D$37)+(Q356*'UNIT VALUES'!$D$38)+(R356*'UNIT VALUES'!$D$39),IF(C356="66",(Q356*'UNIT VALUES'!$D$27)+(T356*'UNIT VALUES'!$D$29)+(R356*'UNIT VALUES'!$D$30),(Q356*'UNIT VALUES'!$D$27)+(T356*'UNIT VALUES'!$D$28)+(R356*'UNIT VALUES'!$D$30)))</f>
        <v>712827.69958580122</v>
      </c>
      <c r="W356" s="58">
        <f t="shared" si="5"/>
        <v>2377283</v>
      </c>
      <c r="X356" s="63">
        <f>ROUND(IF(C356="22", W356*'UNIT VALUES'!$D$40, W356*'UNIT VALUES'!$D$32), 0)</f>
        <v>2074102</v>
      </c>
    </row>
    <row r="357" spans="1:24">
      <c r="A357" s="64" t="s">
        <v>1147</v>
      </c>
      <c r="B357" s="64" t="s">
        <v>945</v>
      </c>
      <c r="C357" s="64" t="s">
        <v>102</v>
      </c>
      <c r="D357" s="64" t="s">
        <v>103</v>
      </c>
      <c r="E357" s="64" t="s">
        <v>946</v>
      </c>
      <c r="F357" s="64" t="s">
        <v>786</v>
      </c>
      <c r="G357" s="64" t="s">
        <v>45</v>
      </c>
      <c r="H357" s="64" t="s">
        <v>24</v>
      </c>
      <c r="I357" s="64" t="s">
        <v>24</v>
      </c>
      <c r="J357" s="64" t="s">
        <v>956</v>
      </c>
      <c r="K357" s="64" t="s">
        <v>957</v>
      </c>
      <c r="L357" s="65">
        <v>44701</v>
      </c>
      <c r="M357" s="65">
        <v>0</v>
      </c>
      <c r="N357" s="65">
        <v>0</v>
      </c>
      <c r="O357" s="65">
        <v>265171</v>
      </c>
      <c r="P357" s="65">
        <v>0</v>
      </c>
      <c r="Q357" s="65">
        <v>27478</v>
      </c>
      <c r="R357" s="65">
        <v>1579</v>
      </c>
      <c r="S357" s="65">
        <v>2363</v>
      </c>
      <c r="T357" s="57">
        <f>IF(P357&gt;0, ROUND(IF(IF(OR(C357="51", C357="52", C357="66"), (L357*'UNIT VALUES'!$C$22)-CALCS!P357,0)&gt;0, IF(OR(C357="51", C357="52", C357="66"), (L357*'UNIT VALUES'!$C$22)-CALCS!P357,0), 0), 0), ROUND(IF(IF(OR(C357="51", C357="52", C357="66"), (L357*'UNIT VALUES'!$C$22)-CALCS!O357,0)&gt;0, IF(OR(C357="51", C357="52", C357="66"), (L357*'UNIT VALUES'!$C$22)-CALCS!O357,0), 0), 0))</f>
        <v>0</v>
      </c>
      <c r="U357" s="58">
        <f>IF(C357="22", (O357*'UNIT VALUES'!$D$34)+(Q357*'UNIT VALUES'!$D$35)+(S357*'UNIT VALUES'!$D$36), (O357*'UNIT VALUES'!$D$24)+(Q357*'UNIT VALUES'!$D$25)+(S357*'UNIT VALUES'!$D$26))</f>
        <v>1768279.7175434139</v>
      </c>
      <c r="V357" s="58">
        <f>IF(C357="22",(O357*'UNIT VALUES'!$D$37)+(Q357*'UNIT VALUES'!$D$38)+(R357*'UNIT VALUES'!$D$39),IF(C357="66",(Q357*'UNIT VALUES'!$D$27)+(T357*'UNIT VALUES'!$D$29)+(R357*'UNIT VALUES'!$D$30),(Q357*'UNIT VALUES'!$D$27)+(T357*'UNIT VALUES'!$D$28)+(R357*'UNIT VALUES'!$D$30)))</f>
        <v>621012.53090715257</v>
      </c>
      <c r="W357" s="58">
        <f t="shared" si="5"/>
        <v>1768280</v>
      </c>
      <c r="X357" s="63">
        <f>ROUND(IF(C357="22", W357*'UNIT VALUES'!$D$40, W357*'UNIT VALUES'!$D$32), 0)</f>
        <v>1542767</v>
      </c>
    </row>
    <row r="358" spans="1:24">
      <c r="A358" s="64" t="s">
        <v>1148</v>
      </c>
      <c r="B358" s="64" t="s">
        <v>945</v>
      </c>
      <c r="C358" s="64" t="s">
        <v>102</v>
      </c>
      <c r="D358" s="64" t="s">
        <v>103</v>
      </c>
      <c r="E358" s="64" t="s">
        <v>946</v>
      </c>
      <c r="F358" s="64" t="s">
        <v>788</v>
      </c>
      <c r="G358" s="64" t="s">
        <v>392</v>
      </c>
      <c r="H358" s="64" t="s">
        <v>24</v>
      </c>
      <c r="I358" s="64" t="s">
        <v>24</v>
      </c>
      <c r="J358" s="64" t="s">
        <v>1064</v>
      </c>
      <c r="K358" s="64" t="s">
        <v>957</v>
      </c>
      <c r="L358" s="65">
        <v>35223</v>
      </c>
      <c r="M358" s="65">
        <v>0</v>
      </c>
      <c r="N358" s="65">
        <v>0</v>
      </c>
      <c r="O358" s="65">
        <v>267800</v>
      </c>
      <c r="P358" s="65">
        <v>0</v>
      </c>
      <c r="Q358" s="65">
        <v>31285</v>
      </c>
      <c r="R358" s="65">
        <v>1034</v>
      </c>
      <c r="S358" s="65">
        <v>1355</v>
      </c>
      <c r="T358" s="57">
        <f>IF(P358&gt;0, ROUND(IF(IF(OR(C358="51", C358="52", C358="66"), (L358*'UNIT VALUES'!$C$22)-CALCS!P358,0)&gt;0, IF(OR(C358="51", C358="52", C358="66"), (L358*'UNIT VALUES'!$C$22)-CALCS!P358,0), 0), 0), ROUND(IF(IF(OR(C358="51", C358="52", C358="66"), (L358*'UNIT VALUES'!$C$22)-CALCS!O358,0)&gt;0, IF(OR(C358="51", C358="52", C358="66"), (L358*'UNIT VALUES'!$C$22)-CALCS!O358,0), 0), 0))</f>
        <v>0</v>
      </c>
      <c r="U358" s="58">
        <f>IF(C358="22", (O358*'UNIT VALUES'!$D$34)+(Q358*'UNIT VALUES'!$D$35)+(S358*'UNIT VALUES'!$D$36), (O358*'UNIT VALUES'!$D$24)+(Q358*'UNIT VALUES'!$D$25)+(S358*'UNIT VALUES'!$D$26))</f>
        <v>1720112.9305269779</v>
      </c>
      <c r="V358" s="58">
        <f>IF(C358="22",(O358*'UNIT VALUES'!$D$37)+(Q358*'UNIT VALUES'!$D$38)+(R358*'UNIT VALUES'!$D$39),IF(C358="66",(Q358*'UNIT VALUES'!$D$27)+(T358*'UNIT VALUES'!$D$29)+(R358*'UNIT VALUES'!$D$30),(Q358*'UNIT VALUES'!$D$27)+(T358*'UNIT VALUES'!$D$28)+(R358*'UNIT VALUES'!$D$30)))</f>
        <v>652471.40794470895</v>
      </c>
      <c r="W358" s="58">
        <f t="shared" si="5"/>
        <v>1720113</v>
      </c>
      <c r="X358" s="63">
        <f>ROUND(IF(C358="22", W358*'UNIT VALUES'!$D$40, W358*'UNIT VALUES'!$D$32), 0)</f>
        <v>1500743</v>
      </c>
    </row>
    <row r="359" spans="1:24">
      <c r="A359" s="64" t="s">
        <v>1149</v>
      </c>
      <c r="B359" s="64" t="s">
        <v>945</v>
      </c>
      <c r="C359" s="64" t="s">
        <v>102</v>
      </c>
      <c r="D359" s="64" t="s">
        <v>103</v>
      </c>
      <c r="E359" s="64" t="s">
        <v>946</v>
      </c>
      <c r="F359" s="64" t="s">
        <v>1150</v>
      </c>
      <c r="G359" s="64" t="s">
        <v>1007</v>
      </c>
      <c r="H359" s="64" t="s">
        <v>24</v>
      </c>
      <c r="I359" s="64" t="s">
        <v>24</v>
      </c>
      <c r="J359" s="64" t="s">
        <v>1008</v>
      </c>
      <c r="K359" s="64" t="s">
        <v>947</v>
      </c>
      <c r="L359" s="65">
        <v>471266</v>
      </c>
      <c r="M359" s="65">
        <v>985928</v>
      </c>
      <c r="N359" s="65">
        <v>967956</v>
      </c>
      <c r="O359" s="65">
        <v>1506534</v>
      </c>
      <c r="P359" s="65">
        <v>0</v>
      </c>
      <c r="Q359" s="65">
        <v>188013</v>
      </c>
      <c r="R359" s="65">
        <v>9325</v>
      </c>
      <c r="S359" s="65">
        <v>20112</v>
      </c>
      <c r="T359" s="57">
        <f>IF(P359&gt;0, ROUND(IF(IF(OR(C359="51", C359="52", C359="66"), (L359*'UNIT VALUES'!$C$22)-CALCS!P359,0)&gt;0, IF(OR(C359="51", C359="52", C359="66"), (L359*'UNIT VALUES'!$C$22)-CALCS!P359,0), 0), 0), ROUND(IF(IF(OR(C359="51", C359="52", C359="66"), (L359*'UNIT VALUES'!$C$22)-CALCS!O359,0)&gt;0, IF(OR(C359="51", C359="52", C359="66"), (L359*'UNIT VALUES'!$C$22)-CALCS!O359,0), 0), 0))</f>
        <v>0</v>
      </c>
      <c r="U359" s="58">
        <f>IF(C359="22", (O359*'UNIT VALUES'!$D$34)+(Q359*'UNIT VALUES'!$D$35)+(S359*'UNIT VALUES'!$D$36), (O359*'UNIT VALUES'!$D$24)+(Q359*'UNIT VALUES'!$D$25)+(S359*'UNIT VALUES'!$D$26))</f>
        <v>12161764.387992283</v>
      </c>
      <c r="V359" s="58">
        <f>IF(C359="22",(O359*'UNIT VALUES'!$D$37)+(Q359*'UNIT VALUES'!$D$38)+(R359*'UNIT VALUES'!$D$39),IF(C359="66",(Q359*'UNIT VALUES'!$D$27)+(T359*'UNIT VALUES'!$D$29)+(R359*'UNIT VALUES'!$D$30),(Q359*'UNIT VALUES'!$D$27)+(T359*'UNIT VALUES'!$D$28)+(R359*'UNIT VALUES'!$D$30)))</f>
        <v>4143466.7055231798</v>
      </c>
      <c r="W359" s="58">
        <f t="shared" si="5"/>
        <v>12161764</v>
      </c>
      <c r="X359" s="63">
        <f>ROUND(IF(C359="22", W359*'UNIT VALUES'!$D$40, W359*'UNIT VALUES'!$D$32), 0)</f>
        <v>10610743</v>
      </c>
    </row>
    <row r="360" spans="1:24">
      <c r="A360" s="64" t="s">
        <v>770</v>
      </c>
      <c r="B360" s="64" t="s">
        <v>945</v>
      </c>
      <c r="C360" s="64" t="s">
        <v>102</v>
      </c>
      <c r="D360" s="64" t="s">
        <v>103</v>
      </c>
      <c r="E360" s="64" t="s">
        <v>946</v>
      </c>
      <c r="F360" s="64" t="s">
        <v>1151</v>
      </c>
      <c r="G360" s="64" t="s">
        <v>359</v>
      </c>
      <c r="H360" s="64" t="s">
        <v>24</v>
      </c>
      <c r="I360" s="64" t="s">
        <v>24</v>
      </c>
      <c r="J360" s="64" t="s">
        <v>1021</v>
      </c>
      <c r="K360" s="64" t="s">
        <v>957</v>
      </c>
      <c r="L360" s="65">
        <v>161278</v>
      </c>
      <c r="M360" s="65">
        <v>319518</v>
      </c>
      <c r="N360" s="65">
        <v>321718</v>
      </c>
      <c r="O360" s="65">
        <v>815839</v>
      </c>
      <c r="P360" s="65">
        <v>0</v>
      </c>
      <c r="Q360" s="65">
        <v>89253</v>
      </c>
      <c r="R360" s="65">
        <v>3061</v>
      </c>
      <c r="S360" s="65">
        <v>6546</v>
      </c>
      <c r="T360" s="57">
        <f>IF(P360&gt;0, ROUND(IF(IF(OR(C360="51", C360="52", C360="66"), (L360*'UNIT VALUES'!$C$22)-CALCS!P360,0)&gt;0, IF(OR(C360="51", C360="52", C360="66"), (L360*'UNIT VALUES'!$C$22)-CALCS!P360,0), 0), 0), ROUND(IF(IF(OR(C360="51", C360="52", C360="66"), (L360*'UNIT VALUES'!$C$22)-CALCS!O360,0)&gt;0, IF(OR(C360="51", C360="52", C360="66"), (L360*'UNIT VALUES'!$C$22)-CALCS!O360,0), 0), 0))</f>
        <v>0</v>
      </c>
      <c r="U360" s="58">
        <f>IF(C360="22", (O360*'UNIT VALUES'!$D$34)+(Q360*'UNIT VALUES'!$D$35)+(S360*'UNIT VALUES'!$D$36), (O360*'UNIT VALUES'!$D$24)+(Q360*'UNIT VALUES'!$D$25)+(S360*'UNIT VALUES'!$D$26))</f>
        <v>5463031.3570633177</v>
      </c>
      <c r="V360" s="58">
        <f>IF(C360="22",(O360*'UNIT VALUES'!$D$37)+(Q360*'UNIT VALUES'!$D$38)+(R360*'UNIT VALUES'!$D$39),IF(C360="66",(Q360*'UNIT VALUES'!$D$27)+(T360*'UNIT VALUES'!$D$29)+(R360*'UNIT VALUES'!$D$30),(Q360*'UNIT VALUES'!$D$27)+(T360*'UNIT VALUES'!$D$28)+(R360*'UNIT VALUES'!$D$30)))</f>
        <v>1869375.704115286</v>
      </c>
      <c r="W360" s="58">
        <f t="shared" si="5"/>
        <v>5463031</v>
      </c>
      <c r="X360" s="63">
        <f>ROUND(IF(C360="22", W360*'UNIT VALUES'!$D$40, W360*'UNIT VALUES'!$D$32), 0)</f>
        <v>4766317</v>
      </c>
    </row>
    <row r="361" spans="1:24">
      <c r="A361" s="64" t="s">
        <v>1152</v>
      </c>
      <c r="B361" s="64" t="s">
        <v>945</v>
      </c>
      <c r="C361" s="64" t="s">
        <v>102</v>
      </c>
      <c r="D361" s="64" t="s">
        <v>103</v>
      </c>
      <c r="E361" s="64" t="s">
        <v>946</v>
      </c>
      <c r="F361" s="64" t="s">
        <v>106</v>
      </c>
      <c r="G361" s="64" t="s">
        <v>85</v>
      </c>
      <c r="H361" s="64" t="s">
        <v>24</v>
      </c>
      <c r="I361" s="64" t="s">
        <v>24</v>
      </c>
      <c r="J361" s="64" t="s">
        <v>1021</v>
      </c>
      <c r="K361" s="64" t="s">
        <v>957</v>
      </c>
      <c r="L361" s="65">
        <v>12184</v>
      </c>
      <c r="M361" s="65">
        <v>0</v>
      </c>
      <c r="N361" s="65">
        <v>0</v>
      </c>
      <c r="O361" s="65">
        <v>209003</v>
      </c>
      <c r="P361" s="65">
        <v>0</v>
      </c>
      <c r="Q361" s="65">
        <v>22950</v>
      </c>
      <c r="R361" s="65">
        <v>988</v>
      </c>
      <c r="S361" s="65">
        <v>1697</v>
      </c>
      <c r="T361" s="57">
        <f>IF(P361&gt;0, ROUND(IF(IF(OR(C361="51", C361="52", C361="66"), (L361*'UNIT VALUES'!$C$22)-CALCS!P361,0)&gt;0, IF(OR(C361="51", C361="52", C361="66"), (L361*'UNIT VALUES'!$C$22)-CALCS!P361,0), 0), 0), ROUND(IF(IF(OR(C361="51", C361="52", C361="66"), (L361*'UNIT VALUES'!$C$22)-CALCS!O361,0)&gt;0, IF(OR(C361="51", C361="52", C361="66"), (L361*'UNIT VALUES'!$C$22)-CALCS!O361,0), 0), 0))</f>
        <v>0</v>
      </c>
      <c r="U361" s="58">
        <f>IF(C361="22", (O361*'UNIT VALUES'!$D$34)+(Q361*'UNIT VALUES'!$D$35)+(S361*'UNIT VALUES'!$D$36), (O361*'UNIT VALUES'!$D$24)+(Q361*'UNIT VALUES'!$D$25)+(S361*'UNIT VALUES'!$D$26))</f>
        <v>1405541.3457398487</v>
      </c>
      <c r="V361" s="58">
        <f>IF(C361="22",(O361*'UNIT VALUES'!$D$37)+(Q361*'UNIT VALUES'!$D$38)+(R361*'UNIT VALUES'!$D$39),IF(C361="66",(Q361*'UNIT VALUES'!$D$27)+(T361*'UNIT VALUES'!$D$29)+(R361*'UNIT VALUES'!$D$30),(Q361*'UNIT VALUES'!$D$27)+(T361*'UNIT VALUES'!$D$28)+(R361*'UNIT VALUES'!$D$30)))</f>
        <v>495038.14915274002</v>
      </c>
      <c r="W361" s="58">
        <f t="shared" si="5"/>
        <v>1405541</v>
      </c>
      <c r="X361" s="63">
        <f>ROUND(IF(C361="22", W361*'UNIT VALUES'!$D$40, W361*'UNIT VALUES'!$D$32), 0)</f>
        <v>1226289</v>
      </c>
    </row>
    <row r="362" spans="1:24">
      <c r="A362" s="64" t="s">
        <v>1153</v>
      </c>
      <c r="B362" s="64" t="s">
        <v>945</v>
      </c>
      <c r="C362" s="64" t="s">
        <v>102</v>
      </c>
      <c r="D362" s="64" t="s">
        <v>103</v>
      </c>
      <c r="E362" s="64" t="s">
        <v>946</v>
      </c>
      <c r="F362" s="64" t="s">
        <v>793</v>
      </c>
      <c r="G362" s="64" t="s">
        <v>483</v>
      </c>
      <c r="H362" s="64" t="s">
        <v>24</v>
      </c>
      <c r="I362" s="64" t="s">
        <v>24</v>
      </c>
      <c r="J362" s="64" t="s">
        <v>950</v>
      </c>
      <c r="K362" s="64" t="s">
        <v>947</v>
      </c>
      <c r="L362" s="65">
        <v>140906</v>
      </c>
      <c r="M362" s="65">
        <v>381861</v>
      </c>
      <c r="N362" s="65">
        <v>380851</v>
      </c>
      <c r="O362" s="65">
        <v>886915</v>
      </c>
      <c r="P362" s="65">
        <v>0</v>
      </c>
      <c r="Q362" s="65">
        <v>95481</v>
      </c>
      <c r="R362" s="65">
        <v>5192</v>
      </c>
      <c r="S362" s="65">
        <v>8833</v>
      </c>
      <c r="T362" s="57">
        <f>IF(P362&gt;0, ROUND(IF(IF(OR(C362="51", C362="52", C362="66"), (L362*'UNIT VALUES'!$C$22)-CALCS!P362,0)&gt;0, IF(OR(C362="51", C362="52", C362="66"), (L362*'UNIT VALUES'!$C$22)-CALCS!P362,0), 0), 0), ROUND(IF(IF(OR(C362="51", C362="52", C362="66"), (L362*'UNIT VALUES'!$C$22)-CALCS!O362,0)&gt;0, IF(OR(C362="51", C362="52", C362="66"), (L362*'UNIT VALUES'!$C$22)-CALCS!O362,0), 0), 0))</f>
        <v>0</v>
      </c>
      <c r="U362" s="58">
        <f>IF(C362="22", (O362*'UNIT VALUES'!$D$34)+(Q362*'UNIT VALUES'!$D$35)+(S362*'UNIT VALUES'!$D$36), (O362*'UNIT VALUES'!$D$24)+(Q362*'UNIT VALUES'!$D$25)+(S362*'UNIT VALUES'!$D$26))</f>
        <v>6181944.2811892312</v>
      </c>
      <c r="V362" s="58">
        <f>IF(C362="22",(O362*'UNIT VALUES'!$D$37)+(Q362*'UNIT VALUES'!$D$38)+(R362*'UNIT VALUES'!$D$39),IF(C362="66",(Q362*'UNIT VALUES'!$D$27)+(T362*'UNIT VALUES'!$D$29)+(R362*'UNIT VALUES'!$D$30),(Q362*'UNIT VALUES'!$D$27)+(T362*'UNIT VALUES'!$D$28)+(R362*'UNIT VALUES'!$D$30)))</f>
        <v>2136841.9111541761</v>
      </c>
      <c r="W362" s="58">
        <f t="shared" si="5"/>
        <v>6181944</v>
      </c>
      <c r="X362" s="63">
        <f>ROUND(IF(C362="22", W362*'UNIT VALUES'!$D$40, W362*'UNIT VALUES'!$D$32), 0)</f>
        <v>5393545</v>
      </c>
    </row>
    <row r="363" spans="1:24">
      <c r="A363" s="64" t="s">
        <v>1154</v>
      </c>
      <c r="B363" s="64" t="s">
        <v>945</v>
      </c>
      <c r="C363" s="64" t="s">
        <v>102</v>
      </c>
      <c r="D363" s="64" t="s">
        <v>103</v>
      </c>
      <c r="E363" s="64" t="s">
        <v>946</v>
      </c>
      <c r="F363" s="64" t="s">
        <v>1155</v>
      </c>
      <c r="G363" s="64" t="s">
        <v>90</v>
      </c>
      <c r="H363" s="64" t="s">
        <v>24</v>
      </c>
      <c r="I363" s="64" t="s">
        <v>24</v>
      </c>
      <c r="J363" s="64" t="s">
        <v>965</v>
      </c>
      <c r="K363" s="64" t="s">
        <v>957</v>
      </c>
      <c r="L363" s="65">
        <v>29139</v>
      </c>
      <c r="M363" s="65">
        <v>182159</v>
      </c>
      <c r="N363" s="65">
        <v>182978</v>
      </c>
      <c r="O363" s="65">
        <v>444972</v>
      </c>
      <c r="P363" s="65">
        <v>0</v>
      </c>
      <c r="Q363" s="65">
        <v>48866</v>
      </c>
      <c r="R363" s="65">
        <v>1223</v>
      </c>
      <c r="S363" s="65">
        <v>2355</v>
      </c>
      <c r="T363" s="57">
        <f>IF(P363&gt;0, ROUND(IF(IF(OR(C363="51", C363="52", C363="66"), (L363*'UNIT VALUES'!$C$22)-CALCS!P363,0)&gt;0, IF(OR(C363="51", C363="52", C363="66"), (L363*'UNIT VALUES'!$C$22)-CALCS!P363,0), 0), 0), ROUND(IF(IF(OR(C363="51", C363="52", C363="66"), (L363*'UNIT VALUES'!$C$22)-CALCS!O363,0)&gt;0, IF(OR(C363="51", C363="52", C363="66"), (L363*'UNIT VALUES'!$C$22)-CALCS!O363,0), 0), 0))</f>
        <v>0</v>
      </c>
      <c r="U363" s="58">
        <f>IF(C363="22", (O363*'UNIT VALUES'!$D$34)+(Q363*'UNIT VALUES'!$D$35)+(S363*'UNIT VALUES'!$D$36), (O363*'UNIT VALUES'!$D$24)+(Q363*'UNIT VALUES'!$D$25)+(S363*'UNIT VALUES'!$D$26))</f>
        <v>2779580.9891721071</v>
      </c>
      <c r="V363" s="58">
        <f>IF(C363="22",(O363*'UNIT VALUES'!$D$37)+(Q363*'UNIT VALUES'!$D$38)+(R363*'UNIT VALUES'!$D$39),IF(C363="66",(Q363*'UNIT VALUES'!$D$27)+(T363*'UNIT VALUES'!$D$29)+(R363*'UNIT VALUES'!$D$30),(Q363*'UNIT VALUES'!$D$27)+(T363*'UNIT VALUES'!$D$28)+(R363*'UNIT VALUES'!$D$30)))</f>
        <v>991117.66235956526</v>
      </c>
      <c r="W363" s="58">
        <f t="shared" si="5"/>
        <v>2779581</v>
      </c>
      <c r="X363" s="63">
        <f>ROUND(IF(C363="22", W363*'UNIT VALUES'!$D$40, W363*'UNIT VALUES'!$D$32), 0)</f>
        <v>2425094</v>
      </c>
    </row>
    <row r="364" spans="1:24">
      <c r="A364" s="64" t="s">
        <v>1156</v>
      </c>
      <c r="B364" s="64" t="s">
        <v>945</v>
      </c>
      <c r="C364" s="64" t="s">
        <v>102</v>
      </c>
      <c r="D364" s="64" t="s">
        <v>103</v>
      </c>
      <c r="E364" s="64" t="s">
        <v>946</v>
      </c>
      <c r="F364" s="64" t="s">
        <v>1157</v>
      </c>
      <c r="G364" s="64" t="s">
        <v>963</v>
      </c>
      <c r="H364" s="64" t="s">
        <v>24</v>
      </c>
      <c r="I364" s="64" t="s">
        <v>24</v>
      </c>
      <c r="J364" s="64" t="s">
        <v>965</v>
      </c>
      <c r="K364" s="64" t="s">
        <v>957</v>
      </c>
      <c r="L364" s="65">
        <v>153351</v>
      </c>
      <c r="M364" s="65">
        <v>344719</v>
      </c>
      <c r="N364" s="65">
        <v>345299</v>
      </c>
      <c r="O364" s="65">
        <v>486331</v>
      </c>
      <c r="P364" s="65">
        <v>0</v>
      </c>
      <c r="Q364" s="65">
        <v>47052</v>
      </c>
      <c r="R364" s="65">
        <v>3976</v>
      </c>
      <c r="S364" s="65">
        <v>1965</v>
      </c>
      <c r="T364" s="57">
        <f>IF(P364&gt;0, ROUND(IF(IF(OR(C364="51", C364="52", C364="66"), (L364*'UNIT VALUES'!$C$22)-CALCS!P364,0)&gt;0, IF(OR(C364="51", C364="52", C364="66"), (L364*'UNIT VALUES'!$C$22)-CALCS!P364,0), 0), 0), ROUND(IF(IF(OR(C364="51", C364="52", C364="66"), (L364*'UNIT VALUES'!$C$22)-CALCS!O364,0)&gt;0, IF(OR(C364="51", C364="52", C364="66"), (L364*'UNIT VALUES'!$C$22)-CALCS!O364,0), 0), 0))</f>
        <v>0</v>
      </c>
      <c r="U364" s="58">
        <f>IF(C364="22", (O364*'UNIT VALUES'!$D$34)+(Q364*'UNIT VALUES'!$D$35)+(S364*'UNIT VALUES'!$D$36), (O364*'UNIT VALUES'!$D$24)+(Q364*'UNIT VALUES'!$D$25)+(S364*'UNIT VALUES'!$D$26))</f>
        <v>2738926.3765033809</v>
      </c>
      <c r="V364" s="58">
        <f>IF(C364="22",(O364*'UNIT VALUES'!$D$37)+(Q364*'UNIT VALUES'!$D$38)+(R364*'UNIT VALUES'!$D$39),IF(C364="66",(Q364*'UNIT VALUES'!$D$27)+(T364*'UNIT VALUES'!$D$29)+(R364*'UNIT VALUES'!$D$30),(Q364*'UNIT VALUES'!$D$27)+(T364*'UNIT VALUES'!$D$28)+(R364*'UNIT VALUES'!$D$30)))</f>
        <v>1154306.2855721298</v>
      </c>
      <c r="W364" s="58">
        <f t="shared" si="5"/>
        <v>2738926</v>
      </c>
      <c r="X364" s="63">
        <f>ROUND(IF(C364="22", W364*'UNIT VALUES'!$D$40, W364*'UNIT VALUES'!$D$32), 0)</f>
        <v>2389624</v>
      </c>
    </row>
    <row r="365" spans="1:24">
      <c r="A365" s="64" t="s">
        <v>1158</v>
      </c>
      <c r="B365" s="64" t="s">
        <v>945</v>
      </c>
      <c r="C365" s="64" t="s">
        <v>102</v>
      </c>
      <c r="D365" s="64" t="s">
        <v>103</v>
      </c>
      <c r="E365" s="64" t="s">
        <v>946</v>
      </c>
      <c r="F365" s="64" t="s">
        <v>1159</v>
      </c>
      <c r="G365" s="64" t="s">
        <v>1024</v>
      </c>
      <c r="H365" s="64" t="s">
        <v>24</v>
      </c>
      <c r="I365" s="64" t="s">
        <v>24</v>
      </c>
      <c r="J365" s="64" t="s">
        <v>1026</v>
      </c>
      <c r="K365" s="64" t="s">
        <v>957</v>
      </c>
      <c r="L365" s="65">
        <v>108726</v>
      </c>
      <c r="M365" s="65">
        <v>209864</v>
      </c>
      <c r="N365" s="65">
        <v>218366</v>
      </c>
      <c r="O365" s="65">
        <v>416495</v>
      </c>
      <c r="P365" s="65">
        <v>0</v>
      </c>
      <c r="Q365" s="65">
        <v>50725</v>
      </c>
      <c r="R365" s="65">
        <v>3743</v>
      </c>
      <c r="S365" s="65">
        <v>5427</v>
      </c>
      <c r="T365" s="57">
        <f>IF(P365&gt;0, ROUND(IF(IF(OR(C365="51", C365="52", C365="66"), (L365*'UNIT VALUES'!$C$22)-CALCS!P365,0)&gt;0, IF(OR(C365="51", C365="52", C365="66"), (L365*'UNIT VALUES'!$C$22)-CALCS!P365,0), 0), 0), ROUND(IF(IF(OR(C365="51", C365="52", C365="66"), (L365*'UNIT VALUES'!$C$22)-CALCS!O365,0)&gt;0, IF(OR(C365="51", C365="52", C365="66"), (L365*'UNIT VALUES'!$C$22)-CALCS!O365,0), 0), 0))</f>
        <v>0</v>
      </c>
      <c r="U365" s="58">
        <f>IF(C365="22", (O365*'UNIT VALUES'!$D$34)+(Q365*'UNIT VALUES'!$D$35)+(S365*'UNIT VALUES'!$D$36), (O365*'UNIT VALUES'!$D$24)+(Q365*'UNIT VALUES'!$D$25)+(S365*'UNIT VALUES'!$D$26))</f>
        <v>3301067.4671180546</v>
      </c>
      <c r="V365" s="58">
        <f>IF(C365="22",(O365*'UNIT VALUES'!$D$37)+(Q365*'UNIT VALUES'!$D$38)+(R365*'UNIT VALUES'!$D$39),IF(C365="66",(Q365*'UNIT VALUES'!$D$27)+(T365*'UNIT VALUES'!$D$29)+(R365*'UNIT VALUES'!$D$30),(Q365*'UNIT VALUES'!$D$27)+(T365*'UNIT VALUES'!$D$28)+(R365*'UNIT VALUES'!$D$30)))</f>
        <v>1205583.3076791165</v>
      </c>
      <c r="W365" s="58">
        <f t="shared" si="5"/>
        <v>3301067</v>
      </c>
      <c r="X365" s="63">
        <f>ROUND(IF(C365="22", W365*'UNIT VALUES'!$D$40, W365*'UNIT VALUES'!$D$32), 0)</f>
        <v>2880074</v>
      </c>
    </row>
    <row r="366" spans="1:24">
      <c r="A366" s="64" t="s">
        <v>1160</v>
      </c>
      <c r="B366" s="64" t="s">
        <v>945</v>
      </c>
      <c r="C366" s="64" t="s">
        <v>102</v>
      </c>
      <c r="D366" s="64" t="s">
        <v>103</v>
      </c>
      <c r="E366" s="64" t="s">
        <v>946</v>
      </c>
      <c r="F366" s="64" t="s">
        <v>1161</v>
      </c>
      <c r="G366" s="64" t="s">
        <v>1104</v>
      </c>
      <c r="H366" s="64" t="s">
        <v>24</v>
      </c>
      <c r="I366" s="64" t="s">
        <v>24</v>
      </c>
      <c r="J366" s="64" t="s">
        <v>956</v>
      </c>
      <c r="K366" s="64" t="s">
        <v>957</v>
      </c>
      <c r="L366" s="65">
        <v>42343</v>
      </c>
      <c r="M366" s="65">
        <v>151020</v>
      </c>
      <c r="N366" s="65">
        <v>151000</v>
      </c>
      <c r="O366" s="65">
        <v>323041</v>
      </c>
      <c r="P366" s="65">
        <v>0</v>
      </c>
      <c r="Q366" s="65">
        <v>26537</v>
      </c>
      <c r="R366" s="65">
        <v>1624</v>
      </c>
      <c r="S366" s="65">
        <v>1293</v>
      </c>
      <c r="T366" s="57">
        <f>IF(P366&gt;0, ROUND(IF(IF(OR(C366="51", C366="52", C366="66"), (L366*'UNIT VALUES'!$C$22)-CALCS!P366,0)&gt;0, IF(OR(C366="51", C366="52", C366="66"), (L366*'UNIT VALUES'!$C$22)-CALCS!P366,0), 0), 0), ROUND(IF(IF(OR(C366="51", C366="52", C366="66"), (L366*'UNIT VALUES'!$C$22)-CALCS!O366,0)&gt;0, IF(OR(C366="51", C366="52", C366="66"), (L366*'UNIT VALUES'!$C$22)-CALCS!O366,0), 0), 0))</f>
        <v>0</v>
      </c>
      <c r="U366" s="58">
        <f>IF(C366="22", (O366*'UNIT VALUES'!$D$34)+(Q366*'UNIT VALUES'!$D$35)+(S366*'UNIT VALUES'!$D$36), (O366*'UNIT VALUES'!$D$24)+(Q366*'UNIT VALUES'!$D$25)+(S366*'UNIT VALUES'!$D$26))</f>
        <v>1671847.6343158833</v>
      </c>
      <c r="V366" s="58">
        <f>IF(C366="22",(O366*'UNIT VALUES'!$D$37)+(Q366*'UNIT VALUES'!$D$38)+(R366*'UNIT VALUES'!$D$39),IF(C366="66",(Q366*'UNIT VALUES'!$D$27)+(T366*'UNIT VALUES'!$D$29)+(R366*'UNIT VALUES'!$D$30),(Q366*'UNIT VALUES'!$D$27)+(T366*'UNIT VALUES'!$D$28)+(R366*'UNIT VALUES'!$D$30)))</f>
        <v>606825.66215921682</v>
      </c>
      <c r="W366" s="58">
        <f t="shared" si="5"/>
        <v>1671848</v>
      </c>
      <c r="X366" s="63">
        <f>ROUND(IF(C366="22", W366*'UNIT VALUES'!$D$40, W366*'UNIT VALUES'!$D$32), 0)</f>
        <v>1458633</v>
      </c>
    </row>
    <row r="367" spans="1:24">
      <c r="A367" s="64" t="s">
        <v>1162</v>
      </c>
      <c r="B367" s="64" t="s">
        <v>945</v>
      </c>
      <c r="C367" s="64" t="s">
        <v>102</v>
      </c>
      <c r="D367" s="64" t="s">
        <v>103</v>
      </c>
      <c r="E367" s="64" t="s">
        <v>946</v>
      </c>
      <c r="F367" s="64" t="s">
        <v>1163</v>
      </c>
      <c r="G367" s="64" t="s">
        <v>1101</v>
      </c>
      <c r="H367" s="64" t="s">
        <v>24</v>
      </c>
      <c r="I367" s="64" t="s">
        <v>24</v>
      </c>
      <c r="J367" s="64" t="s">
        <v>1021</v>
      </c>
      <c r="K367" s="64" t="s">
        <v>957</v>
      </c>
      <c r="L367" s="65">
        <v>35772</v>
      </c>
      <c r="M367" s="65">
        <v>156576</v>
      </c>
      <c r="N367" s="65">
        <v>156576</v>
      </c>
      <c r="O367" s="65">
        <v>369148</v>
      </c>
      <c r="P367" s="65">
        <v>0</v>
      </c>
      <c r="Q367" s="65">
        <v>30167</v>
      </c>
      <c r="R367" s="65">
        <v>831</v>
      </c>
      <c r="S367" s="65">
        <v>1717</v>
      </c>
      <c r="T367" s="57">
        <f>IF(P367&gt;0, ROUND(IF(IF(OR(C367="51", C367="52", C367="66"), (L367*'UNIT VALUES'!$C$22)-CALCS!P367,0)&gt;0, IF(OR(C367="51", C367="52", C367="66"), (L367*'UNIT VALUES'!$C$22)-CALCS!P367,0), 0), 0), ROUND(IF(IF(OR(C367="51", C367="52", C367="66"), (L367*'UNIT VALUES'!$C$22)-CALCS!O367,0)&gt;0, IF(OR(C367="51", C367="52", C367="66"), (L367*'UNIT VALUES'!$C$22)-CALCS!O367,0), 0), 0))</f>
        <v>0</v>
      </c>
      <c r="U367" s="58">
        <f>IF(C367="22", (O367*'UNIT VALUES'!$D$34)+(Q367*'UNIT VALUES'!$D$35)+(S367*'UNIT VALUES'!$D$36), (O367*'UNIT VALUES'!$D$24)+(Q367*'UNIT VALUES'!$D$25)+(S367*'UNIT VALUES'!$D$26))</f>
        <v>1946155.0821637926</v>
      </c>
      <c r="V367" s="58">
        <f>IF(C367="22",(O367*'UNIT VALUES'!$D$37)+(Q367*'UNIT VALUES'!$D$38)+(R367*'UNIT VALUES'!$D$39),IF(C367="66",(Q367*'UNIT VALUES'!$D$27)+(T367*'UNIT VALUES'!$D$29)+(R367*'UNIT VALUES'!$D$30),(Q367*'UNIT VALUES'!$D$27)+(T367*'UNIT VALUES'!$D$28)+(R367*'UNIT VALUES'!$D$30)))</f>
        <v>617288.41986943409</v>
      </c>
      <c r="W367" s="58">
        <f t="shared" si="5"/>
        <v>1946155</v>
      </c>
      <c r="X367" s="63">
        <f>ROUND(IF(C367="22", W367*'UNIT VALUES'!$D$40, W367*'UNIT VALUES'!$D$32), 0)</f>
        <v>1697957</v>
      </c>
    </row>
    <row r="368" spans="1:24">
      <c r="A368" s="64" t="s">
        <v>1164</v>
      </c>
      <c r="B368" s="64" t="s">
        <v>945</v>
      </c>
      <c r="C368" s="64" t="s">
        <v>102</v>
      </c>
      <c r="D368" s="64" t="s">
        <v>103</v>
      </c>
      <c r="E368" s="64" t="s">
        <v>946</v>
      </c>
      <c r="F368" s="64" t="s">
        <v>1165</v>
      </c>
      <c r="G368" s="64" t="s">
        <v>979</v>
      </c>
      <c r="H368" s="64" t="s">
        <v>24</v>
      </c>
      <c r="I368" s="64" t="s">
        <v>24</v>
      </c>
      <c r="J368" s="64" t="s">
        <v>981</v>
      </c>
      <c r="K368" s="64" t="s">
        <v>957</v>
      </c>
      <c r="L368" s="65">
        <v>85362</v>
      </c>
      <c r="M368" s="65">
        <v>181441</v>
      </c>
      <c r="N368" s="65">
        <v>183889</v>
      </c>
      <c r="O368" s="65">
        <v>287474</v>
      </c>
      <c r="P368" s="65">
        <v>0</v>
      </c>
      <c r="Q368" s="65">
        <v>34873</v>
      </c>
      <c r="R368" s="65">
        <v>4172</v>
      </c>
      <c r="S368" s="65">
        <v>1342</v>
      </c>
      <c r="T368" s="57">
        <f>IF(P368&gt;0, ROUND(IF(IF(OR(C368="51", C368="52", C368="66"), (L368*'UNIT VALUES'!$C$22)-CALCS!P368,0)&gt;0, IF(OR(C368="51", C368="52", C368="66"), (L368*'UNIT VALUES'!$C$22)-CALCS!P368,0), 0), 0), ROUND(IF(IF(OR(C368="51", C368="52", C368="66"), (L368*'UNIT VALUES'!$C$22)-CALCS!O368,0)&gt;0, IF(OR(C368="51", C368="52", C368="66"), (L368*'UNIT VALUES'!$C$22)-CALCS!O368,0), 0), 0))</f>
        <v>0</v>
      </c>
      <c r="U368" s="58">
        <f>IF(C368="22", (O368*'UNIT VALUES'!$D$34)+(Q368*'UNIT VALUES'!$D$35)+(S368*'UNIT VALUES'!$D$36), (O368*'UNIT VALUES'!$D$24)+(Q368*'UNIT VALUES'!$D$25)+(S368*'UNIT VALUES'!$D$26))</f>
        <v>1867175.5469440839</v>
      </c>
      <c r="V368" s="58">
        <f>IF(C368="22",(O368*'UNIT VALUES'!$D$37)+(Q368*'UNIT VALUES'!$D$38)+(R368*'UNIT VALUES'!$D$39),IF(C368="66",(Q368*'UNIT VALUES'!$D$27)+(T368*'UNIT VALUES'!$D$29)+(R368*'UNIT VALUES'!$D$30),(Q368*'UNIT VALUES'!$D$27)+(T368*'UNIT VALUES'!$D$28)+(R368*'UNIT VALUES'!$D$30)))</f>
        <v>943076.72461027931</v>
      </c>
      <c r="W368" s="58">
        <f t="shared" si="5"/>
        <v>1867176</v>
      </c>
      <c r="X368" s="63">
        <f>ROUND(IF(C368="22", W368*'UNIT VALUES'!$D$40, W368*'UNIT VALUES'!$D$32), 0)</f>
        <v>1629050</v>
      </c>
    </row>
    <row r="369" spans="1:24">
      <c r="A369" s="64" t="s">
        <v>1166</v>
      </c>
      <c r="B369" s="64" t="s">
        <v>1167</v>
      </c>
      <c r="C369" s="64" t="s">
        <v>19</v>
      </c>
      <c r="D369" s="64" t="s">
        <v>20</v>
      </c>
      <c r="E369" s="64" t="s">
        <v>1168</v>
      </c>
      <c r="F369" s="64" t="s">
        <v>22</v>
      </c>
      <c r="G369" s="64" t="s">
        <v>23</v>
      </c>
      <c r="H369" s="64" t="s">
        <v>24</v>
      </c>
      <c r="I369" s="64" t="s">
        <v>24</v>
      </c>
      <c r="J369" s="64" t="s">
        <v>25</v>
      </c>
      <c r="K369" s="64" t="s">
        <v>172</v>
      </c>
      <c r="L369" s="65">
        <v>0</v>
      </c>
      <c r="M369" s="65">
        <v>5463379</v>
      </c>
      <c r="N369" s="65">
        <v>5463105</v>
      </c>
      <c r="O369" s="65">
        <v>4854215</v>
      </c>
      <c r="P369" s="65">
        <v>0</v>
      </c>
      <c r="Q369" s="65">
        <v>685270</v>
      </c>
      <c r="R369" s="65">
        <v>116130</v>
      </c>
      <c r="S369" s="65">
        <v>35671</v>
      </c>
      <c r="T369" s="57">
        <f>IF(P369&gt;0, ROUND(IF(IF(OR(C369="51", C369="52", C369="66"), (L369*'UNIT VALUES'!$C$22)-CALCS!P369,0)&gt;0, IF(OR(C369="51", C369="52", C369="66"), (L369*'UNIT VALUES'!$C$22)-CALCS!P369,0), 0), 0), ROUND(IF(IF(OR(C369="51", C369="52", C369="66"), (L369*'UNIT VALUES'!$C$22)-CALCS!O369,0)&gt;0, IF(OR(C369="51", C369="52", C369="66"), (L369*'UNIT VALUES'!$C$22)-CALCS!O369,0), 0), 0))</f>
        <v>0</v>
      </c>
      <c r="U369" s="58">
        <f>IF(C369="22", (O369*'UNIT VALUES'!$D$34)+(Q369*'UNIT VALUES'!$D$35)+(S369*'UNIT VALUES'!$D$36), (O369*'UNIT VALUES'!$D$24)+(Q369*'UNIT VALUES'!$D$25)+(S369*'UNIT VALUES'!$D$26))</f>
        <v>41415862.771171764</v>
      </c>
      <c r="V369" s="58">
        <f>IF(C369="22",(O369*'UNIT VALUES'!$D$37)+(Q369*'UNIT VALUES'!$D$38)+(R369*'UNIT VALUES'!$D$39),IF(C369="66",(Q369*'UNIT VALUES'!$D$27)+(T369*'UNIT VALUES'!$D$29)+(R369*'UNIT VALUES'!$D$30),(Q369*'UNIT VALUES'!$D$27)+(T369*'UNIT VALUES'!$D$28)+(R369*'UNIT VALUES'!$D$30)))</f>
        <v>28159160.911533117</v>
      </c>
      <c r="W369" s="58">
        <f t="shared" si="5"/>
        <v>41415863</v>
      </c>
      <c r="X369" s="63">
        <f>ROUND(IF(C369="22", W369*'UNIT VALUES'!$D$40, W369*'UNIT VALUES'!$D$32), 0)</f>
        <v>34533844</v>
      </c>
    </row>
    <row r="370" spans="1:24">
      <c r="A370" s="64" t="s">
        <v>1169</v>
      </c>
      <c r="B370" s="64" t="s">
        <v>1167</v>
      </c>
      <c r="C370" s="64" t="s">
        <v>28</v>
      </c>
      <c r="D370" s="64" t="s">
        <v>29</v>
      </c>
      <c r="E370" s="64" t="s">
        <v>1168</v>
      </c>
      <c r="F370" s="64" t="s">
        <v>799</v>
      </c>
      <c r="G370" s="64" t="s">
        <v>359</v>
      </c>
      <c r="H370" s="64" t="s">
        <v>24</v>
      </c>
      <c r="I370" s="64" t="s">
        <v>1170</v>
      </c>
      <c r="J370" s="64" t="s">
        <v>1171</v>
      </c>
      <c r="K370" s="64" t="s">
        <v>172</v>
      </c>
      <c r="L370" s="65">
        <v>55890</v>
      </c>
      <c r="M370" s="65">
        <v>82861</v>
      </c>
      <c r="N370" s="65">
        <v>74059</v>
      </c>
      <c r="O370" s="65">
        <v>77434</v>
      </c>
      <c r="P370" s="65">
        <v>0</v>
      </c>
      <c r="Q370" s="65">
        <v>20169</v>
      </c>
      <c r="R370" s="65">
        <v>1137</v>
      </c>
      <c r="S370" s="65">
        <v>542</v>
      </c>
      <c r="T370" s="57">
        <f>IF(P370&gt;0, ROUND(IF(IF(OR(C370="51", C370="52", C370="66"), (L370*'UNIT VALUES'!$C$22)-CALCS!P370,0)&gt;0, IF(OR(C370="51", C370="52", C370="66"), (L370*'UNIT VALUES'!$C$22)-CALCS!P370,0), 0), 0), ROUND(IF(IF(OR(C370="51", C370="52", C370="66"), (L370*'UNIT VALUES'!$C$22)-CALCS!O370,0)&gt;0, IF(OR(C370="51", C370="52", C370="66"), (L370*'UNIT VALUES'!$C$22)-CALCS!O370,0), 0), 0))</f>
        <v>6011</v>
      </c>
      <c r="U370" s="58">
        <f>IF(C370="22", (O370*'UNIT VALUES'!$D$34)+(Q370*'UNIT VALUES'!$D$35)+(S370*'UNIT VALUES'!$D$36), (O370*'UNIT VALUES'!$D$24)+(Q370*'UNIT VALUES'!$D$25)+(S370*'UNIT VALUES'!$D$26))</f>
        <v>865645.33689321415</v>
      </c>
      <c r="V370" s="58">
        <f>IF(C370="22",(O370*'UNIT VALUES'!$D$37)+(Q370*'UNIT VALUES'!$D$38)+(R370*'UNIT VALUES'!$D$39),IF(C370="66",(Q370*'UNIT VALUES'!$D$27)+(T370*'UNIT VALUES'!$D$29)+(R370*'UNIT VALUES'!$D$30),(Q370*'UNIT VALUES'!$D$27)+(T370*'UNIT VALUES'!$D$28)+(R370*'UNIT VALUES'!$D$30)))</f>
        <v>529786.42916337308</v>
      </c>
      <c r="W370" s="58">
        <f t="shared" si="5"/>
        <v>865645</v>
      </c>
      <c r="X370" s="63">
        <f>ROUND(IF(C370="22", W370*'UNIT VALUES'!$D$40, W370*'UNIT VALUES'!$D$32), 0)</f>
        <v>755247</v>
      </c>
    </row>
    <row r="371" spans="1:24">
      <c r="A371" s="64" t="s">
        <v>1172</v>
      </c>
      <c r="B371" s="64" t="s">
        <v>1167</v>
      </c>
      <c r="C371" s="64" t="s">
        <v>28</v>
      </c>
      <c r="D371" s="64" t="s">
        <v>29</v>
      </c>
      <c r="E371" s="64" t="s">
        <v>1168</v>
      </c>
      <c r="F371" s="64" t="s">
        <v>1173</v>
      </c>
      <c r="G371" s="64" t="s">
        <v>242</v>
      </c>
      <c r="H371" s="64" t="s">
        <v>24</v>
      </c>
      <c r="I371" s="64" t="s">
        <v>24</v>
      </c>
      <c r="J371" s="64" t="s">
        <v>1174</v>
      </c>
      <c r="K371" s="64" t="s">
        <v>172</v>
      </c>
      <c r="L371" s="65">
        <v>45363</v>
      </c>
      <c r="M371" s="65">
        <v>74498</v>
      </c>
      <c r="N371" s="65">
        <v>42549</v>
      </c>
      <c r="O371" s="65">
        <v>116714</v>
      </c>
      <c r="P371" s="65">
        <v>0</v>
      </c>
      <c r="Q371" s="65">
        <v>34359</v>
      </c>
      <c r="R371" s="65">
        <v>3549</v>
      </c>
      <c r="S371" s="65">
        <v>997</v>
      </c>
      <c r="T371" s="57">
        <f>IF(P371&gt;0, ROUND(IF(IF(OR(C371="51", C371="52", C371="66"), (L371*'UNIT VALUES'!$C$22)-CALCS!P371,0)&gt;0, IF(OR(C371="51", C371="52", C371="66"), (L371*'UNIT VALUES'!$C$22)-CALCS!P371,0), 0), 0), ROUND(IF(IF(OR(C371="51", C371="52", C371="66"), (L371*'UNIT VALUES'!$C$22)-CALCS!O371,0)&gt;0, IF(OR(C371="51", C371="52", C371="66"), (L371*'UNIT VALUES'!$C$22)-CALCS!O371,0), 0), 0))</f>
        <v>0</v>
      </c>
      <c r="U371" s="58">
        <f>IF(C371="22", (O371*'UNIT VALUES'!$D$34)+(Q371*'UNIT VALUES'!$D$35)+(S371*'UNIT VALUES'!$D$36), (O371*'UNIT VALUES'!$D$24)+(Q371*'UNIT VALUES'!$D$25)+(S371*'UNIT VALUES'!$D$26))</f>
        <v>1457274.0120217938</v>
      </c>
      <c r="V371" s="58">
        <f>IF(C371="22",(O371*'UNIT VALUES'!$D$37)+(Q371*'UNIT VALUES'!$D$38)+(R371*'UNIT VALUES'!$D$39),IF(C371="66",(Q371*'UNIT VALUES'!$D$27)+(T371*'UNIT VALUES'!$D$29)+(R371*'UNIT VALUES'!$D$30),(Q371*'UNIT VALUES'!$D$27)+(T371*'UNIT VALUES'!$D$28)+(R371*'UNIT VALUES'!$D$30)))</f>
        <v>889049.73057219991</v>
      </c>
      <c r="W371" s="58">
        <f t="shared" si="5"/>
        <v>1457274</v>
      </c>
      <c r="X371" s="63">
        <f>ROUND(IF(C371="22", W371*'UNIT VALUES'!$D$40, W371*'UNIT VALUES'!$D$32), 0)</f>
        <v>1271424</v>
      </c>
    </row>
    <row r="372" spans="1:24">
      <c r="A372" s="64" t="s">
        <v>1175</v>
      </c>
      <c r="B372" s="64" t="s">
        <v>1167</v>
      </c>
      <c r="C372" s="64" t="s">
        <v>28</v>
      </c>
      <c r="D372" s="64" t="s">
        <v>29</v>
      </c>
      <c r="E372" s="64" t="s">
        <v>1168</v>
      </c>
      <c r="F372" s="64" t="s">
        <v>1176</v>
      </c>
      <c r="G372" s="64" t="s">
        <v>23</v>
      </c>
      <c r="H372" s="64" t="s">
        <v>24</v>
      </c>
      <c r="I372" s="64" t="s">
        <v>803</v>
      </c>
      <c r="J372" s="64" t="s">
        <v>1177</v>
      </c>
      <c r="K372" s="64" t="s">
        <v>172</v>
      </c>
      <c r="L372" s="65">
        <v>500116</v>
      </c>
      <c r="M372" s="65">
        <v>425202</v>
      </c>
      <c r="N372" s="65">
        <v>425022</v>
      </c>
      <c r="O372" s="65">
        <v>420003</v>
      </c>
      <c r="P372" s="65">
        <v>0</v>
      </c>
      <c r="Q372" s="65">
        <v>105368</v>
      </c>
      <c r="R372" s="65">
        <v>40022</v>
      </c>
      <c r="S372" s="65">
        <v>4151</v>
      </c>
      <c r="T372" s="57">
        <f>IF(P372&gt;0, ROUND(IF(IF(OR(C372="51", C372="52", C372="66"), (L372*'UNIT VALUES'!$C$22)-CALCS!P372,0)&gt;0, IF(OR(C372="51", C372="52", C372="66"), (L372*'UNIT VALUES'!$C$22)-CALCS!P372,0), 0), 0), ROUND(IF(IF(OR(C372="51", C372="52", C372="66"), (L372*'UNIT VALUES'!$C$22)-CALCS!O372,0)&gt;0, IF(OR(C372="51", C372="52", C372="66"), (L372*'UNIT VALUES'!$C$22)-CALCS!O372,0), 0), 0))</f>
        <v>326682</v>
      </c>
      <c r="U372" s="58">
        <f>IF(C372="22", (O372*'UNIT VALUES'!$D$34)+(Q372*'UNIT VALUES'!$D$35)+(S372*'UNIT VALUES'!$D$36), (O372*'UNIT VALUES'!$D$24)+(Q372*'UNIT VALUES'!$D$25)+(S372*'UNIT VALUES'!$D$26))</f>
        <v>4776169.4993047472</v>
      </c>
      <c r="V372" s="58">
        <f>IF(C372="22",(O372*'UNIT VALUES'!$D$37)+(Q372*'UNIT VALUES'!$D$38)+(R372*'UNIT VALUES'!$D$39),IF(C372="66",(Q372*'UNIT VALUES'!$D$27)+(T372*'UNIT VALUES'!$D$29)+(R372*'UNIT VALUES'!$D$30),(Q372*'UNIT VALUES'!$D$27)+(T372*'UNIT VALUES'!$D$28)+(R372*'UNIT VALUES'!$D$30)))</f>
        <v>8913678.1573301088</v>
      </c>
      <c r="W372" s="58">
        <f t="shared" si="5"/>
        <v>8913678</v>
      </c>
      <c r="X372" s="63">
        <f>ROUND(IF(C372="22", W372*'UNIT VALUES'!$D$40, W372*'UNIT VALUES'!$D$32), 0)</f>
        <v>7776894</v>
      </c>
    </row>
    <row r="373" spans="1:24">
      <c r="A373" s="64" t="s">
        <v>1178</v>
      </c>
      <c r="B373" s="64" t="s">
        <v>1167</v>
      </c>
      <c r="C373" s="64" t="s">
        <v>28</v>
      </c>
      <c r="D373" s="64" t="s">
        <v>29</v>
      </c>
      <c r="E373" s="64" t="s">
        <v>1168</v>
      </c>
      <c r="F373" s="64" t="s">
        <v>1179</v>
      </c>
      <c r="G373" s="64" t="s">
        <v>1180</v>
      </c>
      <c r="H373" s="64" t="s">
        <v>24</v>
      </c>
      <c r="I373" s="64" t="s">
        <v>24</v>
      </c>
      <c r="J373" s="64" t="s">
        <v>1181</v>
      </c>
      <c r="K373" s="64" t="s">
        <v>172</v>
      </c>
      <c r="L373" s="65">
        <v>70626</v>
      </c>
      <c r="M373" s="65">
        <v>47532</v>
      </c>
      <c r="N373" s="65">
        <v>47532</v>
      </c>
      <c r="O373" s="65">
        <v>200549</v>
      </c>
      <c r="P373" s="65">
        <v>0</v>
      </c>
      <c r="Q373" s="65">
        <v>41537</v>
      </c>
      <c r="R373" s="65">
        <v>6716</v>
      </c>
      <c r="S373" s="65">
        <v>1775</v>
      </c>
      <c r="T373" s="57">
        <f>IF(P373&gt;0, ROUND(IF(IF(OR(C373="51", C373="52", C373="66"), (L373*'UNIT VALUES'!$C$22)-CALCS!P373,0)&gt;0, IF(OR(C373="51", C373="52", C373="66"), (L373*'UNIT VALUES'!$C$22)-CALCS!P373,0), 0), 0), ROUND(IF(IF(OR(C373="51", C373="52", C373="66"), (L373*'UNIT VALUES'!$C$22)-CALCS!O373,0)&gt;0, IF(OR(C373="51", C373="52", C373="66"), (L373*'UNIT VALUES'!$C$22)-CALCS!O373,0), 0), 0))</f>
        <v>0</v>
      </c>
      <c r="U373" s="58">
        <f>IF(C373="22", (O373*'UNIT VALUES'!$D$34)+(Q373*'UNIT VALUES'!$D$35)+(S373*'UNIT VALUES'!$D$36), (O373*'UNIT VALUES'!$D$24)+(Q373*'UNIT VALUES'!$D$25)+(S373*'UNIT VALUES'!$D$26))</f>
        <v>1975039.2335077589</v>
      </c>
      <c r="V373" s="58">
        <f>IF(C373="22",(O373*'UNIT VALUES'!$D$37)+(Q373*'UNIT VALUES'!$D$38)+(R373*'UNIT VALUES'!$D$39),IF(C373="66",(Q373*'UNIT VALUES'!$D$27)+(T373*'UNIT VALUES'!$D$29)+(R373*'UNIT VALUES'!$D$30),(Q373*'UNIT VALUES'!$D$27)+(T373*'UNIT VALUES'!$D$28)+(R373*'UNIT VALUES'!$D$30)))</f>
        <v>1248120.2714882223</v>
      </c>
      <c r="W373" s="58">
        <f t="shared" si="5"/>
        <v>1975039</v>
      </c>
      <c r="X373" s="63">
        <f>ROUND(IF(C373="22", W373*'UNIT VALUES'!$D$40, W373*'UNIT VALUES'!$D$32), 0)</f>
        <v>1723157</v>
      </c>
    </row>
    <row r="374" spans="1:24">
      <c r="A374" s="64" t="s">
        <v>1182</v>
      </c>
      <c r="B374" s="64" t="s">
        <v>1167</v>
      </c>
      <c r="C374" s="64" t="s">
        <v>28</v>
      </c>
      <c r="D374" s="64" t="s">
        <v>29</v>
      </c>
      <c r="E374" s="64" t="s">
        <v>1168</v>
      </c>
      <c r="F374" s="64" t="s">
        <v>1183</v>
      </c>
      <c r="G374" s="64" t="s">
        <v>979</v>
      </c>
      <c r="H374" s="64" t="s">
        <v>24</v>
      </c>
      <c r="I374" s="64" t="s">
        <v>1184</v>
      </c>
      <c r="J374" s="64" t="s">
        <v>1185</v>
      </c>
      <c r="K374" s="64" t="s">
        <v>172</v>
      </c>
      <c r="L374" s="65">
        <v>21703</v>
      </c>
      <c r="M374" s="65">
        <v>0</v>
      </c>
      <c r="N374" s="65">
        <v>0</v>
      </c>
      <c r="O374" s="65">
        <v>15383</v>
      </c>
      <c r="P374" s="65">
        <v>0</v>
      </c>
      <c r="Q374" s="65">
        <v>4798</v>
      </c>
      <c r="R374" s="65">
        <v>1057</v>
      </c>
      <c r="S374" s="65">
        <v>209</v>
      </c>
      <c r="T374" s="57">
        <f>IF(P374&gt;0, ROUND(IF(IF(OR(C374="51", C374="52", C374="66"), (L374*'UNIT VALUES'!$C$22)-CALCS!P374,0)&gt;0, IF(OR(C374="51", C374="52", C374="66"), (L374*'UNIT VALUES'!$C$22)-CALCS!P374,0), 0), 0), ROUND(IF(IF(OR(C374="51", C374="52", C374="66"), (L374*'UNIT VALUES'!$C$22)-CALCS!O374,0)&gt;0, IF(OR(C374="51", C374="52", C374="66"), (L374*'UNIT VALUES'!$C$22)-CALCS!O374,0), 0), 0))</f>
        <v>17020</v>
      </c>
      <c r="U374" s="58">
        <f>IF(C374="22", (O374*'UNIT VALUES'!$D$34)+(Q374*'UNIT VALUES'!$D$35)+(S374*'UNIT VALUES'!$D$36), (O374*'UNIT VALUES'!$D$24)+(Q374*'UNIT VALUES'!$D$25)+(S374*'UNIT VALUES'!$D$26))</f>
        <v>213513.89385417511</v>
      </c>
      <c r="V374" s="58">
        <f>IF(C374="22",(O374*'UNIT VALUES'!$D$37)+(Q374*'UNIT VALUES'!$D$38)+(R374*'UNIT VALUES'!$D$39),IF(C374="66",(Q374*'UNIT VALUES'!$D$27)+(T374*'UNIT VALUES'!$D$29)+(R374*'UNIT VALUES'!$D$30),(Q374*'UNIT VALUES'!$D$27)+(T374*'UNIT VALUES'!$D$28)+(R374*'UNIT VALUES'!$D$30)))</f>
        <v>378135.34603450465</v>
      </c>
      <c r="W374" s="58">
        <f t="shared" si="5"/>
        <v>378135</v>
      </c>
      <c r="X374" s="63">
        <f>ROUND(IF(C374="22", W374*'UNIT VALUES'!$D$40, W374*'UNIT VALUES'!$D$32), 0)</f>
        <v>329910</v>
      </c>
    </row>
    <row r="375" spans="1:24">
      <c r="A375" s="64" t="s">
        <v>1186</v>
      </c>
      <c r="B375" s="64" t="s">
        <v>1167</v>
      </c>
      <c r="C375" s="64" t="s">
        <v>28</v>
      </c>
      <c r="D375" s="64" t="s">
        <v>29</v>
      </c>
      <c r="E375" s="64" t="s">
        <v>1168</v>
      </c>
      <c r="F375" s="64" t="s">
        <v>1187</v>
      </c>
      <c r="G375" s="64" t="s">
        <v>1188</v>
      </c>
      <c r="H375" s="64" t="s">
        <v>24</v>
      </c>
      <c r="I375" s="64" t="s">
        <v>24</v>
      </c>
      <c r="J375" s="64" t="s">
        <v>1189</v>
      </c>
      <c r="K375" s="64" t="s">
        <v>172</v>
      </c>
      <c r="L375" s="65">
        <v>158623</v>
      </c>
      <c r="M375" s="65">
        <v>170108</v>
      </c>
      <c r="N375" s="65">
        <v>170108</v>
      </c>
      <c r="O375" s="65">
        <v>189885</v>
      </c>
      <c r="P375" s="65">
        <v>0</v>
      </c>
      <c r="Q375" s="65">
        <v>32042</v>
      </c>
      <c r="R375" s="65">
        <v>6044</v>
      </c>
      <c r="S375" s="65">
        <v>746</v>
      </c>
      <c r="T375" s="57">
        <f>IF(P375&gt;0, ROUND(IF(IF(OR(C375="51", C375="52", C375="66"), (L375*'UNIT VALUES'!$C$22)-CALCS!P375,0)&gt;0, IF(OR(C375="51", C375="52", C375="66"), (L375*'UNIT VALUES'!$C$22)-CALCS!P375,0), 0), 0), ROUND(IF(IF(OR(C375="51", C375="52", C375="66"), (L375*'UNIT VALUES'!$C$22)-CALCS!O375,0)&gt;0, IF(OR(C375="51", C375="52", C375="66"), (L375*'UNIT VALUES'!$C$22)-CALCS!O375,0), 0), 0))</f>
        <v>46943</v>
      </c>
      <c r="U375" s="58">
        <f>IF(C375="22", (O375*'UNIT VALUES'!$D$34)+(Q375*'UNIT VALUES'!$D$35)+(S375*'UNIT VALUES'!$D$36), (O375*'UNIT VALUES'!$D$24)+(Q375*'UNIT VALUES'!$D$25)+(S375*'UNIT VALUES'!$D$26))</f>
        <v>1487180.2709088037</v>
      </c>
      <c r="V375" s="58">
        <f>IF(C375="22",(O375*'UNIT VALUES'!$D$37)+(Q375*'UNIT VALUES'!$D$38)+(R375*'UNIT VALUES'!$D$39),IF(C375="66",(Q375*'UNIT VALUES'!$D$27)+(T375*'UNIT VALUES'!$D$29)+(R375*'UNIT VALUES'!$D$30),(Q375*'UNIT VALUES'!$D$27)+(T375*'UNIT VALUES'!$D$28)+(R375*'UNIT VALUES'!$D$30)))</f>
        <v>1614364.4016020717</v>
      </c>
      <c r="W375" s="58">
        <f t="shared" si="5"/>
        <v>1614364</v>
      </c>
      <c r="X375" s="63">
        <f>ROUND(IF(C375="22", W375*'UNIT VALUES'!$D$40, W375*'UNIT VALUES'!$D$32), 0)</f>
        <v>1408480</v>
      </c>
    </row>
    <row r="376" spans="1:24">
      <c r="A376" s="64" t="s">
        <v>1190</v>
      </c>
      <c r="B376" s="64" t="s">
        <v>1167</v>
      </c>
      <c r="C376" s="64" t="s">
        <v>28</v>
      </c>
      <c r="D376" s="64" t="s">
        <v>29</v>
      </c>
      <c r="E376" s="64" t="s">
        <v>1168</v>
      </c>
      <c r="F376" s="64" t="s">
        <v>72</v>
      </c>
      <c r="G376" s="64" t="s">
        <v>1191</v>
      </c>
      <c r="H376" s="64" t="s">
        <v>24</v>
      </c>
      <c r="I376" s="64" t="s">
        <v>1192</v>
      </c>
      <c r="J376" s="64" t="s">
        <v>1193</v>
      </c>
      <c r="K376" s="64" t="s">
        <v>172</v>
      </c>
      <c r="L376" s="65">
        <v>17868</v>
      </c>
      <c r="M376" s="65">
        <v>0</v>
      </c>
      <c r="N376" s="65">
        <v>0</v>
      </c>
      <c r="O376" s="65">
        <v>33128</v>
      </c>
      <c r="P376" s="65">
        <v>0</v>
      </c>
      <c r="Q376" s="65">
        <v>7475</v>
      </c>
      <c r="R376" s="65">
        <v>921</v>
      </c>
      <c r="S376" s="65">
        <v>791</v>
      </c>
      <c r="T376" s="57">
        <f>IF(P376&gt;0, ROUND(IF(IF(OR(C376="51", C376="52", C376="66"), (L376*'UNIT VALUES'!$C$22)-CALCS!P376,0)&gt;0, IF(OR(C376="51", C376="52", C376="66"), (L376*'UNIT VALUES'!$C$22)-CALCS!P376,0), 0), 0), ROUND(IF(IF(OR(C376="51", C376="52", C376="66"), (L376*'UNIT VALUES'!$C$22)-CALCS!O376,0)&gt;0, IF(OR(C376="51", C376="52", C376="66"), (L376*'UNIT VALUES'!$C$22)-CALCS!O376,0), 0), 0))</f>
        <v>0</v>
      </c>
      <c r="U376" s="58">
        <f>IF(C376="22", (O376*'UNIT VALUES'!$D$34)+(Q376*'UNIT VALUES'!$D$35)+(S376*'UNIT VALUES'!$D$36), (O376*'UNIT VALUES'!$D$24)+(Q376*'UNIT VALUES'!$D$25)+(S376*'UNIT VALUES'!$D$26))</f>
        <v>429452.3071072094</v>
      </c>
      <c r="V376" s="58">
        <f>IF(C376="22",(O376*'UNIT VALUES'!$D$37)+(Q376*'UNIT VALUES'!$D$38)+(R376*'UNIT VALUES'!$D$39),IF(C376="66",(Q376*'UNIT VALUES'!$D$27)+(T376*'UNIT VALUES'!$D$29)+(R376*'UNIT VALUES'!$D$30),(Q376*'UNIT VALUES'!$D$27)+(T376*'UNIT VALUES'!$D$28)+(R376*'UNIT VALUES'!$D$30)))</f>
        <v>204058.30911365498</v>
      </c>
      <c r="W376" s="58">
        <f t="shared" si="5"/>
        <v>429452</v>
      </c>
      <c r="X376" s="63">
        <f>ROUND(IF(C376="22", W376*'UNIT VALUES'!$D$40, W376*'UNIT VALUES'!$D$32), 0)</f>
        <v>374683</v>
      </c>
    </row>
    <row r="377" spans="1:24">
      <c r="A377" s="64" t="s">
        <v>1002</v>
      </c>
      <c r="B377" s="64" t="s">
        <v>1167</v>
      </c>
      <c r="C377" s="64" t="s">
        <v>28</v>
      </c>
      <c r="D377" s="64" t="s">
        <v>29</v>
      </c>
      <c r="E377" s="64" t="s">
        <v>1168</v>
      </c>
      <c r="F377" s="64" t="s">
        <v>1194</v>
      </c>
      <c r="G377" s="64" t="s">
        <v>1195</v>
      </c>
      <c r="H377" s="64" t="s">
        <v>24</v>
      </c>
      <c r="I377" s="64" t="s">
        <v>1196</v>
      </c>
      <c r="J377" s="64" t="s">
        <v>1197</v>
      </c>
      <c r="K377" s="64" t="s">
        <v>172</v>
      </c>
      <c r="L377" s="65">
        <v>16523</v>
      </c>
      <c r="M377" s="65">
        <v>0</v>
      </c>
      <c r="N377" s="65">
        <v>0</v>
      </c>
      <c r="O377" s="65">
        <v>33804</v>
      </c>
      <c r="P377" s="65">
        <v>0</v>
      </c>
      <c r="Q377" s="65">
        <v>7100</v>
      </c>
      <c r="R377" s="65">
        <v>448</v>
      </c>
      <c r="S377" s="65">
        <v>889</v>
      </c>
      <c r="T377" s="57">
        <f>IF(P377&gt;0, ROUND(IF(IF(OR(C377="51", C377="52", C377="66"), (L377*'UNIT VALUES'!$C$22)-CALCS!P377,0)&gt;0, IF(OR(C377="51", C377="52", C377="66"), (L377*'UNIT VALUES'!$C$22)-CALCS!P377,0), 0), 0), ROUND(IF(IF(OR(C377="51", C377="52", C377="66"), (L377*'UNIT VALUES'!$C$22)-CALCS!O377,0)&gt;0, IF(OR(C377="51", C377="52", C377="66"), (L377*'UNIT VALUES'!$C$22)-CALCS!O377,0), 0), 0))</f>
        <v>0</v>
      </c>
      <c r="U377" s="58">
        <f>IF(C377="22", (O377*'UNIT VALUES'!$D$34)+(Q377*'UNIT VALUES'!$D$35)+(S377*'UNIT VALUES'!$D$36), (O377*'UNIT VALUES'!$D$24)+(Q377*'UNIT VALUES'!$D$25)+(S377*'UNIT VALUES'!$D$26))</f>
        <v>435816.0537198339</v>
      </c>
      <c r="V377" s="58">
        <f>IF(C377="22",(O377*'UNIT VALUES'!$D$37)+(Q377*'UNIT VALUES'!$D$38)+(R377*'UNIT VALUES'!$D$39),IF(C377="66",(Q377*'UNIT VALUES'!$D$27)+(T377*'UNIT VALUES'!$D$29)+(R377*'UNIT VALUES'!$D$30),(Q377*'UNIT VALUES'!$D$27)+(T377*'UNIT VALUES'!$D$28)+(R377*'UNIT VALUES'!$D$30)))</f>
        <v>163321.33899964546</v>
      </c>
      <c r="W377" s="58">
        <f t="shared" si="5"/>
        <v>435816</v>
      </c>
      <c r="X377" s="63">
        <f>ROUND(IF(C377="22", W377*'UNIT VALUES'!$D$40, W377*'UNIT VALUES'!$D$32), 0)</f>
        <v>380235</v>
      </c>
    </row>
    <row r="378" spans="1:24">
      <c r="A378" s="64" t="s">
        <v>1198</v>
      </c>
      <c r="B378" s="64" t="s">
        <v>1167</v>
      </c>
      <c r="C378" s="64" t="s">
        <v>28</v>
      </c>
      <c r="D378" s="64" t="s">
        <v>29</v>
      </c>
      <c r="E378" s="64" t="s">
        <v>1168</v>
      </c>
      <c r="F378" s="64" t="s">
        <v>396</v>
      </c>
      <c r="G378" s="64" t="s">
        <v>1199</v>
      </c>
      <c r="H378" s="64" t="s">
        <v>24</v>
      </c>
      <c r="I378" s="64" t="s">
        <v>1200</v>
      </c>
      <c r="J378" s="64" t="s">
        <v>1201</v>
      </c>
      <c r="K378" s="64" t="s">
        <v>172</v>
      </c>
      <c r="L378" s="65">
        <v>3174</v>
      </c>
      <c r="M378" s="65">
        <v>0</v>
      </c>
      <c r="N378" s="65">
        <v>0</v>
      </c>
      <c r="O378" s="65">
        <v>33437</v>
      </c>
      <c r="P378" s="65">
        <v>0</v>
      </c>
      <c r="Q378" s="65">
        <v>5252</v>
      </c>
      <c r="R378" s="65">
        <v>108</v>
      </c>
      <c r="S378" s="65">
        <v>148</v>
      </c>
      <c r="T378" s="57">
        <f>IF(P378&gt;0, ROUND(IF(IF(OR(C378="51", C378="52", C378="66"), (L378*'UNIT VALUES'!$C$22)-CALCS!P378,0)&gt;0, IF(OR(C378="51", C378="52", C378="66"), (L378*'UNIT VALUES'!$C$22)-CALCS!P378,0), 0), 0), ROUND(IF(IF(OR(C378="51", C378="52", C378="66"), (L378*'UNIT VALUES'!$C$22)-CALCS!O378,0)&gt;0, IF(OR(C378="51", C378="52", C378="66"), (L378*'UNIT VALUES'!$C$22)-CALCS!O378,0), 0), 0))</f>
        <v>0</v>
      </c>
      <c r="U378" s="58">
        <f>IF(C378="22", (O378*'UNIT VALUES'!$D$34)+(Q378*'UNIT VALUES'!$D$35)+(S378*'UNIT VALUES'!$D$36), (O378*'UNIT VALUES'!$D$24)+(Q378*'UNIT VALUES'!$D$25)+(S378*'UNIT VALUES'!$D$26))</f>
        <v>252665.38956455365</v>
      </c>
      <c r="V378" s="58">
        <f>IF(C378="22",(O378*'UNIT VALUES'!$D$37)+(Q378*'UNIT VALUES'!$D$38)+(R378*'UNIT VALUES'!$D$39),IF(C378="66",(Q378*'UNIT VALUES'!$D$27)+(T378*'UNIT VALUES'!$D$29)+(R378*'UNIT VALUES'!$D$30),(Q378*'UNIT VALUES'!$D$27)+(T378*'UNIT VALUES'!$D$28)+(R378*'UNIT VALUES'!$D$30)))</f>
        <v>104847.49317560343</v>
      </c>
      <c r="W378" s="58">
        <f t="shared" si="5"/>
        <v>252665</v>
      </c>
      <c r="X378" s="63">
        <f>ROUND(IF(C378="22", W378*'UNIT VALUES'!$D$40, W378*'UNIT VALUES'!$D$32), 0)</f>
        <v>220442</v>
      </c>
    </row>
    <row r="379" spans="1:24">
      <c r="A379" s="64" t="s">
        <v>1202</v>
      </c>
      <c r="B379" s="64" t="s">
        <v>1167</v>
      </c>
      <c r="C379" s="64" t="s">
        <v>49</v>
      </c>
      <c r="D379" s="64" t="s">
        <v>50</v>
      </c>
      <c r="E379" s="64" t="s">
        <v>1168</v>
      </c>
      <c r="F379" s="64" t="s">
        <v>1203</v>
      </c>
      <c r="G379" s="64" t="s">
        <v>1204</v>
      </c>
      <c r="H379" s="64" t="s">
        <v>24</v>
      </c>
      <c r="I379" s="64" t="s">
        <v>1205</v>
      </c>
      <c r="J379" s="64" t="s">
        <v>1177</v>
      </c>
      <c r="K379" s="64" t="s">
        <v>172</v>
      </c>
      <c r="L379" s="65">
        <v>1</v>
      </c>
      <c r="M379" s="65">
        <v>0</v>
      </c>
      <c r="N379" s="65">
        <v>0</v>
      </c>
      <c r="O379" s="65">
        <v>76728</v>
      </c>
      <c r="P379" s="65">
        <v>0</v>
      </c>
      <c r="Q379" s="65">
        <v>2636</v>
      </c>
      <c r="R379" s="65">
        <v>36</v>
      </c>
      <c r="S379" s="65">
        <v>164</v>
      </c>
      <c r="T379" s="57">
        <f>IF(P379&gt;0, ROUND(IF(IF(OR(C379="51", C379="52", C379="66"), (L379*'UNIT VALUES'!$C$22)-CALCS!P379,0)&gt;0, IF(OR(C379="51", C379="52", C379="66"), (L379*'UNIT VALUES'!$C$22)-CALCS!P379,0), 0), 0), ROUND(IF(IF(OR(C379="51", C379="52", C379="66"), (L379*'UNIT VALUES'!$C$22)-CALCS!O379,0)&gt;0, IF(OR(C379="51", C379="52", C379="66"), (L379*'UNIT VALUES'!$C$22)-CALCS!O379,0), 0), 0))</f>
        <v>0</v>
      </c>
      <c r="U379" s="58">
        <f>IF(C379="22", (O379*'UNIT VALUES'!$D$34)+(Q379*'UNIT VALUES'!$D$35)+(S379*'UNIT VALUES'!$D$36), (O379*'UNIT VALUES'!$D$24)+(Q379*'UNIT VALUES'!$D$25)+(S379*'UNIT VALUES'!$D$26))</f>
        <v>259833.33522014128</v>
      </c>
      <c r="V379" s="58">
        <f>IF(C379="22",(O379*'UNIT VALUES'!$D$37)+(Q379*'UNIT VALUES'!$D$38)+(R379*'UNIT VALUES'!$D$39),IF(C379="66",(Q379*'UNIT VALUES'!$D$27)+(T379*'UNIT VALUES'!$D$29)+(R379*'UNIT VALUES'!$D$30),(Q379*'UNIT VALUES'!$D$27)+(T379*'UNIT VALUES'!$D$28)+(R379*'UNIT VALUES'!$D$30)))</f>
        <v>51322.35880766654</v>
      </c>
      <c r="W379" s="58">
        <f t="shared" si="5"/>
        <v>259833</v>
      </c>
      <c r="X379" s="63">
        <f>ROUND(IF(C379="22", W379*'UNIT VALUES'!$D$40, W379*'UNIT VALUES'!$D$32), 0)</f>
        <v>226696</v>
      </c>
    </row>
    <row r="380" spans="1:24">
      <c r="A380" s="64" t="s">
        <v>1206</v>
      </c>
      <c r="B380" s="64" t="s">
        <v>1167</v>
      </c>
      <c r="C380" s="64" t="s">
        <v>28</v>
      </c>
      <c r="D380" s="64" t="s">
        <v>29</v>
      </c>
      <c r="E380" s="64" t="s">
        <v>1168</v>
      </c>
      <c r="F380" s="64" t="s">
        <v>1044</v>
      </c>
      <c r="G380" s="64" t="s">
        <v>23</v>
      </c>
      <c r="H380" s="64" t="s">
        <v>24</v>
      </c>
      <c r="I380" s="64" t="s">
        <v>1207</v>
      </c>
      <c r="J380" s="64" t="s">
        <v>1208</v>
      </c>
      <c r="K380" s="64" t="s">
        <v>172</v>
      </c>
      <c r="L380" s="65">
        <v>69764</v>
      </c>
      <c r="M380" s="65">
        <v>116896</v>
      </c>
      <c r="N380" s="65">
        <v>116896</v>
      </c>
      <c r="O380" s="65">
        <v>91351</v>
      </c>
      <c r="P380" s="65">
        <v>0</v>
      </c>
      <c r="Q380" s="65">
        <v>26376</v>
      </c>
      <c r="R380" s="65">
        <v>6630</v>
      </c>
      <c r="S380" s="65">
        <v>987</v>
      </c>
      <c r="T380" s="57">
        <f>IF(P380&gt;0, ROUND(IF(IF(OR(C380="51", C380="52", C380="66"), (L380*'UNIT VALUES'!$C$22)-CALCS!P380,0)&gt;0, IF(OR(C380="51", C380="52", C380="66"), (L380*'UNIT VALUES'!$C$22)-CALCS!P380,0), 0), 0), ROUND(IF(IF(OR(C380="51", C380="52", C380="66"), (L380*'UNIT VALUES'!$C$22)-CALCS!O380,0)&gt;0, IF(OR(C380="51", C380="52", C380="66"), (L380*'UNIT VALUES'!$C$22)-CALCS!O380,0), 0), 0))</f>
        <v>12808</v>
      </c>
      <c r="U380" s="58">
        <f>IF(C380="22", (O380*'UNIT VALUES'!$D$34)+(Q380*'UNIT VALUES'!$D$35)+(S380*'UNIT VALUES'!$D$36), (O380*'UNIT VALUES'!$D$24)+(Q380*'UNIT VALUES'!$D$25)+(S380*'UNIT VALUES'!$D$26))</f>
        <v>1159667.5706175368</v>
      </c>
      <c r="V380" s="58">
        <f>IF(C380="22",(O380*'UNIT VALUES'!$D$37)+(Q380*'UNIT VALUES'!$D$38)+(R380*'UNIT VALUES'!$D$39),IF(C380="66",(Q380*'UNIT VALUES'!$D$27)+(T380*'UNIT VALUES'!$D$29)+(R380*'UNIT VALUES'!$D$30),(Q380*'UNIT VALUES'!$D$27)+(T380*'UNIT VALUES'!$D$28)+(R380*'UNIT VALUES'!$D$30)))</f>
        <v>1122529.5840837189</v>
      </c>
      <c r="W380" s="58">
        <f t="shared" si="5"/>
        <v>1159668</v>
      </c>
      <c r="X380" s="63">
        <f>ROUND(IF(C380="22", W380*'UNIT VALUES'!$D$40, W380*'UNIT VALUES'!$D$32), 0)</f>
        <v>1011773</v>
      </c>
    </row>
    <row r="381" spans="1:24">
      <c r="A381" s="64" t="s">
        <v>1209</v>
      </c>
      <c r="B381" s="64" t="s">
        <v>1167</v>
      </c>
      <c r="C381" s="64" t="s">
        <v>28</v>
      </c>
      <c r="D381" s="64" t="s">
        <v>29</v>
      </c>
      <c r="E381" s="64" t="s">
        <v>1168</v>
      </c>
      <c r="F381" s="64" t="s">
        <v>1210</v>
      </c>
      <c r="G381" s="64" t="s">
        <v>302</v>
      </c>
      <c r="H381" s="64" t="s">
        <v>24</v>
      </c>
      <c r="I381" s="64" t="s">
        <v>1211</v>
      </c>
      <c r="J381" s="64" t="s">
        <v>1177</v>
      </c>
      <c r="K381" s="64" t="s">
        <v>172</v>
      </c>
      <c r="L381" s="65">
        <v>25565</v>
      </c>
      <c r="M381" s="65">
        <v>32102</v>
      </c>
      <c r="N381" s="65">
        <v>30829</v>
      </c>
      <c r="O381" s="65">
        <v>56579</v>
      </c>
      <c r="P381" s="65">
        <v>0</v>
      </c>
      <c r="Q381" s="65">
        <v>10296</v>
      </c>
      <c r="R381" s="65">
        <v>944</v>
      </c>
      <c r="S381" s="65">
        <v>1300</v>
      </c>
      <c r="T381" s="57">
        <f>IF(P381&gt;0, ROUND(IF(IF(OR(C381="51", C381="52", C381="66"), (L381*'UNIT VALUES'!$C$22)-CALCS!P381,0)&gt;0, IF(OR(C381="51", C381="52", C381="66"), (L381*'UNIT VALUES'!$C$22)-CALCS!P381,0), 0), 0), ROUND(IF(IF(OR(C381="51", C381="52", C381="66"), (L381*'UNIT VALUES'!$C$22)-CALCS!O381,0)&gt;0, IF(OR(C381="51", C381="52", C381="66"), (L381*'UNIT VALUES'!$C$22)-CALCS!O381,0), 0), 0))</f>
        <v>0</v>
      </c>
      <c r="U381" s="58">
        <f>IF(C381="22", (O381*'UNIT VALUES'!$D$34)+(Q381*'UNIT VALUES'!$D$35)+(S381*'UNIT VALUES'!$D$36), (O381*'UNIT VALUES'!$D$24)+(Q381*'UNIT VALUES'!$D$25)+(S381*'UNIT VALUES'!$D$26))</f>
        <v>648684.24568745843</v>
      </c>
      <c r="V381" s="58">
        <f>IF(C381="22",(O381*'UNIT VALUES'!$D$37)+(Q381*'UNIT VALUES'!$D$38)+(R381*'UNIT VALUES'!$D$39),IF(C381="66",(Q381*'UNIT VALUES'!$D$27)+(T381*'UNIT VALUES'!$D$29)+(R381*'UNIT VALUES'!$D$30),(Q381*'UNIT VALUES'!$D$27)+(T381*'UNIT VALUES'!$D$28)+(R381*'UNIT VALUES'!$D$30)))</f>
        <v>257873.01123455697</v>
      </c>
      <c r="W381" s="58">
        <f t="shared" si="5"/>
        <v>648684</v>
      </c>
      <c r="X381" s="63">
        <f>ROUND(IF(C381="22", W381*'UNIT VALUES'!$D$40, W381*'UNIT VALUES'!$D$32), 0)</f>
        <v>565956</v>
      </c>
    </row>
    <row r="382" spans="1:24">
      <c r="A382" s="64" t="s">
        <v>1212</v>
      </c>
      <c r="B382" s="64" t="s">
        <v>1167</v>
      </c>
      <c r="C382" s="64" t="s">
        <v>28</v>
      </c>
      <c r="D382" s="64" t="s">
        <v>29</v>
      </c>
      <c r="E382" s="64" t="s">
        <v>1168</v>
      </c>
      <c r="F382" s="64" t="s">
        <v>1213</v>
      </c>
      <c r="G382" s="64" t="s">
        <v>1104</v>
      </c>
      <c r="H382" s="64" t="s">
        <v>24</v>
      </c>
      <c r="I382" s="64" t="s">
        <v>1214</v>
      </c>
      <c r="J382" s="64" t="s">
        <v>1215</v>
      </c>
      <c r="K382" s="64" t="s">
        <v>172</v>
      </c>
      <c r="L382" s="65">
        <v>32226</v>
      </c>
      <c r="M382" s="65">
        <v>0</v>
      </c>
      <c r="N382" s="65">
        <v>0</v>
      </c>
      <c r="O382" s="65">
        <v>36303</v>
      </c>
      <c r="P382" s="65">
        <v>0</v>
      </c>
      <c r="Q382" s="65">
        <v>8290</v>
      </c>
      <c r="R382" s="65">
        <v>1934</v>
      </c>
      <c r="S382" s="65">
        <v>451</v>
      </c>
      <c r="T382" s="57">
        <f>IF(P382&gt;0, ROUND(IF(IF(OR(C382="51", C382="52", C382="66"), (L382*'UNIT VALUES'!$C$22)-CALCS!P382,0)&gt;0, IF(OR(C382="51", C382="52", C382="66"), (L382*'UNIT VALUES'!$C$22)-CALCS!P382,0), 0), 0), ROUND(IF(IF(OR(C382="51", C382="52", C382="66"), (L382*'UNIT VALUES'!$C$22)-CALCS!O382,0)&gt;0, IF(OR(C382="51", C382="52", C382="66"), (L382*'UNIT VALUES'!$C$22)-CALCS!O382,0), 0), 0))</f>
        <v>11811</v>
      </c>
      <c r="U382" s="58">
        <f>IF(C382="22", (O382*'UNIT VALUES'!$D$34)+(Q382*'UNIT VALUES'!$D$35)+(S382*'UNIT VALUES'!$D$36), (O382*'UNIT VALUES'!$D$24)+(Q382*'UNIT VALUES'!$D$25)+(S382*'UNIT VALUES'!$D$26))</f>
        <v>403243.97128390108</v>
      </c>
      <c r="V382" s="58">
        <f>IF(C382="22",(O382*'UNIT VALUES'!$D$37)+(Q382*'UNIT VALUES'!$D$38)+(R382*'UNIT VALUES'!$D$39),IF(C382="66",(Q382*'UNIT VALUES'!$D$27)+(T382*'UNIT VALUES'!$D$29)+(R382*'UNIT VALUES'!$D$30),(Q382*'UNIT VALUES'!$D$27)+(T382*'UNIT VALUES'!$D$28)+(R382*'UNIT VALUES'!$D$30)))</f>
        <v>439934.3426094203</v>
      </c>
      <c r="W382" s="58">
        <f t="shared" si="5"/>
        <v>439934</v>
      </c>
      <c r="X382" s="63">
        <f>ROUND(IF(C382="22", W382*'UNIT VALUES'!$D$40, W382*'UNIT VALUES'!$D$32), 0)</f>
        <v>383828</v>
      </c>
    </row>
    <row r="383" spans="1:24">
      <c r="A383" s="64" t="s">
        <v>1216</v>
      </c>
      <c r="B383" s="64" t="s">
        <v>1167</v>
      </c>
      <c r="C383" s="64" t="s">
        <v>49</v>
      </c>
      <c r="D383" s="64" t="s">
        <v>50</v>
      </c>
      <c r="E383" s="64" t="s">
        <v>1168</v>
      </c>
      <c r="F383" s="64" t="s">
        <v>1217</v>
      </c>
      <c r="G383" s="64" t="s">
        <v>1204</v>
      </c>
      <c r="H383" s="64" t="s">
        <v>24</v>
      </c>
      <c r="I383" s="64" t="s">
        <v>1218</v>
      </c>
      <c r="J383" s="64" t="s">
        <v>1177</v>
      </c>
      <c r="K383" s="64" t="s">
        <v>172</v>
      </c>
      <c r="L383" s="65">
        <v>2983</v>
      </c>
      <c r="M383" s="65">
        <v>0</v>
      </c>
      <c r="N383" s="65">
        <v>0</v>
      </c>
      <c r="O383" s="65">
        <v>88346</v>
      </c>
      <c r="P383" s="65">
        <v>0</v>
      </c>
      <c r="Q383" s="65">
        <v>6379</v>
      </c>
      <c r="R383" s="65">
        <v>120</v>
      </c>
      <c r="S383" s="65">
        <v>640</v>
      </c>
      <c r="T383" s="57">
        <f>IF(P383&gt;0, ROUND(IF(IF(OR(C383="51", C383="52", C383="66"), (L383*'UNIT VALUES'!$C$22)-CALCS!P383,0)&gt;0, IF(OR(C383="51", C383="52", C383="66"), (L383*'UNIT VALUES'!$C$22)-CALCS!P383,0), 0), 0), ROUND(IF(IF(OR(C383="51", C383="52", C383="66"), (L383*'UNIT VALUES'!$C$22)-CALCS!O383,0)&gt;0, IF(OR(C383="51", C383="52", C383="66"), (L383*'UNIT VALUES'!$C$22)-CALCS!O383,0), 0), 0))</f>
        <v>0</v>
      </c>
      <c r="U383" s="58">
        <f>IF(C383="22", (O383*'UNIT VALUES'!$D$34)+(Q383*'UNIT VALUES'!$D$35)+(S383*'UNIT VALUES'!$D$36), (O383*'UNIT VALUES'!$D$24)+(Q383*'UNIT VALUES'!$D$25)+(S383*'UNIT VALUES'!$D$26))</f>
        <v>478637.76822405925</v>
      </c>
      <c r="V383" s="58">
        <f>IF(C383="22",(O383*'UNIT VALUES'!$D$37)+(Q383*'UNIT VALUES'!$D$38)+(R383*'UNIT VALUES'!$D$39),IF(C383="66",(Q383*'UNIT VALUES'!$D$27)+(T383*'UNIT VALUES'!$D$29)+(R383*'UNIT VALUES'!$D$30),(Q383*'UNIT VALUES'!$D$27)+(T383*'UNIT VALUES'!$D$28)+(R383*'UNIT VALUES'!$D$30)))</f>
        <v>126547.57782827318</v>
      </c>
      <c r="W383" s="58">
        <f t="shared" si="5"/>
        <v>478638</v>
      </c>
      <c r="X383" s="63">
        <f>ROUND(IF(C383="22", W383*'UNIT VALUES'!$D$40, W383*'UNIT VALUES'!$D$32), 0)</f>
        <v>417596</v>
      </c>
    </row>
    <row r="384" spans="1:24">
      <c r="A384" s="64" t="s">
        <v>1219</v>
      </c>
      <c r="B384" s="64" t="s">
        <v>1167</v>
      </c>
      <c r="C384" s="64" t="s">
        <v>28</v>
      </c>
      <c r="D384" s="64" t="s">
        <v>29</v>
      </c>
      <c r="E384" s="64" t="s">
        <v>1168</v>
      </c>
      <c r="F384" s="64" t="s">
        <v>1220</v>
      </c>
      <c r="G384" s="64" t="s">
        <v>1204</v>
      </c>
      <c r="H384" s="64" t="s">
        <v>24</v>
      </c>
      <c r="I384" s="64" t="s">
        <v>1221</v>
      </c>
      <c r="J384" s="64" t="s">
        <v>1177</v>
      </c>
      <c r="K384" s="64" t="s">
        <v>172</v>
      </c>
      <c r="L384" s="65">
        <v>1</v>
      </c>
      <c r="M384" s="65">
        <v>0</v>
      </c>
      <c r="N384" s="65">
        <v>0</v>
      </c>
      <c r="O384" s="65">
        <v>93853</v>
      </c>
      <c r="P384" s="65">
        <v>0</v>
      </c>
      <c r="Q384" s="65">
        <v>5878</v>
      </c>
      <c r="R384" s="65">
        <v>267</v>
      </c>
      <c r="S384" s="65">
        <v>695</v>
      </c>
      <c r="T384" s="57">
        <f>IF(P384&gt;0, ROUND(IF(IF(OR(C384="51", C384="52", C384="66"), (L384*'UNIT VALUES'!$C$22)-CALCS!P384,0)&gt;0, IF(OR(C384="51", C384="52", C384="66"), (L384*'UNIT VALUES'!$C$22)-CALCS!P384,0), 0), 0), ROUND(IF(IF(OR(C384="51", C384="52", C384="66"), (L384*'UNIT VALUES'!$C$22)-CALCS!O384,0)&gt;0, IF(OR(C384="51", C384="52", C384="66"), (L384*'UNIT VALUES'!$C$22)-CALCS!O384,0), 0), 0))</f>
        <v>0</v>
      </c>
      <c r="U384" s="58">
        <f>IF(C384="22", (O384*'UNIT VALUES'!$D$34)+(Q384*'UNIT VALUES'!$D$35)+(S384*'UNIT VALUES'!$D$36), (O384*'UNIT VALUES'!$D$24)+(Q384*'UNIT VALUES'!$D$25)+(S384*'UNIT VALUES'!$D$26))</f>
        <v>483332.63069945038</v>
      </c>
      <c r="V384" s="58">
        <f>IF(C384="22",(O384*'UNIT VALUES'!$D$37)+(Q384*'UNIT VALUES'!$D$38)+(R384*'UNIT VALUES'!$D$39),IF(C384="66",(Q384*'UNIT VALUES'!$D$27)+(T384*'UNIT VALUES'!$D$29)+(R384*'UNIT VALUES'!$D$30),(Q384*'UNIT VALUES'!$D$27)+(T384*'UNIT VALUES'!$D$28)+(R384*'UNIT VALUES'!$D$30)))</f>
        <v>127787.16993466519</v>
      </c>
      <c r="W384" s="58">
        <f t="shared" si="5"/>
        <v>483333</v>
      </c>
      <c r="X384" s="63">
        <f>ROUND(IF(C384="22", W384*'UNIT VALUES'!$D$40, W384*'UNIT VALUES'!$D$32), 0)</f>
        <v>421692</v>
      </c>
    </row>
    <row r="385" spans="1:24">
      <c r="A385" s="64" t="s">
        <v>1222</v>
      </c>
      <c r="B385" s="64" t="s">
        <v>1167</v>
      </c>
      <c r="C385" s="64" t="s">
        <v>28</v>
      </c>
      <c r="D385" s="64" t="s">
        <v>29</v>
      </c>
      <c r="E385" s="64" t="s">
        <v>1168</v>
      </c>
      <c r="F385" s="64" t="s">
        <v>1223</v>
      </c>
      <c r="G385" s="64" t="s">
        <v>131</v>
      </c>
      <c r="H385" s="64" t="s">
        <v>24</v>
      </c>
      <c r="I385" s="64" t="s">
        <v>648</v>
      </c>
      <c r="J385" s="64" t="s">
        <v>1224</v>
      </c>
      <c r="K385" s="64" t="s">
        <v>172</v>
      </c>
      <c r="L385" s="65">
        <v>149245</v>
      </c>
      <c r="M385" s="65">
        <v>141658</v>
      </c>
      <c r="N385" s="65">
        <v>141390</v>
      </c>
      <c r="O385" s="65">
        <v>136286</v>
      </c>
      <c r="P385" s="65">
        <v>0</v>
      </c>
      <c r="Q385" s="65">
        <v>28228</v>
      </c>
      <c r="R385" s="65">
        <v>11349</v>
      </c>
      <c r="S385" s="65">
        <v>978</v>
      </c>
      <c r="T385" s="57">
        <f>IF(P385&gt;0, ROUND(IF(IF(OR(C385="51", C385="52", C385="66"), (L385*'UNIT VALUES'!$C$22)-CALCS!P385,0)&gt;0, IF(OR(C385="51", C385="52", C385="66"), (L385*'UNIT VALUES'!$C$22)-CALCS!P385,0), 0), 0), ROUND(IF(IF(OR(C385="51", C385="52", C385="66"), (L385*'UNIT VALUES'!$C$22)-CALCS!O385,0)&gt;0, IF(OR(C385="51", C385="52", C385="66"), (L385*'UNIT VALUES'!$C$22)-CALCS!O385,0), 0), 0))</f>
        <v>86540</v>
      </c>
      <c r="U385" s="58">
        <f>IF(C385="22", (O385*'UNIT VALUES'!$D$34)+(Q385*'UNIT VALUES'!$D$35)+(S385*'UNIT VALUES'!$D$36), (O385*'UNIT VALUES'!$D$24)+(Q385*'UNIT VALUES'!$D$25)+(S385*'UNIT VALUES'!$D$26))</f>
        <v>1303551.1569039787</v>
      </c>
      <c r="V385" s="58">
        <f>IF(C385="22",(O385*'UNIT VALUES'!$D$37)+(Q385*'UNIT VALUES'!$D$38)+(R385*'UNIT VALUES'!$D$39),IF(C385="66",(Q385*'UNIT VALUES'!$D$27)+(T385*'UNIT VALUES'!$D$29)+(R385*'UNIT VALUES'!$D$30),(Q385*'UNIT VALUES'!$D$27)+(T385*'UNIT VALUES'!$D$28)+(R385*'UNIT VALUES'!$D$30)))</f>
        <v>2420496.8895817962</v>
      </c>
      <c r="W385" s="58">
        <f t="shared" si="5"/>
        <v>2420497</v>
      </c>
      <c r="X385" s="63">
        <f>ROUND(IF(C385="22", W385*'UNIT VALUES'!$D$40, W385*'UNIT VALUES'!$D$32), 0)</f>
        <v>2111805</v>
      </c>
    </row>
    <row r="386" spans="1:24">
      <c r="A386" s="64" t="s">
        <v>1225</v>
      </c>
      <c r="B386" s="64" t="s">
        <v>1167</v>
      </c>
      <c r="C386" s="64" t="s">
        <v>49</v>
      </c>
      <c r="D386" s="64" t="s">
        <v>50</v>
      </c>
      <c r="E386" s="64" t="s">
        <v>1168</v>
      </c>
      <c r="F386" s="64" t="s">
        <v>601</v>
      </c>
      <c r="G386" s="64" t="s">
        <v>302</v>
      </c>
      <c r="H386" s="64" t="s">
        <v>24</v>
      </c>
      <c r="I386" s="64" t="s">
        <v>1226</v>
      </c>
      <c r="J386" s="64" t="s">
        <v>1177</v>
      </c>
      <c r="K386" s="64" t="s">
        <v>172</v>
      </c>
      <c r="L386" s="65">
        <v>10157</v>
      </c>
      <c r="M386" s="65">
        <v>0</v>
      </c>
      <c r="N386" s="65">
        <v>0</v>
      </c>
      <c r="O386" s="65">
        <v>51271</v>
      </c>
      <c r="P386" s="65">
        <v>0</v>
      </c>
      <c r="Q386" s="65">
        <v>6690</v>
      </c>
      <c r="R386" s="65">
        <v>254</v>
      </c>
      <c r="S386" s="65">
        <v>489</v>
      </c>
      <c r="T386" s="57">
        <f>IF(P386&gt;0, ROUND(IF(IF(OR(C386="51", C386="52", C386="66"), (L386*'UNIT VALUES'!$C$22)-CALCS!P386,0)&gt;0, IF(OR(C386="51", C386="52", C386="66"), (L386*'UNIT VALUES'!$C$22)-CALCS!P386,0), 0), 0), ROUND(IF(IF(OR(C386="51", C386="52", C386="66"), (L386*'UNIT VALUES'!$C$22)-CALCS!O386,0)&gt;0, IF(OR(C386="51", C386="52", C386="66"), (L386*'UNIT VALUES'!$C$22)-CALCS!O386,0), 0), 0))</f>
        <v>0</v>
      </c>
      <c r="U386" s="58">
        <f>IF(C386="22", (O386*'UNIT VALUES'!$D$34)+(Q386*'UNIT VALUES'!$D$35)+(S386*'UNIT VALUES'!$D$36), (O386*'UNIT VALUES'!$D$24)+(Q386*'UNIT VALUES'!$D$25)+(S386*'UNIT VALUES'!$D$26))</f>
        <v>389782.16275158059</v>
      </c>
      <c r="V386" s="58">
        <f>IF(C386="22",(O386*'UNIT VALUES'!$D$37)+(Q386*'UNIT VALUES'!$D$38)+(R386*'UNIT VALUES'!$D$39),IF(C386="66",(Q386*'UNIT VALUES'!$D$27)+(T386*'UNIT VALUES'!$D$29)+(R386*'UNIT VALUES'!$D$30),(Q386*'UNIT VALUES'!$D$27)+(T386*'UNIT VALUES'!$D$28)+(R386*'UNIT VALUES'!$D$30)))</f>
        <v>141875.13775698098</v>
      </c>
      <c r="W386" s="58">
        <f t="shared" si="5"/>
        <v>389782</v>
      </c>
      <c r="X386" s="63">
        <f>ROUND(IF(C386="22", W386*'UNIT VALUES'!$D$40, W386*'UNIT VALUES'!$D$32), 0)</f>
        <v>340072</v>
      </c>
    </row>
    <row r="387" spans="1:24">
      <c r="A387" s="64" t="s">
        <v>1227</v>
      </c>
      <c r="B387" s="64" t="s">
        <v>1167</v>
      </c>
      <c r="C387" s="64" t="s">
        <v>28</v>
      </c>
      <c r="D387" s="64" t="s">
        <v>29</v>
      </c>
      <c r="E387" s="64" t="s">
        <v>1168</v>
      </c>
      <c r="F387" s="64" t="s">
        <v>653</v>
      </c>
      <c r="G387" s="64" t="s">
        <v>1228</v>
      </c>
      <c r="H387" s="64" t="s">
        <v>24</v>
      </c>
      <c r="I387" s="64" t="s">
        <v>1229</v>
      </c>
      <c r="J387" s="64" t="s">
        <v>1230</v>
      </c>
      <c r="K387" s="64" t="s">
        <v>172</v>
      </c>
      <c r="L387" s="65">
        <v>30652</v>
      </c>
      <c r="M387" s="65">
        <v>0</v>
      </c>
      <c r="N387" s="65">
        <v>0</v>
      </c>
      <c r="O387" s="65">
        <v>54518</v>
      </c>
      <c r="P387" s="65">
        <v>0</v>
      </c>
      <c r="Q387" s="65">
        <v>13431</v>
      </c>
      <c r="R387" s="65">
        <v>1449</v>
      </c>
      <c r="S387" s="65">
        <v>462</v>
      </c>
      <c r="T387" s="57">
        <f>IF(P387&gt;0, ROUND(IF(IF(OR(C387="51", C387="52", C387="66"), (L387*'UNIT VALUES'!$C$22)-CALCS!P387,0)&gt;0, IF(OR(C387="51", C387="52", C387="66"), (L387*'UNIT VALUES'!$C$22)-CALCS!P387,0), 0), 0), ROUND(IF(IF(OR(C387="51", C387="52", C387="66"), (L387*'UNIT VALUES'!$C$22)-CALCS!O387,0)&gt;0, IF(OR(C387="51", C387="52", C387="66"), (L387*'UNIT VALUES'!$C$22)-CALCS!O387,0), 0), 0))</f>
        <v>0</v>
      </c>
      <c r="U387" s="58">
        <f>IF(C387="22", (O387*'UNIT VALUES'!$D$34)+(Q387*'UNIT VALUES'!$D$35)+(S387*'UNIT VALUES'!$D$36), (O387*'UNIT VALUES'!$D$24)+(Q387*'UNIT VALUES'!$D$25)+(S387*'UNIT VALUES'!$D$26))</f>
        <v>599370.729577224</v>
      </c>
      <c r="V387" s="58">
        <f>IF(C387="22",(O387*'UNIT VALUES'!$D$37)+(Q387*'UNIT VALUES'!$D$38)+(R387*'UNIT VALUES'!$D$39),IF(C387="66",(Q387*'UNIT VALUES'!$D$27)+(T387*'UNIT VALUES'!$D$29)+(R387*'UNIT VALUES'!$D$30),(Q387*'UNIT VALUES'!$D$27)+(T387*'UNIT VALUES'!$D$28)+(R387*'UNIT VALUES'!$D$30)))</f>
        <v>351939.72349588614</v>
      </c>
      <c r="W387" s="58">
        <f t="shared" ref="W387:W450" si="6">ROUND(IF(U387&gt;V387,U387,V387), 0)</f>
        <v>599371</v>
      </c>
      <c r="X387" s="63">
        <f>ROUND(IF(C387="22", W387*'UNIT VALUES'!$D$40, W387*'UNIT VALUES'!$D$32), 0)</f>
        <v>522932</v>
      </c>
    </row>
    <row r="388" spans="1:24">
      <c r="A388" s="64" t="s">
        <v>1231</v>
      </c>
      <c r="B388" s="64" t="s">
        <v>1167</v>
      </c>
      <c r="C388" s="64" t="s">
        <v>28</v>
      </c>
      <c r="D388" s="64" t="s">
        <v>29</v>
      </c>
      <c r="E388" s="64" t="s">
        <v>1168</v>
      </c>
      <c r="F388" s="64" t="s">
        <v>1232</v>
      </c>
      <c r="G388" s="64" t="s">
        <v>23</v>
      </c>
      <c r="H388" s="64" t="s">
        <v>24</v>
      </c>
      <c r="I388" s="64" t="s">
        <v>1233</v>
      </c>
      <c r="J388" s="64" t="s">
        <v>1234</v>
      </c>
      <c r="K388" s="64" t="s">
        <v>172</v>
      </c>
      <c r="L388" s="65">
        <v>18633</v>
      </c>
      <c r="M388" s="65">
        <v>39893</v>
      </c>
      <c r="N388" s="65">
        <v>39893</v>
      </c>
      <c r="O388" s="65">
        <v>66588</v>
      </c>
      <c r="P388" s="65">
        <v>0</v>
      </c>
      <c r="Q388" s="65">
        <v>9891</v>
      </c>
      <c r="R388" s="65">
        <v>97</v>
      </c>
      <c r="S388" s="65">
        <v>362</v>
      </c>
      <c r="T388" s="57">
        <f>IF(P388&gt;0, ROUND(IF(IF(OR(C388="51", C388="52", C388="66"), (L388*'UNIT VALUES'!$C$22)-CALCS!P388,0)&gt;0, IF(OR(C388="51", C388="52", C388="66"), (L388*'UNIT VALUES'!$C$22)-CALCS!P388,0), 0), 0), ROUND(IF(IF(OR(C388="51", C388="52", C388="66"), (L388*'UNIT VALUES'!$C$22)-CALCS!O388,0)&gt;0, IF(OR(C388="51", C388="52", C388="66"), (L388*'UNIT VALUES'!$C$22)-CALCS!O388,0), 0), 0))</f>
        <v>0</v>
      </c>
      <c r="U388" s="58">
        <f>IF(C388="22", (O388*'UNIT VALUES'!$D$34)+(Q388*'UNIT VALUES'!$D$35)+(S388*'UNIT VALUES'!$D$36), (O388*'UNIT VALUES'!$D$24)+(Q388*'UNIT VALUES'!$D$25)+(S388*'UNIT VALUES'!$D$26))</f>
        <v>497049.42272421281</v>
      </c>
      <c r="V388" s="58">
        <f>IF(C388="22",(O388*'UNIT VALUES'!$D$37)+(Q388*'UNIT VALUES'!$D$38)+(R388*'UNIT VALUES'!$D$39),IF(C388="66",(Q388*'UNIT VALUES'!$D$27)+(T388*'UNIT VALUES'!$D$29)+(R388*'UNIT VALUES'!$D$30),(Q388*'UNIT VALUES'!$D$27)+(T388*'UNIT VALUES'!$D$28)+(R388*'UNIT VALUES'!$D$30)))</f>
        <v>189854.23139478083</v>
      </c>
      <c r="W388" s="58">
        <f t="shared" si="6"/>
        <v>497049</v>
      </c>
      <c r="X388" s="63">
        <f>ROUND(IF(C388="22", W388*'UNIT VALUES'!$D$40, W388*'UNIT VALUES'!$D$32), 0)</f>
        <v>433659</v>
      </c>
    </row>
    <row r="389" spans="1:24">
      <c r="A389" s="64" t="s">
        <v>1235</v>
      </c>
      <c r="B389" s="64" t="s">
        <v>1167</v>
      </c>
      <c r="C389" s="64" t="s">
        <v>102</v>
      </c>
      <c r="D389" s="64" t="s">
        <v>103</v>
      </c>
      <c r="E389" s="64" t="s">
        <v>1168</v>
      </c>
      <c r="F389" s="64" t="s">
        <v>1143</v>
      </c>
      <c r="G389" s="64" t="s">
        <v>1116</v>
      </c>
      <c r="H389" s="64" t="s">
        <v>24</v>
      </c>
      <c r="I389" s="64" t="s">
        <v>24</v>
      </c>
      <c r="J389" s="64" t="s">
        <v>1177</v>
      </c>
      <c r="K389" s="64" t="s">
        <v>172</v>
      </c>
      <c r="L389" s="65">
        <v>23542</v>
      </c>
      <c r="M389" s="65">
        <v>0</v>
      </c>
      <c r="N389" s="65">
        <v>0</v>
      </c>
      <c r="O389" s="65">
        <v>215040</v>
      </c>
      <c r="P389" s="65">
        <v>0</v>
      </c>
      <c r="Q389" s="65">
        <v>14256</v>
      </c>
      <c r="R389" s="65">
        <v>1649</v>
      </c>
      <c r="S389" s="65">
        <v>1029</v>
      </c>
      <c r="T389" s="57">
        <f>IF(P389&gt;0, ROUND(IF(IF(OR(C389="51", C389="52", C389="66"), (L389*'UNIT VALUES'!$C$22)-CALCS!P389,0)&gt;0, IF(OR(C389="51", C389="52", C389="66"), (L389*'UNIT VALUES'!$C$22)-CALCS!P389,0), 0), 0), ROUND(IF(IF(OR(C389="51", C389="52", C389="66"), (L389*'UNIT VALUES'!$C$22)-CALCS!O389,0)&gt;0, IF(OR(C389="51", C389="52", C389="66"), (L389*'UNIT VALUES'!$C$22)-CALCS!O389,0), 0), 0))</f>
        <v>0</v>
      </c>
      <c r="U389" s="58">
        <f>IF(C389="22", (O389*'UNIT VALUES'!$D$34)+(Q389*'UNIT VALUES'!$D$35)+(S389*'UNIT VALUES'!$D$36), (O389*'UNIT VALUES'!$D$24)+(Q389*'UNIT VALUES'!$D$25)+(S389*'UNIT VALUES'!$D$26))</f>
        <v>1036324.3452859211</v>
      </c>
      <c r="V389" s="58">
        <f>IF(C389="22",(O389*'UNIT VALUES'!$D$37)+(Q389*'UNIT VALUES'!$D$38)+(R389*'UNIT VALUES'!$D$39),IF(C389="66",(Q389*'UNIT VALUES'!$D$27)+(T389*'UNIT VALUES'!$D$29)+(R389*'UNIT VALUES'!$D$30),(Q389*'UNIT VALUES'!$D$27)+(T389*'UNIT VALUES'!$D$28)+(R389*'UNIT VALUES'!$D$30)))</f>
        <v>381489.63494431385</v>
      </c>
      <c r="W389" s="58">
        <f t="shared" si="6"/>
        <v>1036324</v>
      </c>
      <c r="X389" s="63">
        <f>ROUND(IF(C389="22", W389*'UNIT VALUES'!$D$40, W389*'UNIT VALUES'!$D$32), 0)</f>
        <v>904159</v>
      </c>
    </row>
    <row r="390" spans="1:24">
      <c r="A390" s="64" t="s">
        <v>1236</v>
      </c>
      <c r="B390" s="64" t="s">
        <v>1167</v>
      </c>
      <c r="C390" s="64" t="s">
        <v>102</v>
      </c>
      <c r="D390" s="64" t="s">
        <v>103</v>
      </c>
      <c r="E390" s="64" t="s">
        <v>1168</v>
      </c>
      <c r="F390" s="64" t="s">
        <v>1237</v>
      </c>
      <c r="G390" s="64" t="s">
        <v>1238</v>
      </c>
      <c r="H390" s="64" t="s">
        <v>24</v>
      </c>
      <c r="I390" s="64" t="s">
        <v>24</v>
      </c>
      <c r="J390" s="64" t="s">
        <v>1177</v>
      </c>
      <c r="K390" s="64" t="s">
        <v>172</v>
      </c>
      <c r="L390" s="65">
        <v>38059</v>
      </c>
      <c r="M390" s="65">
        <v>0</v>
      </c>
      <c r="N390" s="65">
        <v>0</v>
      </c>
      <c r="O390" s="65">
        <v>258152</v>
      </c>
      <c r="P390" s="65">
        <v>0</v>
      </c>
      <c r="Q390" s="65">
        <v>38041</v>
      </c>
      <c r="R390" s="65">
        <v>1076</v>
      </c>
      <c r="S390" s="65">
        <v>2522</v>
      </c>
      <c r="T390" s="57">
        <f>IF(P390&gt;0, ROUND(IF(IF(OR(C390="51", C390="52", C390="66"), (L390*'UNIT VALUES'!$C$22)-CALCS!P390,0)&gt;0, IF(OR(C390="51", C390="52", C390="66"), (L390*'UNIT VALUES'!$C$22)-CALCS!P390,0), 0), 0), ROUND(IF(IF(OR(C390="51", C390="52", C390="66"), (L390*'UNIT VALUES'!$C$22)-CALCS!O390,0)&gt;0, IF(OR(C390="51", C390="52", C390="66"), (L390*'UNIT VALUES'!$C$22)-CALCS!O390,0), 0), 0))</f>
        <v>0</v>
      </c>
      <c r="U390" s="58">
        <f>IF(C390="22", (O390*'UNIT VALUES'!$D$34)+(Q390*'UNIT VALUES'!$D$35)+(S390*'UNIT VALUES'!$D$36), (O390*'UNIT VALUES'!$D$24)+(Q390*'UNIT VALUES'!$D$25)+(S390*'UNIT VALUES'!$D$26))</f>
        <v>2106989.3655301272</v>
      </c>
      <c r="V390" s="58">
        <f>IF(C390="22",(O390*'UNIT VALUES'!$D$37)+(Q390*'UNIT VALUES'!$D$38)+(R390*'UNIT VALUES'!$D$39),IF(C390="66",(Q390*'UNIT VALUES'!$D$27)+(T390*'UNIT VALUES'!$D$29)+(R390*'UNIT VALUES'!$D$30),(Q390*'UNIT VALUES'!$D$27)+(T390*'UNIT VALUES'!$D$28)+(R390*'UNIT VALUES'!$D$30)))</f>
        <v>780417.07632997714</v>
      </c>
      <c r="W390" s="58">
        <f t="shared" si="6"/>
        <v>2106989</v>
      </c>
      <c r="X390" s="63">
        <f>ROUND(IF(C390="22", W390*'UNIT VALUES'!$D$40, W390*'UNIT VALUES'!$D$32), 0)</f>
        <v>1838279</v>
      </c>
    </row>
    <row r="391" spans="1:24">
      <c r="A391" s="64" t="s">
        <v>1239</v>
      </c>
      <c r="B391" s="64" t="s">
        <v>1167</v>
      </c>
      <c r="C391" s="64" t="s">
        <v>102</v>
      </c>
      <c r="D391" s="64" t="s">
        <v>103</v>
      </c>
      <c r="E391" s="64" t="s">
        <v>1168</v>
      </c>
      <c r="F391" s="64" t="s">
        <v>775</v>
      </c>
      <c r="G391" s="64" t="s">
        <v>302</v>
      </c>
      <c r="H391" s="64" t="s">
        <v>24</v>
      </c>
      <c r="I391" s="64" t="s">
        <v>24</v>
      </c>
      <c r="J391" s="64" t="s">
        <v>1177</v>
      </c>
      <c r="K391" s="64" t="s">
        <v>172</v>
      </c>
      <c r="L391" s="65">
        <v>78452</v>
      </c>
      <c r="M391" s="65">
        <v>245312</v>
      </c>
      <c r="N391" s="65">
        <v>246585</v>
      </c>
      <c r="O391" s="65">
        <v>580268</v>
      </c>
      <c r="P391" s="65">
        <v>0</v>
      </c>
      <c r="Q391" s="65">
        <v>47343</v>
      </c>
      <c r="R391" s="65">
        <v>1640</v>
      </c>
      <c r="S391" s="65">
        <v>3074</v>
      </c>
      <c r="T391" s="57">
        <f>IF(P391&gt;0, ROUND(IF(IF(OR(C391="51", C391="52", C391="66"), (L391*'UNIT VALUES'!$C$22)-CALCS!P391,0)&gt;0, IF(OR(C391="51", C391="52", C391="66"), (L391*'UNIT VALUES'!$C$22)-CALCS!P391,0), 0), 0), ROUND(IF(IF(OR(C391="51", C391="52", C391="66"), (L391*'UNIT VALUES'!$C$22)-CALCS!O391,0)&gt;0, IF(OR(C391="51", C391="52", C391="66"), (L391*'UNIT VALUES'!$C$22)-CALCS!O391,0), 0), 0))</f>
        <v>0</v>
      </c>
      <c r="U391" s="58">
        <f>IF(C391="22", (O391*'UNIT VALUES'!$D$34)+(Q391*'UNIT VALUES'!$D$35)+(S391*'UNIT VALUES'!$D$36), (O391*'UNIT VALUES'!$D$24)+(Q391*'UNIT VALUES'!$D$25)+(S391*'UNIT VALUES'!$D$26))</f>
        <v>3120315.5551822316</v>
      </c>
      <c r="V391" s="58">
        <f>IF(C391="22",(O391*'UNIT VALUES'!$D$37)+(Q391*'UNIT VALUES'!$D$38)+(R391*'UNIT VALUES'!$D$39),IF(C391="66",(Q391*'UNIT VALUES'!$D$27)+(T391*'UNIT VALUES'!$D$29)+(R391*'UNIT VALUES'!$D$30),(Q391*'UNIT VALUES'!$D$27)+(T391*'UNIT VALUES'!$D$28)+(R391*'UNIT VALUES'!$D$30)))</f>
        <v>992751.46100543626</v>
      </c>
      <c r="W391" s="58">
        <f t="shared" si="6"/>
        <v>3120316</v>
      </c>
      <c r="X391" s="63">
        <f>ROUND(IF(C391="22", W391*'UNIT VALUES'!$D$40, W391*'UNIT VALUES'!$D$32), 0)</f>
        <v>2722374</v>
      </c>
    </row>
    <row r="392" spans="1:24">
      <c r="A392" s="64" t="s">
        <v>1240</v>
      </c>
      <c r="B392" s="64" t="s">
        <v>1167</v>
      </c>
      <c r="C392" s="64" t="s">
        <v>102</v>
      </c>
      <c r="D392" s="64" t="s">
        <v>103</v>
      </c>
      <c r="E392" s="64" t="s">
        <v>1168</v>
      </c>
      <c r="F392" s="64" t="s">
        <v>1241</v>
      </c>
      <c r="G392" s="64" t="s">
        <v>585</v>
      </c>
      <c r="H392" s="64" t="s">
        <v>24</v>
      </c>
      <c r="I392" s="64" t="s">
        <v>24</v>
      </c>
      <c r="J392" s="64" t="s">
        <v>1177</v>
      </c>
      <c r="K392" s="64" t="s">
        <v>172</v>
      </c>
      <c r="L392" s="65">
        <v>213803</v>
      </c>
      <c r="M392" s="65">
        <v>444528</v>
      </c>
      <c r="N392" s="65">
        <v>444428</v>
      </c>
      <c r="O392" s="65">
        <v>614374</v>
      </c>
      <c r="P392" s="65">
        <v>0</v>
      </c>
      <c r="Q392" s="65">
        <v>101456</v>
      </c>
      <c r="R392" s="65">
        <v>6998</v>
      </c>
      <c r="S392" s="65">
        <v>6815</v>
      </c>
      <c r="T392" s="57">
        <f>IF(P392&gt;0, ROUND(IF(IF(OR(C392="51", C392="52", C392="66"), (L392*'UNIT VALUES'!$C$22)-CALCS!P392,0)&gt;0, IF(OR(C392="51", C392="52", C392="66"), (L392*'UNIT VALUES'!$C$22)-CALCS!P392,0), 0), 0), ROUND(IF(IF(OR(C392="51", C392="52", C392="66"), (L392*'UNIT VALUES'!$C$22)-CALCS!O392,0)&gt;0, IF(OR(C392="51", C392="52", C392="66"), (L392*'UNIT VALUES'!$C$22)-CALCS!O392,0), 0), 0))</f>
        <v>0</v>
      </c>
      <c r="U392" s="58">
        <f>IF(C392="22", (O392*'UNIT VALUES'!$D$34)+(Q392*'UNIT VALUES'!$D$35)+(S392*'UNIT VALUES'!$D$36), (O392*'UNIT VALUES'!$D$24)+(Q392*'UNIT VALUES'!$D$25)+(S392*'UNIT VALUES'!$D$26))</f>
        <v>5488717.5643270975</v>
      </c>
      <c r="V392" s="58">
        <f>IF(C392="22",(O392*'UNIT VALUES'!$D$37)+(Q392*'UNIT VALUES'!$D$38)+(R392*'UNIT VALUES'!$D$39),IF(C392="66",(Q392*'UNIT VALUES'!$D$27)+(T392*'UNIT VALUES'!$D$29)+(R392*'UNIT VALUES'!$D$30),(Q392*'UNIT VALUES'!$D$27)+(T392*'UNIT VALUES'!$D$28)+(R392*'UNIT VALUES'!$D$30)))</f>
        <v>2376403.8519724477</v>
      </c>
      <c r="W392" s="58">
        <f t="shared" si="6"/>
        <v>5488718</v>
      </c>
      <c r="X392" s="63">
        <f>ROUND(IF(C392="22", W392*'UNIT VALUES'!$D$40, W392*'UNIT VALUES'!$D$32), 0)</f>
        <v>4788728</v>
      </c>
    </row>
    <row r="393" spans="1:24">
      <c r="A393" s="64" t="s">
        <v>1242</v>
      </c>
      <c r="B393" s="64" t="s">
        <v>1167</v>
      </c>
      <c r="C393" s="64" t="s">
        <v>102</v>
      </c>
      <c r="D393" s="64" t="s">
        <v>103</v>
      </c>
      <c r="E393" s="64" t="s">
        <v>1168</v>
      </c>
      <c r="F393" s="64" t="s">
        <v>1243</v>
      </c>
      <c r="G393" s="64" t="s">
        <v>1204</v>
      </c>
      <c r="H393" s="64" t="s">
        <v>24</v>
      </c>
      <c r="I393" s="64" t="s">
        <v>24</v>
      </c>
      <c r="J393" s="64" t="s">
        <v>1177</v>
      </c>
      <c r="K393" s="64" t="s">
        <v>172</v>
      </c>
      <c r="L393" s="65">
        <v>115581</v>
      </c>
      <c r="M393" s="65">
        <v>181130</v>
      </c>
      <c r="N393" s="65">
        <v>182464</v>
      </c>
      <c r="O393" s="65">
        <v>271536</v>
      </c>
      <c r="P393" s="65">
        <v>0</v>
      </c>
      <c r="Q393" s="65">
        <v>34920</v>
      </c>
      <c r="R393" s="65">
        <v>2961</v>
      </c>
      <c r="S393" s="65">
        <v>1982</v>
      </c>
      <c r="T393" s="57">
        <f>IF(P393&gt;0, ROUND(IF(IF(OR(C393="51", C393="52", C393="66"), (L393*'UNIT VALUES'!$C$22)-CALCS!P393,0)&gt;0, IF(OR(C393="51", C393="52", C393="66"), (L393*'UNIT VALUES'!$C$22)-CALCS!P393,0), 0), 0), ROUND(IF(IF(OR(C393="51", C393="52", C393="66"), (L393*'UNIT VALUES'!$C$22)-CALCS!O393,0)&gt;0, IF(OR(C393="51", C393="52", C393="66"), (L393*'UNIT VALUES'!$C$22)-CALCS!O393,0), 0), 0))</f>
        <v>0</v>
      </c>
      <c r="U393" s="58">
        <f>IF(C393="22", (O393*'UNIT VALUES'!$D$34)+(Q393*'UNIT VALUES'!$D$35)+(S393*'UNIT VALUES'!$D$36), (O393*'UNIT VALUES'!$D$24)+(Q393*'UNIT VALUES'!$D$25)+(S393*'UNIT VALUES'!$D$26))</f>
        <v>1945663.5631608777</v>
      </c>
      <c r="V393" s="58">
        <f>IF(C393="22",(O393*'UNIT VALUES'!$D$37)+(Q393*'UNIT VALUES'!$D$38)+(R393*'UNIT VALUES'!$D$39),IF(C393="66",(Q393*'UNIT VALUES'!$D$27)+(T393*'UNIT VALUES'!$D$29)+(R393*'UNIT VALUES'!$D$30),(Q393*'UNIT VALUES'!$D$27)+(T393*'UNIT VALUES'!$D$28)+(R393*'UNIT VALUES'!$D$30)))</f>
        <v>857404.7813386526</v>
      </c>
      <c r="W393" s="58">
        <f t="shared" si="6"/>
        <v>1945664</v>
      </c>
      <c r="X393" s="63">
        <f>ROUND(IF(C393="22", W393*'UNIT VALUES'!$D$40, W393*'UNIT VALUES'!$D$32), 0)</f>
        <v>1697529</v>
      </c>
    </row>
    <row r="394" spans="1:24">
      <c r="A394" s="64" t="s">
        <v>1244</v>
      </c>
      <c r="B394" s="64" t="s">
        <v>1167</v>
      </c>
      <c r="C394" s="64" t="s">
        <v>102</v>
      </c>
      <c r="D394" s="64" t="s">
        <v>103</v>
      </c>
      <c r="E394" s="64" t="s">
        <v>1168</v>
      </c>
      <c r="F394" s="64" t="s">
        <v>1245</v>
      </c>
      <c r="G394" s="64" t="s">
        <v>1246</v>
      </c>
      <c r="H394" s="64" t="s">
        <v>24</v>
      </c>
      <c r="I394" s="64" t="s">
        <v>24</v>
      </c>
      <c r="J394" s="64" t="s">
        <v>1177</v>
      </c>
      <c r="K394" s="64" t="s">
        <v>172</v>
      </c>
      <c r="L394" s="65">
        <v>44735</v>
      </c>
      <c r="M394" s="65">
        <v>168475</v>
      </c>
      <c r="N394" s="65">
        <v>168563</v>
      </c>
      <c r="O394" s="65">
        <v>817986</v>
      </c>
      <c r="P394" s="65">
        <v>0</v>
      </c>
      <c r="Q394" s="65">
        <v>73940</v>
      </c>
      <c r="R394" s="65">
        <v>1969</v>
      </c>
      <c r="S394" s="65">
        <v>6278</v>
      </c>
      <c r="T394" s="57">
        <f>IF(P394&gt;0, ROUND(IF(IF(OR(C394="51", C394="52", C394="66"), (L394*'UNIT VALUES'!$C$22)-CALCS!P394,0)&gt;0, IF(OR(C394="51", C394="52", C394="66"), (L394*'UNIT VALUES'!$C$22)-CALCS!P394,0), 0), 0), ROUND(IF(IF(OR(C394="51", C394="52", C394="66"), (L394*'UNIT VALUES'!$C$22)-CALCS!O394,0)&gt;0, IF(OR(C394="51", C394="52", C394="66"), (L394*'UNIT VALUES'!$C$22)-CALCS!O394,0), 0), 0))</f>
        <v>0</v>
      </c>
      <c r="U394" s="58">
        <f>IF(C394="22", (O394*'UNIT VALUES'!$D$34)+(Q394*'UNIT VALUES'!$D$35)+(S394*'UNIT VALUES'!$D$36), (O394*'UNIT VALUES'!$D$24)+(Q394*'UNIT VALUES'!$D$25)+(S394*'UNIT VALUES'!$D$26))</f>
        <v>4949879.8078909423</v>
      </c>
      <c r="V394" s="58">
        <f>IF(C394="22",(O394*'UNIT VALUES'!$D$37)+(Q394*'UNIT VALUES'!$D$38)+(R394*'UNIT VALUES'!$D$39),IF(C394="66",(Q394*'UNIT VALUES'!$D$27)+(T394*'UNIT VALUES'!$D$29)+(R394*'UNIT VALUES'!$D$30),(Q394*'UNIT VALUES'!$D$27)+(T394*'UNIT VALUES'!$D$28)+(R394*'UNIT VALUES'!$D$30)))</f>
        <v>1508142.7450129392</v>
      </c>
      <c r="W394" s="58">
        <f t="shared" si="6"/>
        <v>4949880</v>
      </c>
      <c r="X394" s="63">
        <f>ROUND(IF(C394="22", W394*'UNIT VALUES'!$D$40, W394*'UNIT VALUES'!$D$32), 0)</f>
        <v>4318609</v>
      </c>
    </row>
    <row r="395" spans="1:24">
      <c r="A395" s="64" t="s">
        <v>1247</v>
      </c>
      <c r="B395" s="64" t="s">
        <v>1167</v>
      </c>
      <c r="C395" s="64" t="s">
        <v>102</v>
      </c>
      <c r="D395" s="64" t="s">
        <v>103</v>
      </c>
      <c r="E395" s="64" t="s">
        <v>1168</v>
      </c>
      <c r="F395" s="64" t="s">
        <v>1248</v>
      </c>
      <c r="G395" s="64" t="s">
        <v>1249</v>
      </c>
      <c r="H395" s="64" t="s">
        <v>24</v>
      </c>
      <c r="I395" s="64" t="s">
        <v>24</v>
      </c>
      <c r="J395" s="64" t="s">
        <v>1177</v>
      </c>
      <c r="K395" s="64" t="s">
        <v>172</v>
      </c>
      <c r="L395" s="65">
        <v>17619</v>
      </c>
      <c r="M395" s="65">
        <v>0</v>
      </c>
      <c r="N395" s="65">
        <v>0</v>
      </c>
      <c r="O395" s="65">
        <v>203922</v>
      </c>
      <c r="P395" s="65">
        <v>0</v>
      </c>
      <c r="Q395" s="65">
        <v>13097</v>
      </c>
      <c r="R395" s="65">
        <v>1090</v>
      </c>
      <c r="S395" s="65">
        <v>1004</v>
      </c>
      <c r="T395" s="57">
        <f>IF(P395&gt;0, ROUND(IF(IF(OR(C395="51", C395="52", C395="66"), (L395*'UNIT VALUES'!$C$22)-CALCS!P395,0)&gt;0, IF(OR(C395="51", C395="52", C395="66"), (L395*'UNIT VALUES'!$C$22)-CALCS!P395,0), 0), 0), ROUND(IF(IF(OR(C395="51", C395="52", C395="66"), (L395*'UNIT VALUES'!$C$22)-CALCS!O395,0)&gt;0, IF(OR(C395="51", C395="52", C395="66"), (L395*'UNIT VALUES'!$C$22)-CALCS!O395,0), 0), 0))</f>
        <v>0</v>
      </c>
      <c r="U395" s="58">
        <f>IF(C395="22", (O395*'UNIT VALUES'!$D$34)+(Q395*'UNIT VALUES'!$D$35)+(S395*'UNIT VALUES'!$D$36), (O395*'UNIT VALUES'!$D$24)+(Q395*'UNIT VALUES'!$D$25)+(S395*'UNIT VALUES'!$D$26))</f>
        <v>974514.08287107595</v>
      </c>
      <c r="V395" s="58">
        <f>IF(C395="22",(O395*'UNIT VALUES'!$D$37)+(Q395*'UNIT VALUES'!$D$38)+(R395*'UNIT VALUES'!$D$39),IF(C395="66",(Q395*'UNIT VALUES'!$D$27)+(T395*'UNIT VALUES'!$D$29)+(R395*'UNIT VALUES'!$D$30),(Q395*'UNIT VALUES'!$D$27)+(T395*'UNIT VALUES'!$D$28)+(R395*'UNIT VALUES'!$D$30)))</f>
        <v>320107.73110441386</v>
      </c>
      <c r="W395" s="58">
        <f t="shared" si="6"/>
        <v>974514</v>
      </c>
      <c r="X395" s="63">
        <f>ROUND(IF(C395="22", W395*'UNIT VALUES'!$D$40, W395*'UNIT VALUES'!$D$32), 0)</f>
        <v>850232</v>
      </c>
    </row>
    <row r="396" spans="1:24">
      <c r="A396" s="64" t="s">
        <v>1250</v>
      </c>
      <c r="B396" s="64" t="s">
        <v>1251</v>
      </c>
      <c r="C396" s="64" t="s">
        <v>19</v>
      </c>
      <c r="D396" s="64" t="s">
        <v>20</v>
      </c>
      <c r="E396" s="64" t="s">
        <v>1252</v>
      </c>
      <c r="F396" s="64" t="s">
        <v>22</v>
      </c>
      <c r="G396" s="64" t="s">
        <v>23</v>
      </c>
      <c r="H396" s="64" t="s">
        <v>24</v>
      </c>
      <c r="I396" s="64" t="s">
        <v>24</v>
      </c>
      <c r="J396" s="64" t="s">
        <v>25</v>
      </c>
      <c r="K396" s="64" t="s">
        <v>1253</v>
      </c>
      <c r="L396" s="65">
        <v>0</v>
      </c>
      <c r="M396" s="65">
        <v>964691</v>
      </c>
      <c r="N396" s="65">
        <v>964691</v>
      </c>
      <c r="O396" s="65">
        <v>407094</v>
      </c>
      <c r="P396" s="65">
        <v>0</v>
      </c>
      <c r="Q396" s="65">
        <v>39811</v>
      </c>
      <c r="R396" s="65">
        <v>8834</v>
      </c>
      <c r="S396" s="65">
        <v>12476</v>
      </c>
      <c r="T396" s="57">
        <f>IF(P396&gt;0, ROUND(IF(IF(OR(C396="51", C396="52", C396="66"), (L396*'UNIT VALUES'!$C$22)-CALCS!P396,0)&gt;0, IF(OR(C396="51", C396="52", C396="66"), (L396*'UNIT VALUES'!$C$22)-CALCS!P396,0), 0), 0), ROUND(IF(IF(OR(C396="51", C396="52", C396="66"), (L396*'UNIT VALUES'!$C$22)-CALCS!O396,0)&gt;0, IF(OR(C396="51", C396="52", C396="66"), (L396*'UNIT VALUES'!$C$22)-CALCS!O396,0), 0), 0))</f>
        <v>0</v>
      </c>
      <c r="U396" s="58">
        <f>IF(C396="22", (O396*'UNIT VALUES'!$D$34)+(Q396*'UNIT VALUES'!$D$35)+(S396*'UNIT VALUES'!$D$36), (O396*'UNIT VALUES'!$D$24)+(Q396*'UNIT VALUES'!$D$25)+(S396*'UNIT VALUES'!$D$26))</f>
        <v>5605194.4314538278</v>
      </c>
      <c r="V396" s="58">
        <f>IF(C396="22",(O396*'UNIT VALUES'!$D$37)+(Q396*'UNIT VALUES'!$D$38)+(R396*'UNIT VALUES'!$D$39),IF(C396="66",(Q396*'UNIT VALUES'!$D$27)+(T396*'UNIT VALUES'!$D$29)+(R396*'UNIT VALUES'!$D$30),(Q396*'UNIT VALUES'!$D$27)+(T396*'UNIT VALUES'!$D$28)+(R396*'UNIT VALUES'!$D$30)))</f>
        <v>1969669.9955303161</v>
      </c>
      <c r="W396" s="58">
        <f t="shared" si="6"/>
        <v>5605194</v>
      </c>
      <c r="X396" s="63">
        <f>ROUND(IF(C396="22", W396*'UNIT VALUES'!$D$40, W396*'UNIT VALUES'!$D$32), 0)</f>
        <v>4673786</v>
      </c>
    </row>
    <row r="397" spans="1:24">
      <c r="A397" s="64" t="s">
        <v>1254</v>
      </c>
      <c r="B397" s="64" t="s">
        <v>1251</v>
      </c>
      <c r="C397" s="64" t="s">
        <v>28</v>
      </c>
      <c r="D397" s="64" t="s">
        <v>29</v>
      </c>
      <c r="E397" s="64" t="s">
        <v>1252</v>
      </c>
      <c r="F397" s="64" t="s">
        <v>44</v>
      </c>
      <c r="G397" s="64" t="s">
        <v>860</v>
      </c>
      <c r="H397" s="64" t="s">
        <v>24</v>
      </c>
      <c r="I397" s="64" t="s">
        <v>24</v>
      </c>
      <c r="J397" s="64" t="s">
        <v>1255</v>
      </c>
      <c r="K397" s="64" t="s">
        <v>1253</v>
      </c>
      <c r="L397" s="65">
        <v>500409</v>
      </c>
      <c r="M397" s="65">
        <v>762565</v>
      </c>
      <c r="N397" s="65">
        <v>762565</v>
      </c>
      <c r="O397" s="65">
        <v>953207</v>
      </c>
      <c r="P397" s="65">
        <v>0</v>
      </c>
      <c r="Q397" s="65">
        <v>77934</v>
      </c>
      <c r="R397" s="65">
        <v>13564</v>
      </c>
      <c r="S397" s="65">
        <v>25720</v>
      </c>
      <c r="T397" s="57">
        <f>IF(P397&gt;0, ROUND(IF(IF(OR(C397="51", C397="52", C397="66"), (L397*'UNIT VALUES'!$C$22)-CALCS!P397,0)&gt;0, IF(OR(C397="51", C397="52", C397="66"), (L397*'UNIT VALUES'!$C$22)-CALCS!P397,0), 0), 0), ROUND(IF(IF(OR(C397="51", C397="52", C397="66"), (L397*'UNIT VALUES'!$C$22)-CALCS!O397,0)&gt;0, IF(OR(C397="51", C397="52", C397="66"), (L397*'UNIT VALUES'!$C$22)-CALCS!O397,0), 0), 0))</f>
        <v>0</v>
      </c>
      <c r="U397" s="58">
        <f>IF(C397="22", (O397*'UNIT VALUES'!$D$34)+(Q397*'UNIT VALUES'!$D$35)+(S397*'UNIT VALUES'!$D$36), (O397*'UNIT VALUES'!$D$24)+(Q397*'UNIT VALUES'!$D$25)+(S397*'UNIT VALUES'!$D$26))</f>
        <v>8630751.9379942063</v>
      </c>
      <c r="V397" s="58">
        <f>IF(C397="22",(O397*'UNIT VALUES'!$D$37)+(Q397*'UNIT VALUES'!$D$38)+(R397*'UNIT VALUES'!$D$39),IF(C397="66",(Q397*'UNIT VALUES'!$D$27)+(T397*'UNIT VALUES'!$D$29)+(R397*'UNIT VALUES'!$D$30),(Q397*'UNIT VALUES'!$D$27)+(T397*'UNIT VALUES'!$D$28)+(R397*'UNIT VALUES'!$D$30)))</f>
        <v>2410615.3704624432</v>
      </c>
      <c r="W397" s="58">
        <f t="shared" si="6"/>
        <v>8630752</v>
      </c>
      <c r="X397" s="63">
        <f>ROUND(IF(C397="22", W397*'UNIT VALUES'!$D$40, W397*'UNIT VALUES'!$D$32), 0)</f>
        <v>7530050</v>
      </c>
    </row>
    <row r="398" spans="1:24">
      <c r="A398" s="64" t="s">
        <v>1300</v>
      </c>
      <c r="B398" s="64" t="s">
        <v>1301</v>
      </c>
      <c r="C398" s="64" t="s">
        <v>19</v>
      </c>
      <c r="D398" s="64" t="s">
        <v>20</v>
      </c>
      <c r="E398" s="64" t="s">
        <v>1302</v>
      </c>
      <c r="F398" s="64" t="s">
        <v>22</v>
      </c>
      <c r="G398" s="64" t="s">
        <v>23</v>
      </c>
      <c r="H398" s="64" t="s">
        <v>24</v>
      </c>
      <c r="I398" s="64" t="s">
        <v>24</v>
      </c>
      <c r="J398" s="64" t="s">
        <v>25</v>
      </c>
      <c r="K398" s="64" t="s">
        <v>240</v>
      </c>
      <c r="L398" s="65">
        <v>0</v>
      </c>
      <c r="M398" s="65">
        <v>944127</v>
      </c>
      <c r="N398" s="65">
        <v>943935</v>
      </c>
      <c r="O398" s="65">
        <v>1010426</v>
      </c>
      <c r="P398" s="65">
        <v>0</v>
      </c>
      <c r="Q398" s="65">
        <v>128204</v>
      </c>
      <c r="R398" s="65">
        <v>41003</v>
      </c>
      <c r="S398" s="65">
        <v>9877</v>
      </c>
      <c r="T398" s="57">
        <f>IF(P398&gt;0, ROUND(IF(IF(OR(C398="51", C398="52", C398="66"), (L398*'UNIT VALUES'!$C$22)-CALCS!P398,0)&gt;0, IF(OR(C398="51", C398="52", C398="66"), (L398*'UNIT VALUES'!$C$22)-CALCS!P398,0), 0), 0), ROUND(IF(IF(OR(C398="51", C398="52", C398="66"), (L398*'UNIT VALUES'!$C$22)-CALCS!O398,0)&gt;0, IF(OR(C398="51", C398="52", C398="66"), (L398*'UNIT VALUES'!$C$22)-CALCS!O398,0), 0), 0))</f>
        <v>0</v>
      </c>
      <c r="U398" s="58">
        <f>IF(C398="22", (O398*'UNIT VALUES'!$D$34)+(Q398*'UNIT VALUES'!$D$35)+(S398*'UNIT VALUES'!$D$36), (O398*'UNIT VALUES'!$D$24)+(Q398*'UNIT VALUES'!$D$25)+(S398*'UNIT VALUES'!$D$26))</f>
        <v>8860868.6017072666</v>
      </c>
      <c r="V398" s="58">
        <f>IF(C398="22",(O398*'UNIT VALUES'!$D$37)+(Q398*'UNIT VALUES'!$D$38)+(R398*'UNIT VALUES'!$D$39),IF(C398="66",(Q398*'UNIT VALUES'!$D$27)+(T398*'UNIT VALUES'!$D$29)+(R398*'UNIT VALUES'!$D$30),(Q398*'UNIT VALUES'!$D$27)+(T398*'UNIT VALUES'!$D$28)+(R398*'UNIT VALUES'!$D$30)))</f>
        <v>6665922.8434946956</v>
      </c>
      <c r="W398" s="58">
        <f t="shared" si="6"/>
        <v>8860869</v>
      </c>
      <c r="X398" s="63">
        <f>ROUND(IF(C398="22", W398*'UNIT VALUES'!$D$40, W398*'UNIT VALUES'!$D$32), 0)</f>
        <v>7388470</v>
      </c>
    </row>
    <row r="399" spans="1:24">
      <c r="A399" s="64" t="s">
        <v>1303</v>
      </c>
      <c r="B399" s="64" t="s">
        <v>1301</v>
      </c>
      <c r="C399" s="64" t="s">
        <v>28</v>
      </c>
      <c r="D399" s="64" t="s">
        <v>29</v>
      </c>
      <c r="E399" s="64" t="s">
        <v>1302</v>
      </c>
      <c r="F399" s="64" t="s">
        <v>246</v>
      </c>
      <c r="G399" s="64" t="s">
        <v>232</v>
      </c>
      <c r="H399" s="64" t="s">
        <v>24</v>
      </c>
      <c r="I399" s="64" t="s">
        <v>1304</v>
      </c>
      <c r="J399" s="64" t="s">
        <v>1305</v>
      </c>
      <c r="K399" s="64" t="s">
        <v>240</v>
      </c>
      <c r="L399" s="65">
        <v>34481</v>
      </c>
      <c r="M399" s="65">
        <v>105114</v>
      </c>
      <c r="N399" s="65">
        <v>102451</v>
      </c>
      <c r="O399" s="65">
        <v>205671</v>
      </c>
      <c r="P399" s="65">
        <v>0</v>
      </c>
      <c r="Q399" s="65">
        <v>22613</v>
      </c>
      <c r="R399" s="65">
        <v>7147</v>
      </c>
      <c r="S399" s="65">
        <v>1242</v>
      </c>
      <c r="T399" s="57">
        <f>IF(P399&gt;0, ROUND(IF(IF(OR(C399="51", C399="52", C399="66"), (L399*'UNIT VALUES'!$C$22)-CALCS!P399,0)&gt;0, IF(OR(C399="51", C399="52", C399="66"), (L399*'UNIT VALUES'!$C$22)-CALCS!P399,0), 0), 0), ROUND(IF(IF(OR(C399="51", C399="52", C399="66"), (L399*'UNIT VALUES'!$C$22)-CALCS!O399,0)&gt;0, IF(OR(C399="51", C399="52", C399="66"), (L399*'UNIT VALUES'!$C$22)-CALCS!O399,0), 0), 0))</f>
        <v>0</v>
      </c>
      <c r="U399" s="58">
        <f>IF(C399="22", (O399*'UNIT VALUES'!$D$34)+(Q399*'UNIT VALUES'!$D$35)+(S399*'UNIT VALUES'!$D$36), (O399*'UNIT VALUES'!$D$24)+(Q399*'UNIT VALUES'!$D$25)+(S399*'UNIT VALUES'!$D$26))</f>
        <v>1311562.7189909143</v>
      </c>
      <c r="V399" s="58">
        <f>IF(C399="22",(O399*'UNIT VALUES'!$D$37)+(Q399*'UNIT VALUES'!$D$38)+(R399*'UNIT VALUES'!$D$39),IF(C399="66",(Q399*'UNIT VALUES'!$D$27)+(T399*'UNIT VALUES'!$D$29)+(R399*'UNIT VALUES'!$D$30),(Q399*'UNIT VALUES'!$D$27)+(T399*'UNIT VALUES'!$D$28)+(R399*'UNIT VALUES'!$D$30)))</f>
        <v>928943.60157837544</v>
      </c>
      <c r="W399" s="58">
        <f t="shared" si="6"/>
        <v>1311563</v>
      </c>
      <c r="X399" s="63">
        <f>ROUND(IF(C399="22", W399*'UNIT VALUES'!$D$40, W399*'UNIT VALUES'!$D$32), 0)</f>
        <v>1144296</v>
      </c>
    </row>
    <row r="400" spans="1:24">
      <c r="A400" s="64" t="s">
        <v>1306</v>
      </c>
      <c r="B400" s="64" t="s">
        <v>1301</v>
      </c>
      <c r="C400" s="64" t="s">
        <v>28</v>
      </c>
      <c r="D400" s="64" t="s">
        <v>29</v>
      </c>
      <c r="E400" s="64" t="s">
        <v>1302</v>
      </c>
      <c r="F400" s="64" t="s">
        <v>1307</v>
      </c>
      <c r="G400" s="64" t="s">
        <v>73</v>
      </c>
      <c r="H400" s="64" t="s">
        <v>24</v>
      </c>
      <c r="I400" s="64" t="s">
        <v>1308</v>
      </c>
      <c r="J400" s="64" t="s">
        <v>1309</v>
      </c>
      <c r="K400" s="64" t="s">
        <v>240</v>
      </c>
      <c r="L400" s="65">
        <v>14291</v>
      </c>
      <c r="M400" s="65">
        <v>0</v>
      </c>
      <c r="N400" s="65">
        <v>0</v>
      </c>
      <c r="O400" s="65">
        <v>44137</v>
      </c>
      <c r="P400" s="65">
        <v>0</v>
      </c>
      <c r="Q400" s="65">
        <v>5050</v>
      </c>
      <c r="R400" s="65">
        <v>1973</v>
      </c>
      <c r="S400" s="65">
        <v>344</v>
      </c>
      <c r="T400" s="57">
        <f>IF(P400&gt;0, ROUND(IF(IF(OR(C400="51", C400="52", C400="66"), (L400*'UNIT VALUES'!$C$22)-CALCS!P400,0)&gt;0, IF(OR(C400="51", C400="52", C400="66"), (L400*'UNIT VALUES'!$C$22)-CALCS!P400,0), 0), 0), ROUND(IF(IF(OR(C400="51", C400="52", C400="66"), (L400*'UNIT VALUES'!$C$22)-CALCS!O400,0)&gt;0, IF(OR(C400="51", C400="52", C400="66"), (L400*'UNIT VALUES'!$C$22)-CALCS!O400,0), 0), 0))</f>
        <v>0</v>
      </c>
      <c r="U400" s="58">
        <f>IF(C400="22", (O400*'UNIT VALUES'!$D$34)+(Q400*'UNIT VALUES'!$D$35)+(S400*'UNIT VALUES'!$D$36), (O400*'UNIT VALUES'!$D$24)+(Q400*'UNIT VALUES'!$D$25)+(S400*'UNIT VALUES'!$D$26))</f>
        <v>300658.12543555466</v>
      </c>
      <c r="V400" s="58">
        <f>IF(C400="22",(O400*'UNIT VALUES'!$D$37)+(Q400*'UNIT VALUES'!$D$38)+(R400*'UNIT VALUES'!$D$39),IF(C400="66",(Q400*'UNIT VALUES'!$D$27)+(T400*'UNIT VALUES'!$D$29)+(R400*'UNIT VALUES'!$D$30),(Q400*'UNIT VALUES'!$D$27)+(T400*'UNIT VALUES'!$D$28)+(R400*'UNIT VALUES'!$D$30)))</f>
        <v>234389.40474917242</v>
      </c>
      <c r="W400" s="58">
        <f t="shared" si="6"/>
        <v>300658</v>
      </c>
      <c r="X400" s="63">
        <f>ROUND(IF(C400="22", W400*'UNIT VALUES'!$D$40, W400*'UNIT VALUES'!$D$32), 0)</f>
        <v>262314</v>
      </c>
    </row>
    <row r="401" spans="1:24">
      <c r="A401" s="64" t="s">
        <v>1310</v>
      </c>
      <c r="B401" s="64" t="s">
        <v>1301</v>
      </c>
      <c r="C401" s="64" t="s">
        <v>28</v>
      </c>
      <c r="D401" s="64" t="s">
        <v>29</v>
      </c>
      <c r="E401" s="64" t="s">
        <v>1302</v>
      </c>
      <c r="F401" s="64" t="s">
        <v>1311</v>
      </c>
      <c r="G401" s="64" t="s">
        <v>215</v>
      </c>
      <c r="H401" s="64" t="s">
        <v>24</v>
      </c>
      <c r="I401" s="64" t="s">
        <v>1312</v>
      </c>
      <c r="J401" s="64" t="s">
        <v>1313</v>
      </c>
      <c r="K401" s="64" t="s">
        <v>240</v>
      </c>
      <c r="L401" s="65">
        <v>33161</v>
      </c>
      <c r="M401" s="65">
        <v>0</v>
      </c>
      <c r="N401" s="65">
        <v>0</v>
      </c>
      <c r="O401" s="65">
        <v>56813</v>
      </c>
      <c r="P401" s="65">
        <v>0</v>
      </c>
      <c r="Q401" s="65">
        <v>6320</v>
      </c>
      <c r="R401" s="65">
        <v>2174</v>
      </c>
      <c r="S401" s="65">
        <v>316</v>
      </c>
      <c r="T401" s="57">
        <f>IF(P401&gt;0, ROUND(IF(IF(OR(C401="51", C401="52", C401="66"), (L401*'UNIT VALUES'!$C$22)-CALCS!P401,0)&gt;0, IF(OR(C401="51", C401="52", C401="66"), (L401*'UNIT VALUES'!$C$22)-CALCS!P401,0), 0), 0), ROUND(IF(IF(OR(C401="51", C401="52", C401="66"), (L401*'UNIT VALUES'!$C$22)-CALCS!O401,0)&gt;0, IF(OR(C401="51", C401="52", C401="66"), (L401*'UNIT VALUES'!$C$22)-CALCS!O401,0), 0), 0))</f>
        <v>0</v>
      </c>
      <c r="U401" s="58">
        <f>IF(C401="22", (O401*'UNIT VALUES'!$D$34)+(Q401*'UNIT VALUES'!$D$35)+(S401*'UNIT VALUES'!$D$36), (O401*'UNIT VALUES'!$D$24)+(Q401*'UNIT VALUES'!$D$25)+(S401*'UNIT VALUES'!$D$26))</f>
        <v>359977.99618133582</v>
      </c>
      <c r="V401" s="58">
        <f>IF(C401="22",(O401*'UNIT VALUES'!$D$37)+(Q401*'UNIT VALUES'!$D$38)+(R401*'UNIT VALUES'!$D$39),IF(C401="66",(Q401*'UNIT VALUES'!$D$27)+(T401*'UNIT VALUES'!$D$29)+(R401*'UNIT VALUES'!$D$30),(Q401*'UNIT VALUES'!$D$27)+(T401*'UNIT VALUES'!$D$28)+(R401*'UNIT VALUES'!$D$30)))</f>
        <v>272240.52820371115</v>
      </c>
      <c r="W401" s="58">
        <f t="shared" si="6"/>
        <v>359978</v>
      </c>
      <c r="X401" s="63">
        <f>ROUND(IF(C401="22", W401*'UNIT VALUES'!$D$40, W401*'UNIT VALUES'!$D$32), 0)</f>
        <v>314069</v>
      </c>
    </row>
    <row r="402" spans="1:24">
      <c r="A402" s="64" t="s">
        <v>1314</v>
      </c>
      <c r="B402" s="64" t="s">
        <v>1301</v>
      </c>
      <c r="C402" s="64" t="s">
        <v>28</v>
      </c>
      <c r="D402" s="64" t="s">
        <v>29</v>
      </c>
      <c r="E402" s="64" t="s">
        <v>1302</v>
      </c>
      <c r="F402" s="64" t="s">
        <v>1315</v>
      </c>
      <c r="G402" s="64" t="s">
        <v>150</v>
      </c>
      <c r="H402" s="64" t="s">
        <v>24</v>
      </c>
      <c r="I402" s="64" t="s">
        <v>1316</v>
      </c>
      <c r="J402" s="64" t="s">
        <v>1317</v>
      </c>
      <c r="K402" s="64" t="s">
        <v>240</v>
      </c>
      <c r="L402" s="65">
        <v>12691</v>
      </c>
      <c r="M402" s="65">
        <v>0</v>
      </c>
      <c r="N402" s="65">
        <v>0</v>
      </c>
      <c r="O402" s="65">
        <v>31894</v>
      </c>
      <c r="P402" s="65">
        <v>0</v>
      </c>
      <c r="Q402" s="65">
        <v>4569</v>
      </c>
      <c r="R402" s="65">
        <v>2475</v>
      </c>
      <c r="S402" s="65">
        <v>203</v>
      </c>
      <c r="T402" s="57">
        <f>IF(P402&gt;0, ROUND(IF(IF(OR(C402="51", C402="52", C402="66"), (L402*'UNIT VALUES'!$C$22)-CALCS!P402,0)&gt;0, IF(OR(C402="51", C402="52", C402="66"), (L402*'UNIT VALUES'!$C$22)-CALCS!P402,0), 0), 0), ROUND(IF(IF(OR(C402="51", C402="52", C402="66"), (L402*'UNIT VALUES'!$C$22)-CALCS!O402,0)&gt;0, IF(OR(C402="51", C402="52", C402="66"), (L402*'UNIT VALUES'!$C$22)-CALCS!O402,0), 0), 0))</f>
        <v>0</v>
      </c>
      <c r="U402" s="58">
        <f>IF(C402="22", (O402*'UNIT VALUES'!$D$34)+(Q402*'UNIT VALUES'!$D$35)+(S402*'UNIT VALUES'!$D$36), (O402*'UNIT VALUES'!$D$24)+(Q402*'UNIT VALUES'!$D$25)+(S402*'UNIT VALUES'!$D$26))</f>
        <v>237893.13677061259</v>
      </c>
      <c r="V402" s="58">
        <f>IF(C402="22",(O402*'UNIT VALUES'!$D$37)+(Q402*'UNIT VALUES'!$D$38)+(R402*'UNIT VALUES'!$D$39),IF(C402="66",(Q402*'UNIT VALUES'!$D$27)+(T402*'UNIT VALUES'!$D$29)+(R402*'UNIT VALUES'!$D$30),(Q402*'UNIT VALUES'!$D$27)+(T402*'UNIT VALUES'!$D$28)+(R402*'UNIT VALUES'!$D$30)))</f>
        <v>261368.07986742802</v>
      </c>
      <c r="W402" s="58">
        <f t="shared" si="6"/>
        <v>261368</v>
      </c>
      <c r="X402" s="63">
        <f>ROUND(IF(C402="22", W402*'UNIT VALUES'!$D$40, W402*'UNIT VALUES'!$D$32), 0)</f>
        <v>228035</v>
      </c>
    </row>
    <row r="403" spans="1:24">
      <c r="A403" s="64" t="s">
        <v>1318</v>
      </c>
      <c r="B403" s="64" t="s">
        <v>1301</v>
      </c>
      <c r="C403" s="64" t="s">
        <v>49</v>
      </c>
      <c r="D403" s="64" t="s">
        <v>50</v>
      </c>
      <c r="E403" s="64" t="s">
        <v>1302</v>
      </c>
      <c r="F403" s="64" t="s">
        <v>288</v>
      </c>
      <c r="G403" s="64" t="s">
        <v>232</v>
      </c>
      <c r="H403" s="64" t="s">
        <v>24</v>
      </c>
      <c r="I403" s="64" t="s">
        <v>1319</v>
      </c>
      <c r="J403" s="64" t="s">
        <v>1305</v>
      </c>
      <c r="K403" s="64" t="s">
        <v>240</v>
      </c>
      <c r="L403" s="65">
        <v>2081</v>
      </c>
      <c r="M403" s="65">
        <v>0</v>
      </c>
      <c r="N403" s="65">
        <v>0</v>
      </c>
      <c r="O403" s="65">
        <v>75092</v>
      </c>
      <c r="P403" s="65">
        <v>0</v>
      </c>
      <c r="Q403" s="65">
        <v>3159</v>
      </c>
      <c r="R403" s="65">
        <v>364</v>
      </c>
      <c r="S403" s="65">
        <v>291</v>
      </c>
      <c r="T403" s="57">
        <f>IF(P403&gt;0, ROUND(IF(IF(OR(C403="51", C403="52", C403="66"), (L403*'UNIT VALUES'!$C$22)-CALCS!P403,0)&gt;0, IF(OR(C403="51", C403="52", C403="66"), (L403*'UNIT VALUES'!$C$22)-CALCS!P403,0), 0), 0), ROUND(IF(IF(OR(C403="51", C403="52", C403="66"), (L403*'UNIT VALUES'!$C$22)-CALCS!O403,0)&gt;0, IF(OR(C403="51", C403="52", C403="66"), (L403*'UNIT VALUES'!$C$22)-CALCS!O403,0), 0), 0))</f>
        <v>0</v>
      </c>
      <c r="U403" s="58">
        <f>IF(C403="22", (O403*'UNIT VALUES'!$D$34)+(Q403*'UNIT VALUES'!$D$35)+(S403*'UNIT VALUES'!$D$36), (O403*'UNIT VALUES'!$D$24)+(Q403*'UNIT VALUES'!$D$25)+(S403*'UNIT VALUES'!$D$26))</f>
        <v>294242.1150519019</v>
      </c>
      <c r="V403" s="58">
        <f>IF(C403="22",(O403*'UNIT VALUES'!$D$37)+(Q403*'UNIT VALUES'!$D$38)+(R403*'UNIT VALUES'!$D$39),IF(C403="66",(Q403*'UNIT VALUES'!$D$27)+(T403*'UNIT VALUES'!$D$29)+(R403*'UNIT VALUES'!$D$30),(Q403*'UNIT VALUES'!$D$27)+(T403*'UNIT VALUES'!$D$28)+(R403*'UNIT VALUES'!$D$30)))</f>
        <v>84434.343818276626</v>
      </c>
      <c r="W403" s="58">
        <f t="shared" si="6"/>
        <v>294242</v>
      </c>
      <c r="X403" s="63">
        <f>ROUND(IF(C403="22", W403*'UNIT VALUES'!$D$40, W403*'UNIT VALUES'!$D$32), 0)</f>
        <v>256717</v>
      </c>
    </row>
    <row r="404" spans="1:24">
      <c r="A404" s="64" t="s">
        <v>1320</v>
      </c>
      <c r="B404" s="64" t="s">
        <v>1301</v>
      </c>
      <c r="C404" s="64" t="s">
        <v>28</v>
      </c>
      <c r="D404" s="64" t="s">
        <v>29</v>
      </c>
      <c r="E404" s="64" t="s">
        <v>1302</v>
      </c>
      <c r="F404" s="64" t="s">
        <v>1321</v>
      </c>
      <c r="G404" s="64" t="s">
        <v>220</v>
      </c>
      <c r="H404" s="64" t="s">
        <v>24</v>
      </c>
      <c r="I404" s="64" t="s">
        <v>1322</v>
      </c>
      <c r="J404" s="64" t="s">
        <v>1305</v>
      </c>
      <c r="K404" s="64" t="s">
        <v>240</v>
      </c>
      <c r="L404" s="65">
        <v>18897</v>
      </c>
      <c r="M404" s="65">
        <v>25667</v>
      </c>
      <c r="N404" s="65">
        <v>25112</v>
      </c>
      <c r="O404" s="65">
        <v>81557</v>
      </c>
      <c r="P404" s="65">
        <v>0</v>
      </c>
      <c r="Q404" s="65">
        <v>14887</v>
      </c>
      <c r="R404" s="65">
        <v>1600</v>
      </c>
      <c r="S404" s="65">
        <v>1076</v>
      </c>
      <c r="T404" s="57">
        <f>IF(P404&gt;0, ROUND(IF(IF(OR(C404="51", C404="52", C404="66"), (L404*'UNIT VALUES'!$C$22)-CALCS!P404,0)&gt;0, IF(OR(C404="51", C404="52", C404="66"), (L404*'UNIT VALUES'!$C$22)-CALCS!P404,0), 0), 0), ROUND(IF(IF(OR(C404="51", C404="52", C404="66"), (L404*'UNIT VALUES'!$C$22)-CALCS!O404,0)&gt;0, IF(OR(C404="51", C404="52", C404="66"), (L404*'UNIT VALUES'!$C$22)-CALCS!O404,0), 0), 0))</f>
        <v>0</v>
      </c>
      <c r="U404" s="58">
        <f>IF(C404="22", (O404*'UNIT VALUES'!$D$34)+(Q404*'UNIT VALUES'!$D$35)+(S404*'UNIT VALUES'!$D$36), (O404*'UNIT VALUES'!$D$24)+(Q404*'UNIT VALUES'!$D$25)+(S404*'UNIT VALUES'!$D$26))</f>
        <v>801360.63691206137</v>
      </c>
      <c r="V404" s="58">
        <f>IF(C404="22",(O404*'UNIT VALUES'!$D$37)+(Q404*'UNIT VALUES'!$D$38)+(R404*'UNIT VALUES'!$D$39),IF(C404="66",(Q404*'UNIT VALUES'!$D$27)+(T404*'UNIT VALUES'!$D$29)+(R404*'UNIT VALUES'!$D$30),(Q404*'UNIT VALUES'!$D$27)+(T404*'UNIT VALUES'!$D$28)+(R404*'UNIT VALUES'!$D$30)))</f>
        <v>389657.56958861579</v>
      </c>
      <c r="W404" s="58">
        <f t="shared" si="6"/>
        <v>801361</v>
      </c>
      <c r="X404" s="63">
        <f>ROUND(IF(C404="22", W404*'UNIT VALUES'!$D$40, W404*'UNIT VALUES'!$D$32), 0)</f>
        <v>699161</v>
      </c>
    </row>
    <row r="405" spans="1:24">
      <c r="A405" s="64" t="s">
        <v>1323</v>
      </c>
      <c r="B405" s="64" t="s">
        <v>1301</v>
      </c>
      <c r="C405" s="64" t="s">
        <v>28</v>
      </c>
      <c r="D405" s="64" t="s">
        <v>29</v>
      </c>
      <c r="E405" s="64" t="s">
        <v>1302</v>
      </c>
      <c r="F405" s="64" t="s">
        <v>321</v>
      </c>
      <c r="G405" s="64" t="s">
        <v>23</v>
      </c>
      <c r="H405" s="64" t="s">
        <v>24</v>
      </c>
      <c r="I405" s="64" t="s">
        <v>1324</v>
      </c>
      <c r="J405" s="64" t="s">
        <v>1325</v>
      </c>
      <c r="K405" s="64" t="s">
        <v>240</v>
      </c>
      <c r="L405" s="65">
        <v>28534</v>
      </c>
      <c r="M405" s="65">
        <v>0</v>
      </c>
      <c r="N405" s="65">
        <v>0</v>
      </c>
      <c r="O405" s="65">
        <v>54255</v>
      </c>
      <c r="P405" s="65">
        <v>0</v>
      </c>
      <c r="Q405" s="65">
        <v>9103</v>
      </c>
      <c r="R405" s="65">
        <v>3070</v>
      </c>
      <c r="S405" s="65">
        <v>198</v>
      </c>
      <c r="T405" s="57">
        <f>IF(P405&gt;0, ROUND(IF(IF(OR(C405="51", C405="52", C405="66"), (L405*'UNIT VALUES'!$C$22)-CALCS!P405,0)&gt;0, IF(OR(C405="51", C405="52", C405="66"), (L405*'UNIT VALUES'!$C$22)-CALCS!P405,0), 0), 0), ROUND(IF(IF(OR(C405="51", C405="52", C405="66"), (L405*'UNIT VALUES'!$C$22)-CALCS!O405,0)&gt;0, IF(OR(C405="51", C405="52", C405="66"), (L405*'UNIT VALUES'!$C$22)-CALCS!O405,0), 0), 0))</f>
        <v>0</v>
      </c>
      <c r="U405" s="58">
        <f>IF(C405="22", (O405*'UNIT VALUES'!$D$34)+(Q405*'UNIT VALUES'!$D$35)+(S405*'UNIT VALUES'!$D$36), (O405*'UNIT VALUES'!$D$24)+(Q405*'UNIT VALUES'!$D$25)+(S405*'UNIT VALUES'!$D$26))</f>
        <v>420750.43259927194</v>
      </c>
      <c r="V405" s="58">
        <f>IF(C405="22",(O405*'UNIT VALUES'!$D$37)+(Q405*'UNIT VALUES'!$D$38)+(R405*'UNIT VALUES'!$D$39),IF(C405="66",(Q405*'UNIT VALUES'!$D$27)+(T405*'UNIT VALUES'!$D$29)+(R405*'UNIT VALUES'!$D$30),(Q405*'UNIT VALUES'!$D$27)+(T405*'UNIT VALUES'!$D$28)+(R405*'UNIT VALUES'!$D$30)))</f>
        <v>387739.27475137473</v>
      </c>
      <c r="W405" s="58">
        <f t="shared" si="6"/>
        <v>420750</v>
      </c>
      <c r="X405" s="63">
        <f>ROUND(IF(C405="22", W405*'UNIT VALUES'!$D$40, W405*'UNIT VALUES'!$D$32), 0)</f>
        <v>367091</v>
      </c>
    </row>
    <row r="406" spans="1:24">
      <c r="A406" s="64" t="s">
        <v>1326</v>
      </c>
      <c r="B406" s="64" t="s">
        <v>1327</v>
      </c>
      <c r="C406" s="64" t="s">
        <v>19</v>
      </c>
      <c r="D406" s="64" t="s">
        <v>20</v>
      </c>
      <c r="E406" s="64" t="s">
        <v>1328</v>
      </c>
      <c r="F406" s="64" t="s">
        <v>22</v>
      </c>
      <c r="G406" s="64" t="s">
        <v>23</v>
      </c>
      <c r="H406" s="64" t="s">
        <v>24</v>
      </c>
      <c r="I406" s="64" t="s">
        <v>24</v>
      </c>
      <c r="J406" s="64" t="s">
        <v>25</v>
      </c>
      <c r="K406" s="64" t="s">
        <v>172</v>
      </c>
      <c r="L406" s="65">
        <v>0</v>
      </c>
      <c r="M406" s="65">
        <v>11429159</v>
      </c>
      <c r="N406" s="65">
        <v>11426518</v>
      </c>
      <c r="O406" s="65">
        <v>3015964</v>
      </c>
      <c r="P406" s="65">
        <v>0</v>
      </c>
      <c r="Q406" s="65">
        <v>325440</v>
      </c>
      <c r="R406" s="65">
        <v>318565</v>
      </c>
      <c r="S406" s="65">
        <v>14117</v>
      </c>
      <c r="T406" s="57">
        <f>IF(P406&gt;0, ROUND(IF(IF(OR(C406="51", C406="52", C406="66"), (L406*'UNIT VALUES'!$C$22)-CALCS!P406,0)&gt;0, IF(OR(C406="51", C406="52", C406="66"), (L406*'UNIT VALUES'!$C$22)-CALCS!P406,0), 0), 0), ROUND(IF(IF(OR(C406="51", C406="52", C406="66"), (L406*'UNIT VALUES'!$C$22)-CALCS!O406,0)&gt;0, IF(OR(C406="51", C406="52", C406="66"), (L406*'UNIT VALUES'!$C$22)-CALCS!O406,0), 0), 0))</f>
        <v>0</v>
      </c>
      <c r="U406" s="58">
        <f>IF(C406="22", (O406*'UNIT VALUES'!$D$34)+(Q406*'UNIT VALUES'!$D$35)+(S406*'UNIT VALUES'!$D$36), (O406*'UNIT VALUES'!$D$24)+(Q406*'UNIT VALUES'!$D$25)+(S406*'UNIT VALUES'!$D$26))</f>
        <v>20289546.145867709</v>
      </c>
      <c r="V406" s="58">
        <f>IF(C406="22",(O406*'UNIT VALUES'!$D$37)+(Q406*'UNIT VALUES'!$D$38)+(R406*'UNIT VALUES'!$D$39),IF(C406="66",(Q406*'UNIT VALUES'!$D$27)+(T406*'UNIT VALUES'!$D$29)+(R406*'UNIT VALUES'!$D$30),(Q406*'UNIT VALUES'!$D$27)+(T406*'UNIT VALUES'!$D$28)+(R406*'UNIT VALUES'!$D$30)))</f>
        <v>31374210.371504083</v>
      </c>
      <c r="W406" s="58">
        <f t="shared" si="6"/>
        <v>31374210</v>
      </c>
      <c r="X406" s="63">
        <f>ROUND(IF(C406="22", W406*'UNIT VALUES'!$D$40, W406*'UNIT VALUES'!$D$32), 0)</f>
        <v>26160799</v>
      </c>
    </row>
    <row r="407" spans="1:24">
      <c r="A407" s="64" t="s">
        <v>1329</v>
      </c>
      <c r="B407" s="64" t="s">
        <v>1327</v>
      </c>
      <c r="C407" s="64" t="s">
        <v>49</v>
      </c>
      <c r="D407" s="64" t="s">
        <v>50</v>
      </c>
      <c r="E407" s="64" t="s">
        <v>1328</v>
      </c>
      <c r="F407" s="64" t="s">
        <v>1330</v>
      </c>
      <c r="G407" s="64" t="s">
        <v>136</v>
      </c>
      <c r="H407" s="64" t="s">
        <v>24</v>
      </c>
      <c r="I407" s="64" t="s">
        <v>1331</v>
      </c>
      <c r="J407" s="64" t="s">
        <v>1332</v>
      </c>
      <c r="K407" s="64" t="s">
        <v>172</v>
      </c>
      <c r="L407" s="65">
        <v>43047</v>
      </c>
      <c r="M407" s="65">
        <v>35918</v>
      </c>
      <c r="N407" s="65">
        <v>34171</v>
      </c>
      <c r="O407" s="65">
        <v>27865</v>
      </c>
      <c r="P407" s="65">
        <v>0</v>
      </c>
      <c r="Q407" s="65">
        <v>6150</v>
      </c>
      <c r="R407" s="65">
        <v>4583</v>
      </c>
      <c r="S407" s="65">
        <v>231</v>
      </c>
      <c r="T407" s="57">
        <f>IF(P407&gt;0, ROUND(IF(IF(OR(C407="51", C407="52", C407="66"), (L407*'UNIT VALUES'!$C$22)-CALCS!P407,0)&gt;0, IF(OR(C407="51", C407="52", C407="66"), (L407*'UNIT VALUES'!$C$22)-CALCS!P407,0), 0), 0), ROUND(IF(IF(OR(C407="51", C407="52", C407="66"), (L407*'UNIT VALUES'!$C$22)-CALCS!O407,0)&gt;0, IF(OR(C407="51", C407="52", C407="66"), (L407*'UNIT VALUES'!$C$22)-CALCS!O407,0), 0), 0))</f>
        <v>36405</v>
      </c>
      <c r="U407" s="58">
        <f>IF(C407="22", (O407*'UNIT VALUES'!$D$34)+(Q407*'UNIT VALUES'!$D$35)+(S407*'UNIT VALUES'!$D$36), (O407*'UNIT VALUES'!$D$24)+(Q407*'UNIT VALUES'!$D$25)+(S407*'UNIT VALUES'!$D$26))</f>
        <v>283446.08053534216</v>
      </c>
      <c r="V407" s="58">
        <f>IF(C407="22",(O407*'UNIT VALUES'!$D$37)+(Q407*'UNIT VALUES'!$D$38)+(R407*'UNIT VALUES'!$D$39),IF(C407="66",(Q407*'UNIT VALUES'!$D$27)+(T407*'UNIT VALUES'!$D$29)+(R407*'UNIT VALUES'!$D$30),(Q407*'UNIT VALUES'!$D$27)+(T407*'UNIT VALUES'!$D$28)+(R407*'UNIT VALUES'!$D$30)))</f>
        <v>898699.62177208078</v>
      </c>
      <c r="W407" s="58">
        <f t="shared" si="6"/>
        <v>898700</v>
      </c>
      <c r="X407" s="63">
        <f>ROUND(IF(C407="22", W407*'UNIT VALUES'!$D$40, W407*'UNIT VALUES'!$D$32), 0)</f>
        <v>784087</v>
      </c>
    </row>
    <row r="408" spans="1:24">
      <c r="A408" s="64" t="s">
        <v>1333</v>
      </c>
      <c r="B408" s="64" t="s">
        <v>1327</v>
      </c>
      <c r="C408" s="64" t="s">
        <v>28</v>
      </c>
      <c r="D408" s="64" t="s">
        <v>29</v>
      </c>
      <c r="E408" s="64" t="s">
        <v>1328</v>
      </c>
      <c r="F408" s="64" t="s">
        <v>1334</v>
      </c>
      <c r="G408" s="64" t="s">
        <v>23</v>
      </c>
      <c r="H408" s="64" t="s">
        <v>24</v>
      </c>
      <c r="I408" s="64" t="s">
        <v>1335</v>
      </c>
      <c r="J408" s="64" t="s">
        <v>1336</v>
      </c>
      <c r="K408" s="64" t="s">
        <v>172</v>
      </c>
      <c r="L408" s="65">
        <v>27878</v>
      </c>
      <c r="M408" s="65">
        <v>66116</v>
      </c>
      <c r="N408" s="65">
        <v>66116</v>
      </c>
      <c r="O408" s="65">
        <v>75101</v>
      </c>
      <c r="P408" s="65">
        <v>0</v>
      </c>
      <c r="Q408" s="65">
        <v>2616</v>
      </c>
      <c r="R408" s="65">
        <v>1356</v>
      </c>
      <c r="S408" s="65">
        <v>295</v>
      </c>
      <c r="T408" s="57">
        <f>IF(P408&gt;0, ROUND(IF(IF(OR(C408="51", C408="52", C408="66"), (L408*'UNIT VALUES'!$C$22)-CALCS!P408,0)&gt;0, IF(OR(C408="51", C408="52", C408="66"), (L408*'UNIT VALUES'!$C$22)-CALCS!P408,0), 0), 0), ROUND(IF(IF(OR(C408="51", C408="52", C408="66"), (L408*'UNIT VALUES'!$C$22)-CALCS!O408,0)&gt;0, IF(OR(C408="51", C408="52", C408="66"), (L408*'UNIT VALUES'!$C$22)-CALCS!O408,0), 0), 0))</f>
        <v>0</v>
      </c>
      <c r="U408" s="58">
        <f>IF(C408="22", (O408*'UNIT VALUES'!$D$34)+(Q408*'UNIT VALUES'!$D$35)+(S408*'UNIT VALUES'!$D$36), (O408*'UNIT VALUES'!$D$24)+(Q408*'UNIT VALUES'!$D$25)+(S408*'UNIT VALUES'!$D$26))</f>
        <v>278200.19101744361</v>
      </c>
      <c r="V408" s="58">
        <f>IF(C408="22",(O408*'UNIT VALUES'!$D$37)+(Q408*'UNIT VALUES'!$D$38)+(R408*'UNIT VALUES'!$D$39),IF(C408="66",(Q408*'UNIT VALUES'!$D$27)+(T408*'UNIT VALUES'!$D$29)+(R408*'UNIT VALUES'!$D$30),(Q408*'UNIT VALUES'!$D$27)+(T408*'UNIT VALUES'!$D$28)+(R408*'UNIT VALUES'!$D$30)))</f>
        <v>145283.05356645334</v>
      </c>
      <c r="W408" s="58">
        <f t="shared" si="6"/>
        <v>278200</v>
      </c>
      <c r="X408" s="63">
        <f>ROUND(IF(C408="22", W408*'UNIT VALUES'!$D$40, W408*'UNIT VALUES'!$D$32), 0)</f>
        <v>242720</v>
      </c>
    </row>
    <row r="409" spans="1:24">
      <c r="A409" s="64" t="s">
        <v>802</v>
      </c>
      <c r="B409" s="64" t="s">
        <v>1327</v>
      </c>
      <c r="C409" s="64" t="s">
        <v>49</v>
      </c>
      <c r="D409" s="64" t="s">
        <v>50</v>
      </c>
      <c r="E409" s="64" t="s">
        <v>1328</v>
      </c>
      <c r="F409" s="64" t="s">
        <v>1337</v>
      </c>
      <c r="G409" s="64" t="s">
        <v>23</v>
      </c>
      <c r="H409" s="64" t="s">
        <v>24</v>
      </c>
      <c r="I409" s="64" t="s">
        <v>1338</v>
      </c>
      <c r="J409" s="64" t="s">
        <v>1336</v>
      </c>
      <c r="K409" s="64" t="s">
        <v>172</v>
      </c>
      <c r="L409" s="65">
        <v>63715</v>
      </c>
      <c r="M409" s="65">
        <v>81293</v>
      </c>
      <c r="N409" s="65">
        <v>81293</v>
      </c>
      <c r="O409" s="65">
        <v>197899</v>
      </c>
      <c r="P409" s="65">
        <v>0</v>
      </c>
      <c r="Q409" s="65">
        <v>20654</v>
      </c>
      <c r="R409" s="65">
        <v>10638</v>
      </c>
      <c r="S409" s="65">
        <v>1935</v>
      </c>
      <c r="T409" s="57">
        <f>IF(P409&gt;0, ROUND(IF(IF(OR(C409="51", C409="52", C409="66"), (L409*'UNIT VALUES'!$C$22)-CALCS!P409,0)&gt;0, IF(OR(C409="51", C409="52", C409="66"), (L409*'UNIT VALUES'!$C$22)-CALCS!P409,0), 0), 0), ROUND(IF(IF(OR(C409="51", C409="52", C409="66"), (L409*'UNIT VALUES'!$C$22)-CALCS!O409,0)&gt;0, IF(OR(C409="51", C409="52", C409="66"), (L409*'UNIT VALUES'!$C$22)-CALCS!O409,0), 0), 0))</f>
        <v>0</v>
      </c>
      <c r="U409" s="58">
        <f>IF(C409="22", (O409*'UNIT VALUES'!$D$34)+(Q409*'UNIT VALUES'!$D$35)+(S409*'UNIT VALUES'!$D$36), (O409*'UNIT VALUES'!$D$24)+(Q409*'UNIT VALUES'!$D$25)+(S409*'UNIT VALUES'!$D$26))</f>
        <v>1353244.7604400651</v>
      </c>
      <c r="V409" s="58">
        <f>IF(C409="22",(O409*'UNIT VALUES'!$D$37)+(Q409*'UNIT VALUES'!$D$38)+(R409*'UNIT VALUES'!$D$39),IF(C409="66",(Q409*'UNIT VALUES'!$D$27)+(T409*'UNIT VALUES'!$D$29)+(R409*'UNIT VALUES'!$D$30),(Q409*'UNIT VALUES'!$D$27)+(T409*'UNIT VALUES'!$D$28)+(R409*'UNIT VALUES'!$D$30)))</f>
        <v>1142189.9858098254</v>
      </c>
      <c r="W409" s="58">
        <f t="shared" si="6"/>
        <v>1353245</v>
      </c>
      <c r="X409" s="63">
        <f>ROUND(IF(C409="22", W409*'UNIT VALUES'!$D$40, W409*'UNIT VALUES'!$D$32), 0)</f>
        <v>1180662</v>
      </c>
    </row>
    <row r="410" spans="1:24">
      <c r="A410" s="64" t="s">
        <v>1339</v>
      </c>
      <c r="B410" s="64" t="s">
        <v>1327</v>
      </c>
      <c r="C410" s="64" t="s">
        <v>49</v>
      </c>
      <c r="D410" s="64" t="s">
        <v>50</v>
      </c>
      <c r="E410" s="64" t="s">
        <v>1328</v>
      </c>
      <c r="F410" s="64" t="s">
        <v>1340</v>
      </c>
      <c r="G410" s="64" t="s">
        <v>1277</v>
      </c>
      <c r="H410" s="64" t="s">
        <v>24</v>
      </c>
      <c r="I410" s="64" t="s">
        <v>1341</v>
      </c>
      <c r="J410" s="64" t="s">
        <v>1332</v>
      </c>
      <c r="K410" s="64" t="s">
        <v>172</v>
      </c>
      <c r="L410" s="65">
        <v>37264</v>
      </c>
      <c r="M410" s="65">
        <v>41580</v>
      </c>
      <c r="N410" s="65">
        <v>41580</v>
      </c>
      <c r="O410" s="65">
        <v>44478</v>
      </c>
      <c r="P410" s="65">
        <v>0</v>
      </c>
      <c r="Q410" s="65">
        <v>4941</v>
      </c>
      <c r="R410" s="65">
        <v>5711</v>
      </c>
      <c r="S410" s="65">
        <v>185</v>
      </c>
      <c r="T410" s="57">
        <f>IF(P410&gt;0, ROUND(IF(IF(OR(C410="51", C410="52", C410="66"), (L410*'UNIT VALUES'!$C$22)-CALCS!P410,0)&gt;0, IF(OR(C410="51", C410="52", C410="66"), (L410*'UNIT VALUES'!$C$22)-CALCS!P410,0), 0), 0), ROUND(IF(IF(OR(C410="51", C410="52", C410="66"), (L410*'UNIT VALUES'!$C$22)-CALCS!O410,0)&gt;0, IF(OR(C410="51", C410="52", C410="66"), (L410*'UNIT VALUES'!$C$22)-CALCS!O410,0), 0), 0))</f>
        <v>11158</v>
      </c>
      <c r="U410" s="58">
        <f>IF(C410="22", (O410*'UNIT VALUES'!$D$34)+(Q410*'UNIT VALUES'!$D$35)+(S410*'UNIT VALUES'!$D$36), (O410*'UNIT VALUES'!$D$24)+(Q410*'UNIT VALUES'!$D$25)+(S410*'UNIT VALUES'!$D$26))</f>
        <v>271046.32181790308</v>
      </c>
      <c r="V410" s="58">
        <f>IF(C410="22",(O410*'UNIT VALUES'!$D$37)+(Q410*'UNIT VALUES'!$D$38)+(R410*'UNIT VALUES'!$D$39),IF(C410="66",(Q410*'UNIT VALUES'!$D$27)+(T410*'UNIT VALUES'!$D$29)+(R410*'UNIT VALUES'!$D$30),(Q410*'UNIT VALUES'!$D$27)+(T410*'UNIT VALUES'!$D$28)+(R410*'UNIT VALUES'!$D$30)))</f>
        <v>639707.28851077403</v>
      </c>
      <c r="W410" s="58">
        <f t="shared" si="6"/>
        <v>639707</v>
      </c>
      <c r="X410" s="63">
        <f>ROUND(IF(C410="22", W410*'UNIT VALUES'!$D$40, W410*'UNIT VALUES'!$D$32), 0)</f>
        <v>558124</v>
      </c>
    </row>
    <row r="411" spans="1:24">
      <c r="A411" s="64" t="s">
        <v>1342</v>
      </c>
      <c r="B411" s="64" t="s">
        <v>1327</v>
      </c>
      <c r="C411" s="64" t="s">
        <v>49</v>
      </c>
      <c r="D411" s="64" t="s">
        <v>50</v>
      </c>
      <c r="E411" s="64" t="s">
        <v>1328</v>
      </c>
      <c r="F411" s="64" t="s">
        <v>26</v>
      </c>
      <c r="G411" s="64" t="s">
        <v>140</v>
      </c>
      <c r="H411" s="64" t="s">
        <v>24</v>
      </c>
      <c r="I411" s="64" t="s">
        <v>1343</v>
      </c>
      <c r="J411" s="64" t="s">
        <v>1336</v>
      </c>
      <c r="K411" s="64" t="s">
        <v>172</v>
      </c>
      <c r="L411" s="65">
        <v>54224</v>
      </c>
      <c r="M411" s="65">
        <v>46849</v>
      </c>
      <c r="N411" s="65">
        <v>46849</v>
      </c>
      <c r="O411" s="65">
        <v>56657</v>
      </c>
      <c r="P411" s="65">
        <v>0</v>
      </c>
      <c r="Q411" s="65">
        <v>5602</v>
      </c>
      <c r="R411" s="65">
        <v>10690</v>
      </c>
      <c r="S411" s="65">
        <v>709</v>
      </c>
      <c r="T411" s="57">
        <f>IF(P411&gt;0, ROUND(IF(IF(OR(C411="51", C411="52", C411="66"), (L411*'UNIT VALUES'!$C$22)-CALCS!P411,0)&gt;0, IF(OR(C411="51", C411="52", C411="66"), (L411*'UNIT VALUES'!$C$22)-CALCS!P411,0), 0), 0), ROUND(IF(IF(OR(C411="51", C411="52", C411="66"), (L411*'UNIT VALUES'!$C$22)-CALCS!O411,0)&gt;0, IF(OR(C411="51", C411="52", C411="66"), (L411*'UNIT VALUES'!$C$22)-CALCS!O411,0), 0), 0))</f>
        <v>24301</v>
      </c>
      <c r="U411" s="58">
        <f>IF(C411="22", (O411*'UNIT VALUES'!$D$34)+(Q411*'UNIT VALUES'!$D$35)+(S411*'UNIT VALUES'!$D$36), (O411*'UNIT VALUES'!$D$24)+(Q411*'UNIT VALUES'!$D$25)+(S411*'UNIT VALUES'!$D$26))</f>
        <v>404084.36386042531</v>
      </c>
      <c r="V411" s="58">
        <f>IF(C411="22",(O411*'UNIT VALUES'!$D$37)+(Q411*'UNIT VALUES'!$D$38)+(R411*'UNIT VALUES'!$D$39),IF(C411="66",(Q411*'UNIT VALUES'!$D$27)+(T411*'UNIT VALUES'!$D$29)+(R411*'UNIT VALUES'!$D$30),(Q411*'UNIT VALUES'!$D$27)+(T411*'UNIT VALUES'!$D$28)+(R411*'UNIT VALUES'!$D$30)))</f>
        <v>1172893.1082498804</v>
      </c>
      <c r="W411" s="58">
        <f t="shared" si="6"/>
        <v>1172893</v>
      </c>
      <c r="X411" s="63">
        <f>ROUND(IF(C411="22", W411*'UNIT VALUES'!$D$40, W411*'UNIT VALUES'!$D$32), 0)</f>
        <v>1023311</v>
      </c>
    </row>
    <row r="412" spans="1:24">
      <c r="A412" s="64" t="s">
        <v>1344</v>
      </c>
      <c r="B412" s="64" t="s">
        <v>1327</v>
      </c>
      <c r="C412" s="64" t="s">
        <v>28</v>
      </c>
      <c r="D412" s="64" t="s">
        <v>29</v>
      </c>
      <c r="E412" s="64" t="s">
        <v>1328</v>
      </c>
      <c r="F412" s="64" t="s">
        <v>1345</v>
      </c>
      <c r="G412" s="64" t="s">
        <v>330</v>
      </c>
      <c r="H412" s="64" t="s">
        <v>24</v>
      </c>
      <c r="I412" s="64" t="s">
        <v>1346</v>
      </c>
      <c r="J412" s="64" t="s">
        <v>1347</v>
      </c>
      <c r="K412" s="64" t="s">
        <v>172</v>
      </c>
      <c r="L412" s="65">
        <v>36271</v>
      </c>
      <c r="M412" s="65">
        <v>44189</v>
      </c>
      <c r="N412" s="65">
        <v>44189</v>
      </c>
      <c r="O412" s="65">
        <v>76610</v>
      </c>
      <c r="P412" s="65">
        <v>0</v>
      </c>
      <c r="Q412" s="65">
        <v>7937</v>
      </c>
      <c r="R412" s="65">
        <v>6871</v>
      </c>
      <c r="S412" s="65">
        <v>383</v>
      </c>
      <c r="T412" s="57">
        <f>IF(P412&gt;0, ROUND(IF(IF(OR(C412="51", C412="52", C412="66"), (L412*'UNIT VALUES'!$C$22)-CALCS!P412,0)&gt;0, IF(OR(C412="51", C412="52", C412="66"), (L412*'UNIT VALUES'!$C$22)-CALCS!P412,0), 0), 0), ROUND(IF(IF(OR(C412="51", C412="52", C412="66"), (L412*'UNIT VALUES'!$C$22)-CALCS!O412,0)&gt;0, IF(OR(C412="51", C412="52", C412="66"), (L412*'UNIT VALUES'!$C$22)-CALCS!O412,0), 0), 0))</f>
        <v>0</v>
      </c>
      <c r="U412" s="58">
        <f>IF(C412="22", (O412*'UNIT VALUES'!$D$34)+(Q412*'UNIT VALUES'!$D$35)+(S412*'UNIT VALUES'!$D$36), (O412*'UNIT VALUES'!$D$24)+(Q412*'UNIT VALUES'!$D$25)+(S412*'UNIT VALUES'!$D$26))</f>
        <v>460076.02236691571</v>
      </c>
      <c r="V412" s="58">
        <f>IF(C412="22",(O412*'UNIT VALUES'!$D$37)+(Q412*'UNIT VALUES'!$D$38)+(R412*'UNIT VALUES'!$D$39),IF(C412="66",(Q412*'UNIT VALUES'!$D$27)+(T412*'UNIT VALUES'!$D$29)+(R412*'UNIT VALUES'!$D$30),(Q412*'UNIT VALUES'!$D$27)+(T412*'UNIT VALUES'!$D$28)+(R412*'UNIT VALUES'!$D$30)))</f>
        <v>637804.64915167401</v>
      </c>
      <c r="W412" s="58">
        <f t="shared" si="6"/>
        <v>637805</v>
      </c>
      <c r="X412" s="63">
        <f>ROUND(IF(C412="22", W412*'UNIT VALUES'!$D$40, W412*'UNIT VALUES'!$D$32), 0)</f>
        <v>556464</v>
      </c>
    </row>
    <row r="413" spans="1:24">
      <c r="A413" s="64" t="s">
        <v>1348</v>
      </c>
      <c r="B413" s="64" t="s">
        <v>1327</v>
      </c>
      <c r="C413" s="64" t="s">
        <v>49</v>
      </c>
      <c r="D413" s="64" t="s">
        <v>50</v>
      </c>
      <c r="E413" s="64" t="s">
        <v>1328</v>
      </c>
      <c r="F413" s="64" t="s">
        <v>827</v>
      </c>
      <c r="G413" s="64" t="s">
        <v>23</v>
      </c>
      <c r="H413" s="64" t="s">
        <v>24</v>
      </c>
      <c r="I413" s="64" t="s">
        <v>1349</v>
      </c>
      <c r="J413" s="64" t="s">
        <v>1336</v>
      </c>
      <c r="K413" s="64" t="s">
        <v>172</v>
      </c>
      <c r="L413" s="65">
        <v>1</v>
      </c>
      <c r="M413" s="65">
        <v>37261</v>
      </c>
      <c r="N413" s="65">
        <v>37261</v>
      </c>
      <c r="O413" s="65">
        <v>73366</v>
      </c>
      <c r="P413" s="65">
        <v>0</v>
      </c>
      <c r="Q413" s="65">
        <v>3916</v>
      </c>
      <c r="R413" s="65">
        <v>241</v>
      </c>
      <c r="S413" s="65">
        <v>522</v>
      </c>
      <c r="T413" s="57">
        <f>IF(P413&gt;0, ROUND(IF(IF(OR(C413="51", C413="52", C413="66"), (L413*'UNIT VALUES'!$C$22)-CALCS!P413,0)&gt;0, IF(OR(C413="51", C413="52", C413="66"), (L413*'UNIT VALUES'!$C$22)-CALCS!P413,0), 0), 0), ROUND(IF(IF(OR(C413="51", C413="52", C413="66"), (L413*'UNIT VALUES'!$C$22)-CALCS!O413,0)&gt;0, IF(OR(C413="51", C413="52", C413="66"), (L413*'UNIT VALUES'!$C$22)-CALCS!O413,0), 0), 0))</f>
        <v>0</v>
      </c>
      <c r="U413" s="58">
        <f>IF(C413="22", (O413*'UNIT VALUES'!$D$34)+(Q413*'UNIT VALUES'!$D$35)+(S413*'UNIT VALUES'!$D$36), (O413*'UNIT VALUES'!$D$24)+(Q413*'UNIT VALUES'!$D$25)+(S413*'UNIT VALUES'!$D$26))</f>
        <v>353296.1731101895</v>
      </c>
      <c r="V413" s="58">
        <f>IF(C413="22",(O413*'UNIT VALUES'!$D$37)+(Q413*'UNIT VALUES'!$D$38)+(R413*'UNIT VALUES'!$D$39),IF(C413="66",(Q413*'UNIT VALUES'!$D$27)+(T413*'UNIT VALUES'!$D$29)+(R413*'UNIT VALUES'!$D$30),(Q413*'UNIT VALUES'!$D$27)+(T413*'UNIT VALUES'!$D$28)+(R413*'UNIT VALUES'!$D$30)))</f>
        <v>89644.270667714445</v>
      </c>
      <c r="W413" s="58">
        <f t="shared" si="6"/>
        <v>353296</v>
      </c>
      <c r="X413" s="63">
        <f>ROUND(IF(C413="22", W413*'UNIT VALUES'!$D$40, W413*'UNIT VALUES'!$D$32), 0)</f>
        <v>308239</v>
      </c>
    </row>
    <row r="414" spans="1:24">
      <c r="A414" s="64" t="s">
        <v>1350</v>
      </c>
      <c r="B414" s="64" t="s">
        <v>1327</v>
      </c>
      <c r="C414" s="64" t="s">
        <v>28</v>
      </c>
      <c r="D414" s="64" t="s">
        <v>29</v>
      </c>
      <c r="E414" s="64" t="s">
        <v>1328</v>
      </c>
      <c r="F414" s="64" t="s">
        <v>80</v>
      </c>
      <c r="G414" s="64" t="s">
        <v>215</v>
      </c>
      <c r="H414" s="64" t="s">
        <v>24</v>
      </c>
      <c r="I414" s="64" t="s">
        <v>1351</v>
      </c>
      <c r="J414" s="64" t="s">
        <v>1352</v>
      </c>
      <c r="K414" s="64" t="s">
        <v>172</v>
      </c>
      <c r="L414" s="65">
        <v>49583</v>
      </c>
      <c r="M414" s="65">
        <v>58267</v>
      </c>
      <c r="N414" s="65">
        <v>58133</v>
      </c>
      <c r="O414" s="65">
        <v>81055</v>
      </c>
      <c r="P414" s="65">
        <v>0</v>
      </c>
      <c r="Q414" s="65">
        <v>18358</v>
      </c>
      <c r="R414" s="65">
        <v>4469</v>
      </c>
      <c r="S414" s="65">
        <v>474</v>
      </c>
      <c r="T414" s="57">
        <f>IF(P414&gt;0, ROUND(IF(IF(OR(C414="51", C414="52", C414="66"), (L414*'UNIT VALUES'!$C$22)-CALCS!P414,0)&gt;0, IF(OR(C414="51", C414="52", C414="66"), (L414*'UNIT VALUES'!$C$22)-CALCS!P414,0), 0), 0), ROUND(IF(IF(OR(C414="51", C414="52", C414="66"), (L414*'UNIT VALUES'!$C$22)-CALCS!O414,0)&gt;0, IF(OR(C414="51", C414="52", C414="66"), (L414*'UNIT VALUES'!$C$22)-CALCS!O414,0), 0), 0))</f>
        <v>0</v>
      </c>
      <c r="U414" s="58">
        <f>IF(C414="22", (O414*'UNIT VALUES'!$D$34)+(Q414*'UNIT VALUES'!$D$35)+(S414*'UNIT VALUES'!$D$36), (O414*'UNIT VALUES'!$D$24)+(Q414*'UNIT VALUES'!$D$25)+(S414*'UNIT VALUES'!$D$26))</f>
        <v>805428.22055749921</v>
      </c>
      <c r="V414" s="58">
        <f>IF(C414="22",(O414*'UNIT VALUES'!$D$37)+(Q414*'UNIT VALUES'!$D$38)+(R414*'UNIT VALUES'!$D$39),IF(C414="66",(Q414*'UNIT VALUES'!$D$27)+(T414*'UNIT VALUES'!$D$29)+(R414*'UNIT VALUES'!$D$30),(Q414*'UNIT VALUES'!$D$27)+(T414*'UNIT VALUES'!$D$28)+(R414*'UNIT VALUES'!$D$30)))</f>
        <v>658875.68243472057</v>
      </c>
      <c r="W414" s="58">
        <f t="shared" si="6"/>
        <v>805428</v>
      </c>
      <c r="X414" s="63">
        <f>ROUND(IF(C414="22", W414*'UNIT VALUES'!$D$40, W414*'UNIT VALUES'!$D$32), 0)</f>
        <v>702710</v>
      </c>
    </row>
    <row r="415" spans="1:24">
      <c r="A415" s="64" t="s">
        <v>1353</v>
      </c>
      <c r="B415" s="64" t="s">
        <v>1327</v>
      </c>
      <c r="C415" s="64" t="s">
        <v>28</v>
      </c>
      <c r="D415" s="64" t="s">
        <v>29</v>
      </c>
      <c r="E415" s="64" t="s">
        <v>1328</v>
      </c>
      <c r="F415" s="64" t="s">
        <v>1354</v>
      </c>
      <c r="G415" s="64" t="s">
        <v>23</v>
      </c>
      <c r="H415" s="64" t="s">
        <v>24</v>
      </c>
      <c r="I415" s="64" t="s">
        <v>1355</v>
      </c>
      <c r="J415" s="64" t="s">
        <v>1336</v>
      </c>
      <c r="K415" s="64" t="s">
        <v>172</v>
      </c>
      <c r="L415" s="65">
        <v>3550404</v>
      </c>
      <c r="M415" s="65">
        <v>3006472</v>
      </c>
      <c r="N415" s="65">
        <v>3005072</v>
      </c>
      <c r="O415" s="65">
        <v>2695598</v>
      </c>
      <c r="P415" s="65">
        <v>0</v>
      </c>
      <c r="Q415" s="65">
        <v>576344</v>
      </c>
      <c r="R415" s="65">
        <v>545476</v>
      </c>
      <c r="S415" s="65">
        <v>50433</v>
      </c>
      <c r="T415" s="57">
        <f>IF(P415&gt;0, ROUND(IF(IF(OR(C415="51", C415="52", C415="66"), (L415*'UNIT VALUES'!$C$22)-CALCS!P415,0)&gt;0, IF(OR(C415="51", C415="52", C415="66"), (L415*'UNIT VALUES'!$C$22)-CALCS!P415,0), 0), 0), ROUND(IF(IF(OR(C415="51", C415="52", C415="66"), (L415*'UNIT VALUES'!$C$22)-CALCS!O415,0)&gt;0, IF(OR(C415="51", C415="52", C415="66"), (L415*'UNIT VALUES'!$C$22)-CALCS!O415,0), 0), 0))</f>
        <v>2605240</v>
      </c>
      <c r="U415" s="58">
        <f>IF(C415="22", (O415*'UNIT VALUES'!$D$34)+(Q415*'UNIT VALUES'!$D$35)+(S415*'UNIT VALUES'!$D$36), (O415*'UNIT VALUES'!$D$24)+(Q415*'UNIT VALUES'!$D$25)+(S415*'UNIT VALUES'!$D$26))</f>
        <v>31602543.237613201</v>
      </c>
      <c r="V415" s="58">
        <f>IF(C415="22",(O415*'UNIT VALUES'!$D$37)+(Q415*'UNIT VALUES'!$D$38)+(R415*'UNIT VALUES'!$D$39),IF(C415="66",(Q415*'UNIT VALUES'!$D$27)+(T415*'UNIT VALUES'!$D$29)+(R415*'UNIT VALUES'!$D$30),(Q415*'UNIT VALUES'!$D$27)+(T415*'UNIT VALUES'!$D$28)+(R415*'UNIT VALUES'!$D$30)))</f>
        <v>82376247.744454995</v>
      </c>
      <c r="W415" s="58">
        <f t="shared" si="6"/>
        <v>82376248</v>
      </c>
      <c r="X415" s="63">
        <f>ROUND(IF(C415="22", W415*'UNIT VALUES'!$D$40, W415*'UNIT VALUES'!$D$32), 0)</f>
        <v>71870596</v>
      </c>
    </row>
    <row r="416" spans="1:24">
      <c r="A416" s="64" t="s">
        <v>1356</v>
      </c>
      <c r="B416" s="64" t="s">
        <v>1327</v>
      </c>
      <c r="C416" s="64" t="s">
        <v>49</v>
      </c>
      <c r="D416" s="64" t="s">
        <v>50</v>
      </c>
      <c r="E416" s="64" t="s">
        <v>1328</v>
      </c>
      <c r="F416" s="64" t="s">
        <v>130</v>
      </c>
      <c r="G416" s="64" t="s">
        <v>140</v>
      </c>
      <c r="H416" s="64" t="s">
        <v>24</v>
      </c>
      <c r="I416" s="64" t="s">
        <v>1357</v>
      </c>
      <c r="J416" s="64" t="s">
        <v>1336</v>
      </c>
      <c r="K416" s="64" t="s">
        <v>172</v>
      </c>
      <c r="L416" s="65">
        <v>34331</v>
      </c>
      <c r="M416" s="65">
        <v>37026</v>
      </c>
      <c r="N416" s="65">
        <v>37026</v>
      </c>
      <c r="O416" s="65">
        <v>30276</v>
      </c>
      <c r="P416" s="65">
        <v>0</v>
      </c>
      <c r="Q416" s="65">
        <v>7174</v>
      </c>
      <c r="R416" s="65">
        <v>2857</v>
      </c>
      <c r="S416" s="65">
        <v>450</v>
      </c>
      <c r="T416" s="57">
        <f>IF(P416&gt;0, ROUND(IF(IF(OR(C416="51", C416="52", C416="66"), (L416*'UNIT VALUES'!$C$22)-CALCS!P416,0)&gt;0, IF(OR(C416="51", C416="52", C416="66"), (L416*'UNIT VALUES'!$C$22)-CALCS!P416,0), 0), 0), ROUND(IF(IF(OR(C416="51", C416="52", C416="66"), (L416*'UNIT VALUES'!$C$22)-CALCS!O416,0)&gt;0, IF(OR(C416="51", C416="52", C416="66"), (L416*'UNIT VALUES'!$C$22)-CALCS!O416,0), 0), 0))</f>
        <v>20981</v>
      </c>
      <c r="U416" s="58">
        <f>IF(C416="22", (O416*'UNIT VALUES'!$D$34)+(Q416*'UNIT VALUES'!$D$35)+(S416*'UNIT VALUES'!$D$36), (O416*'UNIT VALUES'!$D$24)+(Q416*'UNIT VALUES'!$D$25)+(S416*'UNIT VALUES'!$D$26))</f>
        <v>356829.60755096498</v>
      </c>
      <c r="V416" s="58">
        <f>IF(C416="22",(O416*'UNIT VALUES'!$D$37)+(Q416*'UNIT VALUES'!$D$38)+(R416*'UNIT VALUES'!$D$39),IF(C416="66",(Q416*'UNIT VALUES'!$D$27)+(T416*'UNIT VALUES'!$D$29)+(R416*'UNIT VALUES'!$D$30),(Q416*'UNIT VALUES'!$D$27)+(T416*'UNIT VALUES'!$D$28)+(R416*'UNIT VALUES'!$D$30)))</f>
        <v>600481.49874014396</v>
      </c>
      <c r="W416" s="58">
        <f t="shared" si="6"/>
        <v>600481</v>
      </c>
      <c r="X416" s="63">
        <f>ROUND(IF(C416="22", W416*'UNIT VALUES'!$D$40, W416*'UNIT VALUES'!$D$32), 0)</f>
        <v>523900</v>
      </c>
    </row>
    <row r="417" spans="1:24">
      <c r="A417" s="64" t="s">
        <v>1358</v>
      </c>
      <c r="B417" s="64" t="s">
        <v>1327</v>
      </c>
      <c r="C417" s="64" t="s">
        <v>49</v>
      </c>
      <c r="D417" s="64" t="s">
        <v>50</v>
      </c>
      <c r="E417" s="64" t="s">
        <v>1328</v>
      </c>
      <c r="F417" s="64" t="s">
        <v>363</v>
      </c>
      <c r="G417" s="64" t="s">
        <v>140</v>
      </c>
      <c r="H417" s="64" t="s">
        <v>24</v>
      </c>
      <c r="I417" s="64" t="s">
        <v>1359</v>
      </c>
      <c r="J417" s="64" t="s">
        <v>1336</v>
      </c>
      <c r="K417" s="64" t="s">
        <v>172</v>
      </c>
      <c r="L417" s="65">
        <v>69130</v>
      </c>
      <c r="M417" s="65">
        <v>61232</v>
      </c>
      <c r="N417" s="65">
        <v>61232</v>
      </c>
      <c r="O417" s="65">
        <v>83891</v>
      </c>
      <c r="P417" s="65">
        <v>0</v>
      </c>
      <c r="Q417" s="65">
        <v>12912</v>
      </c>
      <c r="R417" s="65">
        <v>15174</v>
      </c>
      <c r="S417" s="65">
        <v>2678</v>
      </c>
      <c r="T417" s="57">
        <f>IF(P417&gt;0, ROUND(IF(IF(OR(C417="51", C417="52", C417="66"), (L417*'UNIT VALUES'!$C$22)-CALCS!P417,0)&gt;0, IF(OR(C417="51", C417="52", C417="66"), (L417*'UNIT VALUES'!$C$22)-CALCS!P417,0), 0), 0), ROUND(IF(IF(OR(C417="51", C417="52", C417="66"), (L417*'UNIT VALUES'!$C$22)-CALCS!O417,0)&gt;0, IF(OR(C417="51", C417="52", C417="66"), (L417*'UNIT VALUES'!$C$22)-CALCS!O417,0), 0), 0))</f>
        <v>19322</v>
      </c>
      <c r="U417" s="58">
        <f>IF(C417="22", (O417*'UNIT VALUES'!$D$34)+(Q417*'UNIT VALUES'!$D$35)+(S417*'UNIT VALUES'!$D$36), (O417*'UNIT VALUES'!$D$24)+(Q417*'UNIT VALUES'!$D$25)+(S417*'UNIT VALUES'!$D$26))</f>
        <v>1016328.2358239415</v>
      </c>
      <c r="V417" s="58">
        <f>IF(C417="22",(O417*'UNIT VALUES'!$D$37)+(Q417*'UNIT VALUES'!$D$38)+(R417*'UNIT VALUES'!$D$39),IF(C417="66",(Q417*'UNIT VALUES'!$D$27)+(T417*'UNIT VALUES'!$D$29)+(R417*'UNIT VALUES'!$D$30),(Q417*'UNIT VALUES'!$D$27)+(T417*'UNIT VALUES'!$D$28)+(R417*'UNIT VALUES'!$D$30)))</f>
        <v>1565957.0198379226</v>
      </c>
      <c r="W417" s="58">
        <f t="shared" si="6"/>
        <v>1565957</v>
      </c>
      <c r="X417" s="63">
        <f>ROUND(IF(C417="22", W417*'UNIT VALUES'!$D$40, W417*'UNIT VALUES'!$D$32), 0)</f>
        <v>1366247</v>
      </c>
    </row>
    <row r="418" spans="1:24">
      <c r="A418" s="64" t="s">
        <v>1360</v>
      </c>
      <c r="B418" s="64" t="s">
        <v>1327</v>
      </c>
      <c r="C418" s="64" t="s">
        <v>28</v>
      </c>
      <c r="D418" s="64" t="s">
        <v>29</v>
      </c>
      <c r="E418" s="64" t="s">
        <v>1328</v>
      </c>
      <c r="F418" s="64" t="s">
        <v>412</v>
      </c>
      <c r="G418" s="64" t="s">
        <v>1361</v>
      </c>
      <c r="H418" s="64" t="s">
        <v>24</v>
      </c>
      <c r="I418" s="64" t="s">
        <v>1362</v>
      </c>
      <c r="J418" s="64" t="s">
        <v>1363</v>
      </c>
      <c r="K418" s="64" t="s">
        <v>172</v>
      </c>
      <c r="L418" s="65">
        <v>41856</v>
      </c>
      <c r="M418" s="65">
        <v>0</v>
      </c>
      <c r="N418" s="65">
        <v>0</v>
      </c>
      <c r="O418" s="65">
        <v>33027</v>
      </c>
      <c r="P418" s="65">
        <v>0</v>
      </c>
      <c r="Q418" s="65">
        <v>8432</v>
      </c>
      <c r="R418" s="65">
        <v>5997</v>
      </c>
      <c r="S418" s="65">
        <v>285</v>
      </c>
      <c r="T418" s="57">
        <f>IF(P418&gt;0, ROUND(IF(IF(OR(C418="51", C418="52", C418="66"), (L418*'UNIT VALUES'!$C$22)-CALCS!P418,0)&gt;0, IF(OR(C418="51", C418="52", C418="66"), (L418*'UNIT VALUES'!$C$22)-CALCS!P418,0), 0), 0), ROUND(IF(IF(OR(C418="51", C418="52", C418="66"), (L418*'UNIT VALUES'!$C$22)-CALCS!O418,0)&gt;0, IF(OR(C418="51", C418="52", C418="66"), (L418*'UNIT VALUES'!$C$22)-CALCS!O418,0), 0), 0))</f>
        <v>29465</v>
      </c>
      <c r="U418" s="58">
        <f>IF(C418="22", (O418*'UNIT VALUES'!$D$34)+(Q418*'UNIT VALUES'!$D$35)+(S418*'UNIT VALUES'!$D$36), (O418*'UNIT VALUES'!$D$24)+(Q418*'UNIT VALUES'!$D$25)+(S418*'UNIT VALUES'!$D$26))</f>
        <v>373073.99277952942</v>
      </c>
      <c r="V418" s="58">
        <f>IF(C418="22",(O418*'UNIT VALUES'!$D$37)+(Q418*'UNIT VALUES'!$D$38)+(R418*'UNIT VALUES'!$D$39),IF(C418="66",(Q418*'UNIT VALUES'!$D$27)+(T418*'UNIT VALUES'!$D$29)+(R418*'UNIT VALUES'!$D$30),(Q418*'UNIT VALUES'!$D$27)+(T418*'UNIT VALUES'!$D$28)+(R418*'UNIT VALUES'!$D$30)))</f>
        <v>954745.47883219342</v>
      </c>
      <c r="W418" s="58">
        <f t="shared" si="6"/>
        <v>954745</v>
      </c>
      <c r="X418" s="63">
        <f>ROUND(IF(C418="22", W418*'UNIT VALUES'!$D$40, W418*'UNIT VALUES'!$D$32), 0)</f>
        <v>832984</v>
      </c>
    </row>
    <row r="419" spans="1:24">
      <c r="A419" s="64" t="s">
        <v>58</v>
      </c>
      <c r="B419" s="64" t="s">
        <v>1327</v>
      </c>
      <c r="C419" s="64" t="s">
        <v>28</v>
      </c>
      <c r="D419" s="64" t="s">
        <v>29</v>
      </c>
      <c r="E419" s="64" t="s">
        <v>1328</v>
      </c>
      <c r="F419" s="64" t="s">
        <v>1364</v>
      </c>
      <c r="G419" s="64" t="s">
        <v>1104</v>
      </c>
      <c r="H419" s="64" t="s">
        <v>24</v>
      </c>
      <c r="I419" s="64" t="s">
        <v>1365</v>
      </c>
      <c r="J419" s="64" t="s">
        <v>1366</v>
      </c>
      <c r="K419" s="64" t="s">
        <v>172</v>
      </c>
      <c r="L419" s="65">
        <v>78004</v>
      </c>
      <c r="M419" s="65">
        <v>93939</v>
      </c>
      <c r="N419" s="65">
        <v>94081</v>
      </c>
      <c r="O419" s="65">
        <v>76122</v>
      </c>
      <c r="P419" s="65">
        <v>0</v>
      </c>
      <c r="Q419" s="65">
        <v>14450</v>
      </c>
      <c r="R419" s="65">
        <v>9036</v>
      </c>
      <c r="S419" s="65">
        <v>314</v>
      </c>
      <c r="T419" s="57">
        <f>IF(P419&gt;0, ROUND(IF(IF(OR(C419="51", C419="52", C419="66"), (L419*'UNIT VALUES'!$C$22)-CALCS!P419,0)&gt;0, IF(OR(C419="51", C419="52", C419="66"), (L419*'UNIT VALUES'!$C$22)-CALCS!P419,0), 0), 0), ROUND(IF(IF(OR(C419="51", C419="52", C419="66"), (L419*'UNIT VALUES'!$C$22)-CALCS!O419,0)&gt;0, IF(OR(C419="51", C419="52", C419="66"), (L419*'UNIT VALUES'!$C$22)-CALCS!O419,0), 0), 0))</f>
        <v>40340</v>
      </c>
      <c r="U419" s="58">
        <f>IF(C419="22", (O419*'UNIT VALUES'!$D$34)+(Q419*'UNIT VALUES'!$D$35)+(S419*'UNIT VALUES'!$D$36), (O419*'UNIT VALUES'!$D$24)+(Q419*'UNIT VALUES'!$D$25)+(S419*'UNIT VALUES'!$D$26))</f>
        <v>648183.93935851054</v>
      </c>
      <c r="V419" s="58">
        <f>IF(C419="22",(O419*'UNIT VALUES'!$D$37)+(Q419*'UNIT VALUES'!$D$38)+(R419*'UNIT VALUES'!$D$39),IF(C419="66",(Q419*'UNIT VALUES'!$D$27)+(T419*'UNIT VALUES'!$D$29)+(R419*'UNIT VALUES'!$D$30),(Q419*'UNIT VALUES'!$D$27)+(T419*'UNIT VALUES'!$D$28)+(R419*'UNIT VALUES'!$D$30)))</f>
        <v>1419866.6087299073</v>
      </c>
      <c r="W419" s="58">
        <f t="shared" si="6"/>
        <v>1419867</v>
      </c>
      <c r="X419" s="63">
        <f>ROUND(IF(C419="22", W419*'UNIT VALUES'!$D$40, W419*'UNIT VALUES'!$D$32), 0)</f>
        <v>1238788</v>
      </c>
    </row>
    <row r="420" spans="1:24">
      <c r="A420" s="64" t="s">
        <v>1367</v>
      </c>
      <c r="B420" s="64" t="s">
        <v>1327</v>
      </c>
      <c r="C420" s="64" t="s">
        <v>49</v>
      </c>
      <c r="D420" s="64" t="s">
        <v>50</v>
      </c>
      <c r="E420" s="64" t="s">
        <v>1328</v>
      </c>
      <c r="F420" s="64" t="s">
        <v>1368</v>
      </c>
      <c r="G420" s="64" t="s">
        <v>237</v>
      </c>
      <c r="H420" s="64" t="s">
        <v>24</v>
      </c>
      <c r="I420" s="64" t="s">
        <v>1369</v>
      </c>
      <c r="J420" s="64" t="s">
        <v>1336</v>
      </c>
      <c r="K420" s="64" t="s">
        <v>172</v>
      </c>
      <c r="L420" s="65">
        <v>18486</v>
      </c>
      <c r="M420" s="65">
        <v>33156</v>
      </c>
      <c r="N420" s="65">
        <v>33099</v>
      </c>
      <c r="O420" s="65">
        <v>43862</v>
      </c>
      <c r="P420" s="65">
        <v>0</v>
      </c>
      <c r="Q420" s="65">
        <v>10174</v>
      </c>
      <c r="R420" s="65">
        <v>2024</v>
      </c>
      <c r="S420" s="65">
        <v>428</v>
      </c>
      <c r="T420" s="57">
        <f>IF(P420&gt;0, ROUND(IF(IF(OR(C420="51", C420="52", C420="66"), (L420*'UNIT VALUES'!$C$22)-CALCS!P420,0)&gt;0, IF(OR(C420="51", C420="52", C420="66"), (L420*'UNIT VALUES'!$C$22)-CALCS!P420,0), 0), 0), ROUND(IF(IF(OR(C420="51", C420="52", C420="66"), (L420*'UNIT VALUES'!$C$22)-CALCS!O420,0)&gt;0, IF(OR(C420="51", C420="52", C420="66"), (L420*'UNIT VALUES'!$C$22)-CALCS!O420,0), 0), 0))</f>
        <v>0</v>
      </c>
      <c r="U420" s="58">
        <f>IF(C420="22", (O420*'UNIT VALUES'!$D$34)+(Q420*'UNIT VALUES'!$D$35)+(S420*'UNIT VALUES'!$D$36), (O420*'UNIT VALUES'!$D$24)+(Q420*'UNIT VALUES'!$D$25)+(S420*'UNIT VALUES'!$D$26))</f>
        <v>472277.93679435633</v>
      </c>
      <c r="V420" s="58">
        <f>IF(C420="22",(O420*'UNIT VALUES'!$D$37)+(Q420*'UNIT VALUES'!$D$38)+(R420*'UNIT VALUES'!$D$39),IF(C420="66",(Q420*'UNIT VALUES'!$D$27)+(T420*'UNIT VALUES'!$D$29)+(R420*'UNIT VALUES'!$D$30),(Q420*'UNIT VALUES'!$D$27)+(T420*'UNIT VALUES'!$D$28)+(R420*'UNIT VALUES'!$D$30)))</f>
        <v>332796.32352167927</v>
      </c>
      <c r="W420" s="58">
        <f t="shared" si="6"/>
        <v>472278</v>
      </c>
      <c r="X420" s="63">
        <f>ROUND(IF(C420="22", W420*'UNIT VALUES'!$D$40, W420*'UNIT VALUES'!$D$32), 0)</f>
        <v>412047</v>
      </c>
    </row>
    <row r="421" spans="1:24">
      <c r="A421" s="64" t="s">
        <v>1370</v>
      </c>
      <c r="B421" s="64" t="s">
        <v>1327</v>
      </c>
      <c r="C421" s="64" t="s">
        <v>28</v>
      </c>
      <c r="D421" s="64" t="s">
        <v>29</v>
      </c>
      <c r="E421" s="64" t="s">
        <v>1328</v>
      </c>
      <c r="F421" s="64" t="s">
        <v>1371</v>
      </c>
      <c r="G421" s="64" t="s">
        <v>140</v>
      </c>
      <c r="H421" s="64" t="s">
        <v>24</v>
      </c>
      <c r="I421" s="64" t="s">
        <v>1372</v>
      </c>
      <c r="J421" s="64" t="s">
        <v>1336</v>
      </c>
      <c r="K421" s="64" t="s">
        <v>172</v>
      </c>
      <c r="L421" s="65">
        <v>34886</v>
      </c>
      <c r="M421" s="65">
        <v>55374</v>
      </c>
      <c r="N421" s="65">
        <v>53568</v>
      </c>
      <c r="O421" s="65">
        <v>58364</v>
      </c>
      <c r="P421" s="65">
        <v>0</v>
      </c>
      <c r="Q421" s="65">
        <v>3640</v>
      </c>
      <c r="R421" s="65">
        <v>1842</v>
      </c>
      <c r="S421" s="65">
        <v>486</v>
      </c>
      <c r="T421" s="57">
        <f>IF(P421&gt;0, ROUND(IF(IF(OR(C421="51", C421="52", C421="66"), (L421*'UNIT VALUES'!$C$22)-CALCS!P421,0)&gt;0, IF(OR(C421="51", C421="52", C421="66"), (L421*'UNIT VALUES'!$C$22)-CALCS!P421,0), 0), 0), ROUND(IF(IF(OR(C421="51", C421="52", C421="66"), (L421*'UNIT VALUES'!$C$22)-CALCS!O421,0)&gt;0, IF(OR(C421="51", C421="52", C421="66"), (L421*'UNIT VALUES'!$C$22)-CALCS!O421,0), 0), 0))</f>
        <v>0</v>
      </c>
      <c r="U421" s="58">
        <f>IF(C421="22", (O421*'UNIT VALUES'!$D$34)+(Q421*'UNIT VALUES'!$D$35)+(S421*'UNIT VALUES'!$D$36), (O421*'UNIT VALUES'!$D$24)+(Q421*'UNIT VALUES'!$D$25)+(S421*'UNIT VALUES'!$D$26))</f>
        <v>309205.79058743373</v>
      </c>
      <c r="V421" s="58">
        <f>IF(C421="22",(O421*'UNIT VALUES'!$D$37)+(Q421*'UNIT VALUES'!$D$38)+(R421*'UNIT VALUES'!$D$39),IF(C421="66",(Q421*'UNIT VALUES'!$D$27)+(T421*'UNIT VALUES'!$D$29)+(R421*'UNIT VALUES'!$D$30),(Q421*'UNIT VALUES'!$D$27)+(T421*'UNIT VALUES'!$D$28)+(R421*'UNIT VALUES'!$D$30)))</f>
        <v>198951.52540801369</v>
      </c>
      <c r="W421" s="58">
        <f t="shared" si="6"/>
        <v>309206</v>
      </c>
      <c r="X421" s="63">
        <f>ROUND(IF(C421="22", W421*'UNIT VALUES'!$D$40, W421*'UNIT VALUES'!$D$32), 0)</f>
        <v>269772</v>
      </c>
    </row>
    <row r="422" spans="1:24">
      <c r="A422" s="64" t="s">
        <v>1373</v>
      </c>
      <c r="B422" s="64" t="s">
        <v>1327</v>
      </c>
      <c r="C422" s="64" t="s">
        <v>49</v>
      </c>
      <c r="D422" s="64" t="s">
        <v>50</v>
      </c>
      <c r="E422" s="64" t="s">
        <v>1328</v>
      </c>
      <c r="F422" s="64" t="s">
        <v>1038</v>
      </c>
      <c r="G422" s="64" t="s">
        <v>1374</v>
      </c>
      <c r="H422" s="64" t="s">
        <v>24</v>
      </c>
      <c r="I422" s="64" t="s">
        <v>1375</v>
      </c>
      <c r="J422" s="64" t="s">
        <v>1336</v>
      </c>
      <c r="K422" s="64" t="s">
        <v>172</v>
      </c>
      <c r="L422" s="65">
        <v>21154</v>
      </c>
      <c r="M422" s="65">
        <v>0</v>
      </c>
      <c r="N422" s="65">
        <v>0</v>
      </c>
      <c r="O422" s="65">
        <v>47833</v>
      </c>
      <c r="P422" s="65">
        <v>0</v>
      </c>
      <c r="Q422" s="65">
        <v>1802</v>
      </c>
      <c r="R422" s="65">
        <v>2169</v>
      </c>
      <c r="S422" s="65">
        <v>133</v>
      </c>
      <c r="T422" s="57">
        <f>IF(P422&gt;0, ROUND(IF(IF(OR(C422="51", C422="52", C422="66"), (L422*'UNIT VALUES'!$C$22)-CALCS!P422,0)&gt;0, IF(OR(C422="51", C422="52", C422="66"), (L422*'UNIT VALUES'!$C$22)-CALCS!P422,0), 0), 0), ROUND(IF(IF(OR(C422="51", C422="52", C422="66"), (L422*'UNIT VALUES'!$C$22)-CALCS!O422,0)&gt;0, IF(OR(C422="51", C422="52", C422="66"), (L422*'UNIT VALUES'!$C$22)-CALCS!O422,0), 0), 0))</f>
        <v>0</v>
      </c>
      <c r="U422" s="58">
        <f>IF(C422="22", (O422*'UNIT VALUES'!$D$34)+(Q422*'UNIT VALUES'!$D$35)+(S422*'UNIT VALUES'!$D$36), (O422*'UNIT VALUES'!$D$24)+(Q422*'UNIT VALUES'!$D$25)+(S422*'UNIT VALUES'!$D$26))</f>
        <v>172082.54356586118</v>
      </c>
      <c r="V422" s="58">
        <f>IF(C422="22",(O422*'UNIT VALUES'!$D$37)+(Q422*'UNIT VALUES'!$D$38)+(R422*'UNIT VALUES'!$D$39),IF(C422="66",(Q422*'UNIT VALUES'!$D$27)+(T422*'UNIT VALUES'!$D$29)+(R422*'UNIT VALUES'!$D$30),(Q422*'UNIT VALUES'!$D$27)+(T422*'UNIT VALUES'!$D$28)+(R422*'UNIT VALUES'!$D$30)))</f>
        <v>188328.14122049051</v>
      </c>
      <c r="W422" s="58">
        <f t="shared" si="6"/>
        <v>188328</v>
      </c>
      <c r="X422" s="63">
        <f>ROUND(IF(C422="22", W422*'UNIT VALUES'!$D$40, W422*'UNIT VALUES'!$D$32), 0)</f>
        <v>164310</v>
      </c>
    </row>
    <row r="423" spans="1:24">
      <c r="A423" s="64" t="s">
        <v>1376</v>
      </c>
      <c r="B423" s="64" t="s">
        <v>1327</v>
      </c>
      <c r="C423" s="64" t="s">
        <v>49</v>
      </c>
      <c r="D423" s="64" t="s">
        <v>50</v>
      </c>
      <c r="E423" s="64" t="s">
        <v>1328</v>
      </c>
      <c r="F423" s="64" t="s">
        <v>1053</v>
      </c>
      <c r="G423" s="64" t="s">
        <v>1277</v>
      </c>
      <c r="H423" s="64" t="s">
        <v>24</v>
      </c>
      <c r="I423" s="64" t="s">
        <v>1377</v>
      </c>
      <c r="J423" s="64" t="s">
        <v>1332</v>
      </c>
      <c r="K423" s="64" t="s">
        <v>172</v>
      </c>
      <c r="L423" s="65">
        <v>81712</v>
      </c>
      <c r="M423" s="65">
        <v>55200</v>
      </c>
      <c r="N423" s="65">
        <v>55200</v>
      </c>
      <c r="O423" s="65">
        <v>27006</v>
      </c>
      <c r="P423" s="65">
        <v>0</v>
      </c>
      <c r="Q423" s="65">
        <v>11138</v>
      </c>
      <c r="R423" s="65">
        <v>3918</v>
      </c>
      <c r="S423" s="65">
        <v>202</v>
      </c>
      <c r="T423" s="57">
        <f>IF(P423&gt;0, ROUND(IF(IF(OR(C423="51", C423="52", C423="66"), (L423*'UNIT VALUES'!$C$22)-CALCS!P423,0)&gt;0, IF(OR(C423="51", C423="52", C423="66"), (L423*'UNIT VALUES'!$C$22)-CALCS!P423,0), 0), 0), ROUND(IF(IF(OR(C423="51", C423="52", C423="66"), (L423*'UNIT VALUES'!$C$22)-CALCS!O423,0)&gt;0, IF(OR(C423="51", C423="52", C423="66"), (L423*'UNIT VALUES'!$C$22)-CALCS!O423,0), 0), 0))</f>
        <v>94992</v>
      </c>
      <c r="U423" s="58">
        <f>IF(C423="22", (O423*'UNIT VALUES'!$D$34)+(Q423*'UNIT VALUES'!$D$35)+(S423*'UNIT VALUES'!$D$36), (O423*'UNIT VALUES'!$D$24)+(Q423*'UNIT VALUES'!$D$25)+(S423*'UNIT VALUES'!$D$26))</f>
        <v>430592.56443303055</v>
      </c>
      <c r="V423" s="58">
        <f>IF(C423="22",(O423*'UNIT VALUES'!$D$37)+(Q423*'UNIT VALUES'!$D$38)+(R423*'UNIT VALUES'!$D$39),IF(C423="66",(Q423*'UNIT VALUES'!$D$27)+(T423*'UNIT VALUES'!$D$29)+(R423*'UNIT VALUES'!$D$30),(Q423*'UNIT VALUES'!$D$27)+(T423*'UNIT VALUES'!$D$28)+(R423*'UNIT VALUES'!$D$30)))</f>
        <v>1679603.52318094</v>
      </c>
      <c r="W423" s="58">
        <f t="shared" si="6"/>
        <v>1679604</v>
      </c>
      <c r="X423" s="63">
        <f>ROUND(IF(C423="22", W423*'UNIT VALUES'!$D$40, W423*'UNIT VALUES'!$D$32), 0)</f>
        <v>1465400</v>
      </c>
    </row>
    <row r="424" spans="1:24">
      <c r="A424" s="64" t="s">
        <v>1378</v>
      </c>
      <c r="B424" s="64" t="s">
        <v>1327</v>
      </c>
      <c r="C424" s="64" t="s">
        <v>28</v>
      </c>
      <c r="D424" s="64" t="s">
        <v>29</v>
      </c>
      <c r="E424" s="64" t="s">
        <v>1328</v>
      </c>
      <c r="F424" s="64" t="s">
        <v>1379</v>
      </c>
      <c r="G424" s="64" t="s">
        <v>23</v>
      </c>
      <c r="H424" s="64" t="s">
        <v>24</v>
      </c>
      <c r="I424" s="64" t="s">
        <v>1380</v>
      </c>
      <c r="J424" s="64" t="s">
        <v>1336</v>
      </c>
      <c r="K424" s="64" t="s">
        <v>172</v>
      </c>
      <c r="L424" s="65">
        <v>49447</v>
      </c>
      <c r="M424" s="65">
        <v>63668</v>
      </c>
      <c r="N424" s="65">
        <v>63798</v>
      </c>
      <c r="O424" s="65">
        <v>108188</v>
      </c>
      <c r="P424" s="65">
        <v>0</v>
      </c>
      <c r="Q424" s="65">
        <v>10990</v>
      </c>
      <c r="R424" s="65">
        <v>7623</v>
      </c>
      <c r="S424" s="65">
        <v>1448</v>
      </c>
      <c r="T424" s="57">
        <f>IF(P424&gt;0, ROUND(IF(IF(OR(C424="51", C424="52", C424="66"), (L424*'UNIT VALUES'!$C$22)-CALCS!P424,0)&gt;0, IF(OR(C424="51", C424="52", C424="66"), (L424*'UNIT VALUES'!$C$22)-CALCS!P424,0), 0), 0), ROUND(IF(IF(OR(C424="51", C424="52", C424="66"), (L424*'UNIT VALUES'!$C$22)-CALCS!O424,0)&gt;0, IF(OR(C424="51", C424="52", C424="66"), (L424*'UNIT VALUES'!$C$22)-CALCS!O424,0), 0), 0))</f>
        <v>0</v>
      </c>
      <c r="U424" s="58">
        <f>IF(C424="22", (O424*'UNIT VALUES'!$D$34)+(Q424*'UNIT VALUES'!$D$35)+(S424*'UNIT VALUES'!$D$36), (O424*'UNIT VALUES'!$D$24)+(Q424*'UNIT VALUES'!$D$25)+(S424*'UNIT VALUES'!$D$26))</f>
        <v>796576.73679056182</v>
      </c>
      <c r="V424" s="58">
        <f>IF(C424="22",(O424*'UNIT VALUES'!$D$37)+(Q424*'UNIT VALUES'!$D$38)+(R424*'UNIT VALUES'!$D$39),IF(C424="66",(Q424*'UNIT VALUES'!$D$27)+(T424*'UNIT VALUES'!$D$29)+(R424*'UNIT VALUES'!$D$30),(Q424*'UNIT VALUES'!$D$27)+(T424*'UNIT VALUES'!$D$28)+(R424*'UNIT VALUES'!$D$30)))</f>
        <v>748006.11906706844</v>
      </c>
      <c r="W424" s="58">
        <f t="shared" si="6"/>
        <v>796577</v>
      </c>
      <c r="X424" s="63">
        <f>ROUND(IF(C424="22", W424*'UNIT VALUES'!$D$40, W424*'UNIT VALUES'!$D$32), 0)</f>
        <v>694988</v>
      </c>
    </row>
    <row r="425" spans="1:24">
      <c r="A425" s="64" t="s">
        <v>1381</v>
      </c>
      <c r="B425" s="64" t="s">
        <v>1327</v>
      </c>
      <c r="C425" s="64" t="s">
        <v>28</v>
      </c>
      <c r="D425" s="64" t="s">
        <v>29</v>
      </c>
      <c r="E425" s="64" t="s">
        <v>1328</v>
      </c>
      <c r="F425" s="64" t="s">
        <v>1382</v>
      </c>
      <c r="G425" s="64" t="s">
        <v>140</v>
      </c>
      <c r="H425" s="64" t="s">
        <v>24</v>
      </c>
      <c r="I425" s="64" t="s">
        <v>1383</v>
      </c>
      <c r="J425" s="64" t="s">
        <v>1336</v>
      </c>
      <c r="K425" s="64" t="s">
        <v>172</v>
      </c>
      <c r="L425" s="65">
        <v>79283</v>
      </c>
      <c r="M425" s="65">
        <v>73706</v>
      </c>
      <c r="N425" s="65">
        <v>73706</v>
      </c>
      <c r="O425" s="65">
        <v>74486</v>
      </c>
      <c r="P425" s="65">
        <v>0</v>
      </c>
      <c r="Q425" s="65">
        <v>6751</v>
      </c>
      <c r="R425" s="65">
        <v>15990</v>
      </c>
      <c r="S425" s="65">
        <v>365</v>
      </c>
      <c r="T425" s="57">
        <f>IF(P425&gt;0, ROUND(IF(IF(OR(C425="51", C425="52", C425="66"), (L425*'UNIT VALUES'!$C$22)-CALCS!P425,0)&gt;0, IF(OR(C425="51", C425="52", C425="66"), (L425*'UNIT VALUES'!$C$22)-CALCS!P425,0), 0), 0), ROUND(IF(IF(OR(C425="51", C425="52", C425="66"), (L425*'UNIT VALUES'!$C$22)-CALCS!O425,0)&gt;0, IF(OR(C425="51", C425="52", C425="66"), (L425*'UNIT VALUES'!$C$22)-CALCS!O425,0), 0), 0))</f>
        <v>43885</v>
      </c>
      <c r="U425" s="58">
        <f>IF(C425="22", (O425*'UNIT VALUES'!$D$34)+(Q425*'UNIT VALUES'!$D$35)+(S425*'UNIT VALUES'!$D$36), (O425*'UNIT VALUES'!$D$24)+(Q425*'UNIT VALUES'!$D$25)+(S425*'UNIT VALUES'!$D$26))</f>
        <v>416297.20577403886</v>
      </c>
      <c r="V425" s="58">
        <f>IF(C425="22",(O425*'UNIT VALUES'!$D$37)+(Q425*'UNIT VALUES'!$D$38)+(R425*'UNIT VALUES'!$D$39),IF(C425="66",(Q425*'UNIT VALUES'!$D$27)+(T425*'UNIT VALUES'!$D$29)+(R425*'UNIT VALUES'!$D$30),(Q425*'UNIT VALUES'!$D$27)+(T425*'UNIT VALUES'!$D$28)+(R425*'UNIT VALUES'!$D$30)))</f>
        <v>1818978.2587222937</v>
      </c>
      <c r="W425" s="58">
        <f t="shared" si="6"/>
        <v>1818978</v>
      </c>
      <c r="X425" s="63">
        <f>ROUND(IF(C425="22", W425*'UNIT VALUES'!$D$40, W425*'UNIT VALUES'!$D$32), 0)</f>
        <v>1586999</v>
      </c>
    </row>
    <row r="426" spans="1:24">
      <c r="A426" s="64" t="s">
        <v>1384</v>
      </c>
      <c r="B426" s="64" t="s">
        <v>1327</v>
      </c>
      <c r="C426" s="64" t="s">
        <v>49</v>
      </c>
      <c r="D426" s="64" t="s">
        <v>50</v>
      </c>
      <c r="E426" s="64" t="s">
        <v>1328</v>
      </c>
      <c r="F426" s="64" t="s">
        <v>1213</v>
      </c>
      <c r="G426" s="64" t="s">
        <v>136</v>
      </c>
      <c r="H426" s="64" t="s">
        <v>24</v>
      </c>
      <c r="I426" s="64" t="s">
        <v>1385</v>
      </c>
      <c r="J426" s="64" t="s">
        <v>1332</v>
      </c>
      <c r="K426" s="64" t="s">
        <v>172</v>
      </c>
      <c r="L426" s="65">
        <v>40073</v>
      </c>
      <c r="M426" s="65">
        <v>36815</v>
      </c>
      <c r="N426" s="65">
        <v>36815</v>
      </c>
      <c r="O426" s="65">
        <v>29849</v>
      </c>
      <c r="P426" s="65">
        <v>0</v>
      </c>
      <c r="Q426" s="65">
        <v>4584</v>
      </c>
      <c r="R426" s="65">
        <v>3786</v>
      </c>
      <c r="S426" s="65">
        <v>229</v>
      </c>
      <c r="T426" s="57">
        <f>IF(P426&gt;0, ROUND(IF(IF(OR(C426="51", C426="52", C426="66"), (L426*'UNIT VALUES'!$C$22)-CALCS!P426,0)&gt;0, IF(OR(C426="51", C426="52", C426="66"), (L426*'UNIT VALUES'!$C$22)-CALCS!P426,0), 0), 0), ROUND(IF(IF(OR(C426="51", C426="52", C426="66"), (L426*'UNIT VALUES'!$C$22)-CALCS!O426,0)&gt;0, IF(OR(C426="51", C426="52", C426="66"), (L426*'UNIT VALUES'!$C$22)-CALCS!O426,0), 0), 0))</f>
        <v>29981</v>
      </c>
      <c r="U426" s="58">
        <f>IF(C426="22", (O426*'UNIT VALUES'!$D$34)+(Q426*'UNIT VALUES'!$D$35)+(S426*'UNIT VALUES'!$D$36), (O426*'UNIT VALUES'!$D$24)+(Q426*'UNIT VALUES'!$D$25)+(S426*'UNIT VALUES'!$D$26))</f>
        <v>238738.27334456384</v>
      </c>
      <c r="V426" s="58">
        <f>IF(C426="22",(O426*'UNIT VALUES'!$D$37)+(Q426*'UNIT VALUES'!$D$38)+(R426*'UNIT VALUES'!$D$39),IF(C426="66",(Q426*'UNIT VALUES'!$D$27)+(T426*'UNIT VALUES'!$D$29)+(R426*'UNIT VALUES'!$D$30),(Q426*'UNIT VALUES'!$D$27)+(T426*'UNIT VALUES'!$D$28)+(R426*'UNIT VALUES'!$D$30)))</f>
        <v>732061.39328202233</v>
      </c>
      <c r="W426" s="58">
        <f t="shared" si="6"/>
        <v>732061</v>
      </c>
      <c r="X426" s="63">
        <f>ROUND(IF(C426="22", W426*'UNIT VALUES'!$D$40, W426*'UNIT VALUES'!$D$32), 0)</f>
        <v>638699</v>
      </c>
    </row>
    <row r="427" spans="1:24">
      <c r="A427" s="64" t="s">
        <v>1386</v>
      </c>
      <c r="B427" s="64" t="s">
        <v>1327</v>
      </c>
      <c r="C427" s="64" t="s">
        <v>28</v>
      </c>
      <c r="D427" s="64" t="s">
        <v>29</v>
      </c>
      <c r="E427" s="64" t="s">
        <v>1328</v>
      </c>
      <c r="F427" s="64" t="s">
        <v>631</v>
      </c>
      <c r="G427" s="64" t="s">
        <v>585</v>
      </c>
      <c r="H427" s="64" t="s">
        <v>24</v>
      </c>
      <c r="I427" s="64" t="s">
        <v>1387</v>
      </c>
      <c r="J427" s="64" t="s">
        <v>1336</v>
      </c>
      <c r="K427" s="64" t="s">
        <v>172</v>
      </c>
      <c r="L427" s="65">
        <v>8296</v>
      </c>
      <c r="M427" s="65">
        <v>0</v>
      </c>
      <c r="N427" s="65">
        <v>0</v>
      </c>
      <c r="O427" s="65">
        <v>51895</v>
      </c>
      <c r="P427" s="65">
        <v>0</v>
      </c>
      <c r="Q427" s="65">
        <v>3077</v>
      </c>
      <c r="R427" s="65">
        <v>162</v>
      </c>
      <c r="S427" s="65">
        <v>594</v>
      </c>
      <c r="T427" s="57">
        <f>IF(P427&gt;0, ROUND(IF(IF(OR(C427="51", C427="52", C427="66"), (L427*'UNIT VALUES'!$C$22)-CALCS!P427,0)&gt;0, IF(OR(C427="51", C427="52", C427="66"), (L427*'UNIT VALUES'!$C$22)-CALCS!P427,0), 0), 0), ROUND(IF(IF(OR(C427="51", C427="52", C427="66"), (L427*'UNIT VALUES'!$C$22)-CALCS!O427,0)&gt;0, IF(OR(C427="51", C427="52", C427="66"), (L427*'UNIT VALUES'!$C$22)-CALCS!O427,0), 0), 0))</f>
        <v>0</v>
      </c>
      <c r="U427" s="58">
        <f>IF(C427="22", (O427*'UNIT VALUES'!$D$34)+(Q427*'UNIT VALUES'!$D$35)+(S427*'UNIT VALUES'!$D$36), (O427*'UNIT VALUES'!$D$24)+(Q427*'UNIT VALUES'!$D$25)+(S427*'UNIT VALUES'!$D$26))</f>
        <v>297423.98373620067</v>
      </c>
      <c r="V427" s="58">
        <f>IF(C427="22",(O427*'UNIT VALUES'!$D$37)+(Q427*'UNIT VALUES'!$D$38)+(R427*'UNIT VALUES'!$D$39),IF(C427="66",(Q427*'UNIT VALUES'!$D$27)+(T427*'UNIT VALUES'!$D$29)+(R427*'UNIT VALUES'!$D$30),(Q427*'UNIT VALUES'!$D$27)+(T427*'UNIT VALUES'!$D$28)+(R427*'UNIT VALUES'!$D$30)))</f>
        <v>68482.41477441827</v>
      </c>
      <c r="W427" s="58">
        <f t="shared" si="6"/>
        <v>297424</v>
      </c>
      <c r="X427" s="63">
        <f>ROUND(IF(C427="22", W427*'UNIT VALUES'!$D$40, W427*'UNIT VALUES'!$D$32), 0)</f>
        <v>259493</v>
      </c>
    </row>
    <row r="428" spans="1:24">
      <c r="A428" s="64" t="s">
        <v>1388</v>
      </c>
      <c r="B428" s="64" t="s">
        <v>1327</v>
      </c>
      <c r="C428" s="64" t="s">
        <v>28</v>
      </c>
      <c r="D428" s="64" t="s">
        <v>29</v>
      </c>
      <c r="E428" s="64" t="s">
        <v>1328</v>
      </c>
      <c r="F428" s="64" t="s">
        <v>679</v>
      </c>
      <c r="G428" s="64" t="s">
        <v>23</v>
      </c>
      <c r="H428" s="64" t="s">
        <v>24</v>
      </c>
      <c r="I428" s="64" t="s">
        <v>1389</v>
      </c>
      <c r="J428" s="64" t="s">
        <v>1336</v>
      </c>
      <c r="K428" s="64" t="s">
        <v>172</v>
      </c>
      <c r="L428" s="65">
        <v>66780</v>
      </c>
      <c r="M428" s="65">
        <v>77956</v>
      </c>
      <c r="N428" s="65">
        <v>77956</v>
      </c>
      <c r="O428" s="65">
        <v>147433</v>
      </c>
      <c r="P428" s="65">
        <v>0</v>
      </c>
      <c r="Q428" s="65">
        <v>17080</v>
      </c>
      <c r="R428" s="65">
        <v>10043</v>
      </c>
      <c r="S428" s="65">
        <v>1441</v>
      </c>
      <c r="T428" s="57">
        <f>IF(P428&gt;0, ROUND(IF(IF(OR(C428="51", C428="52", C428="66"), (L428*'UNIT VALUES'!$C$22)-CALCS!P428,0)&gt;0, IF(OR(C428="51", C428="52", C428="66"), (L428*'UNIT VALUES'!$C$22)-CALCS!P428,0), 0), 0), ROUND(IF(IF(OR(C428="51", C428="52", C428="66"), (L428*'UNIT VALUES'!$C$22)-CALCS!O428,0)&gt;0, IF(OR(C428="51", C428="52", C428="66"), (L428*'UNIT VALUES'!$C$22)-CALCS!O428,0), 0), 0))</f>
        <v>0</v>
      </c>
      <c r="U428" s="58">
        <f>IF(C428="22", (O428*'UNIT VALUES'!$D$34)+(Q428*'UNIT VALUES'!$D$35)+(S428*'UNIT VALUES'!$D$36), (O428*'UNIT VALUES'!$D$24)+(Q428*'UNIT VALUES'!$D$25)+(S428*'UNIT VALUES'!$D$26))</f>
        <v>1060242.8395170686</v>
      </c>
      <c r="V428" s="58">
        <f>IF(C428="22",(O428*'UNIT VALUES'!$D$37)+(Q428*'UNIT VALUES'!$D$38)+(R428*'UNIT VALUES'!$D$39),IF(C428="66",(Q428*'UNIT VALUES'!$D$27)+(T428*'UNIT VALUES'!$D$29)+(R428*'UNIT VALUES'!$D$30),(Q428*'UNIT VALUES'!$D$27)+(T428*'UNIT VALUES'!$D$28)+(R428*'UNIT VALUES'!$D$30)))</f>
        <v>1033572.8571598772</v>
      </c>
      <c r="W428" s="58">
        <f t="shared" si="6"/>
        <v>1060243</v>
      </c>
      <c r="X428" s="63">
        <f>ROUND(IF(C428="22", W428*'UNIT VALUES'!$D$40, W428*'UNIT VALUES'!$D$32), 0)</f>
        <v>925028</v>
      </c>
    </row>
    <row r="429" spans="1:24">
      <c r="A429" s="64" t="s">
        <v>1390</v>
      </c>
      <c r="B429" s="64" t="s">
        <v>1327</v>
      </c>
      <c r="C429" s="64" t="s">
        <v>28</v>
      </c>
      <c r="D429" s="64" t="s">
        <v>29</v>
      </c>
      <c r="E429" s="64" t="s">
        <v>1328</v>
      </c>
      <c r="F429" s="64" t="s">
        <v>1391</v>
      </c>
      <c r="G429" s="64" t="s">
        <v>161</v>
      </c>
      <c r="H429" s="64" t="s">
        <v>24</v>
      </c>
      <c r="I429" s="64" t="s">
        <v>1392</v>
      </c>
      <c r="J429" s="64" t="s">
        <v>1393</v>
      </c>
      <c r="K429" s="64" t="s">
        <v>172</v>
      </c>
      <c r="L429" s="65">
        <v>27666</v>
      </c>
      <c r="M429" s="65">
        <v>30164</v>
      </c>
      <c r="N429" s="65">
        <v>30141</v>
      </c>
      <c r="O429" s="65">
        <v>27537</v>
      </c>
      <c r="P429" s="65">
        <v>0</v>
      </c>
      <c r="Q429" s="65">
        <v>8102</v>
      </c>
      <c r="R429" s="65">
        <v>3110</v>
      </c>
      <c r="S429" s="65">
        <v>448</v>
      </c>
      <c r="T429" s="57">
        <f>IF(P429&gt;0, ROUND(IF(IF(OR(C429="51", C429="52", C429="66"), (L429*'UNIT VALUES'!$C$22)-CALCS!P429,0)&gt;0, IF(OR(C429="51", C429="52", C429="66"), (L429*'UNIT VALUES'!$C$22)-CALCS!P429,0), 0), 0), ROUND(IF(IF(OR(C429="51", C429="52", C429="66"), (L429*'UNIT VALUES'!$C$22)-CALCS!O429,0)&gt;0, IF(OR(C429="51", C429="52", C429="66"), (L429*'UNIT VALUES'!$C$22)-CALCS!O429,0), 0), 0))</f>
        <v>13769</v>
      </c>
      <c r="U429" s="58">
        <f>IF(C429="22", (O429*'UNIT VALUES'!$D$34)+(Q429*'UNIT VALUES'!$D$35)+(S429*'UNIT VALUES'!$D$36), (O429*'UNIT VALUES'!$D$24)+(Q429*'UNIT VALUES'!$D$25)+(S429*'UNIT VALUES'!$D$26))</f>
        <v>379711.01734947972</v>
      </c>
      <c r="V429" s="58">
        <f>IF(C429="22",(O429*'UNIT VALUES'!$D$37)+(Q429*'UNIT VALUES'!$D$38)+(R429*'UNIT VALUES'!$D$39),IF(C429="66",(Q429*'UNIT VALUES'!$D$27)+(T429*'UNIT VALUES'!$D$29)+(R429*'UNIT VALUES'!$D$30),(Q429*'UNIT VALUES'!$D$27)+(T429*'UNIT VALUES'!$D$28)+(R429*'UNIT VALUES'!$D$30)))</f>
        <v>545100.86346836656</v>
      </c>
      <c r="W429" s="58">
        <f t="shared" si="6"/>
        <v>545101</v>
      </c>
      <c r="X429" s="63">
        <f>ROUND(IF(C429="22", W429*'UNIT VALUES'!$D$40, W429*'UNIT VALUES'!$D$32), 0)</f>
        <v>475583</v>
      </c>
    </row>
    <row r="430" spans="1:24">
      <c r="A430" s="64" t="s">
        <v>1394</v>
      </c>
      <c r="B430" s="64" t="s">
        <v>1327</v>
      </c>
      <c r="C430" s="64" t="s">
        <v>28</v>
      </c>
      <c r="D430" s="64" t="s">
        <v>29</v>
      </c>
      <c r="E430" s="64" t="s">
        <v>1328</v>
      </c>
      <c r="F430" s="64" t="s">
        <v>1395</v>
      </c>
      <c r="G430" s="64" t="s">
        <v>1396</v>
      </c>
      <c r="H430" s="64" t="s">
        <v>24</v>
      </c>
      <c r="I430" s="64" t="s">
        <v>1397</v>
      </c>
      <c r="J430" s="64" t="s">
        <v>1279</v>
      </c>
      <c r="K430" s="64" t="s">
        <v>172</v>
      </c>
      <c r="L430" s="65">
        <v>42705</v>
      </c>
      <c r="M430" s="65">
        <v>46407</v>
      </c>
      <c r="N430" s="65">
        <v>45709</v>
      </c>
      <c r="O430" s="65">
        <v>43483</v>
      </c>
      <c r="P430" s="65">
        <v>0</v>
      </c>
      <c r="Q430" s="65">
        <v>4311</v>
      </c>
      <c r="R430" s="65">
        <v>5963</v>
      </c>
      <c r="S430" s="65">
        <v>283</v>
      </c>
      <c r="T430" s="57">
        <f>IF(P430&gt;0, ROUND(IF(IF(OR(C430="51", C430="52", C430="66"), (L430*'UNIT VALUES'!$C$22)-CALCS!P430,0)&gt;0, IF(OR(C430="51", C430="52", C430="66"), (L430*'UNIT VALUES'!$C$22)-CALCS!P430,0), 0), 0), ROUND(IF(IF(OR(C430="51", C430="52", C430="66"), (L430*'UNIT VALUES'!$C$22)-CALCS!O430,0)&gt;0, IF(OR(C430="51", C430="52", C430="66"), (L430*'UNIT VALUES'!$C$22)-CALCS!O430,0), 0), 0))</f>
        <v>20277</v>
      </c>
      <c r="U430" s="58">
        <f>IF(C430="22", (O430*'UNIT VALUES'!$D$34)+(Q430*'UNIT VALUES'!$D$35)+(S430*'UNIT VALUES'!$D$36), (O430*'UNIT VALUES'!$D$24)+(Q430*'UNIT VALUES'!$D$25)+(S430*'UNIT VALUES'!$D$26))</f>
        <v>266265.71485014301</v>
      </c>
      <c r="V430" s="58">
        <f>IF(C430="22",(O430*'UNIT VALUES'!$D$37)+(Q430*'UNIT VALUES'!$D$38)+(R430*'UNIT VALUES'!$D$39),IF(C430="66",(Q430*'UNIT VALUES'!$D$27)+(T430*'UNIT VALUES'!$D$29)+(R430*'UNIT VALUES'!$D$30),(Q430*'UNIT VALUES'!$D$27)+(T430*'UNIT VALUES'!$D$28)+(R430*'UNIT VALUES'!$D$30)))</f>
        <v>760650.22269568103</v>
      </c>
      <c r="W430" s="58">
        <f t="shared" si="6"/>
        <v>760650</v>
      </c>
      <c r="X430" s="63">
        <f>ROUND(IF(C430="22", W430*'UNIT VALUES'!$D$40, W430*'UNIT VALUES'!$D$32), 0)</f>
        <v>663642</v>
      </c>
    </row>
    <row r="431" spans="1:24">
      <c r="A431" s="64" t="s">
        <v>1398</v>
      </c>
      <c r="B431" s="64" t="s">
        <v>1327</v>
      </c>
      <c r="C431" s="64" t="s">
        <v>49</v>
      </c>
      <c r="D431" s="64" t="s">
        <v>50</v>
      </c>
      <c r="E431" s="64" t="s">
        <v>1328</v>
      </c>
      <c r="F431" s="64" t="s">
        <v>1399</v>
      </c>
      <c r="G431" s="64" t="s">
        <v>140</v>
      </c>
      <c r="H431" s="64" t="s">
        <v>24</v>
      </c>
      <c r="I431" s="64" t="s">
        <v>1400</v>
      </c>
      <c r="J431" s="64" t="s">
        <v>1336</v>
      </c>
      <c r="K431" s="64" t="s">
        <v>172</v>
      </c>
      <c r="L431" s="65">
        <v>18906</v>
      </c>
      <c r="M431" s="65">
        <v>52634</v>
      </c>
      <c r="N431" s="65">
        <v>52634</v>
      </c>
      <c r="O431" s="65">
        <v>54167</v>
      </c>
      <c r="P431" s="65">
        <v>0</v>
      </c>
      <c r="Q431" s="65">
        <v>3165</v>
      </c>
      <c r="R431" s="65">
        <v>608</v>
      </c>
      <c r="S431" s="65">
        <v>445</v>
      </c>
      <c r="T431" s="57">
        <f>IF(P431&gt;0, ROUND(IF(IF(OR(C431="51", C431="52", C431="66"), (L431*'UNIT VALUES'!$C$22)-CALCS!P431,0)&gt;0, IF(OR(C431="51", C431="52", C431="66"), (L431*'UNIT VALUES'!$C$22)-CALCS!P431,0), 0), 0), ROUND(IF(IF(OR(C431="51", C431="52", C431="66"), (L431*'UNIT VALUES'!$C$22)-CALCS!O431,0)&gt;0, IF(OR(C431="51", C431="52", C431="66"), (L431*'UNIT VALUES'!$C$22)-CALCS!O431,0), 0), 0))</f>
        <v>0</v>
      </c>
      <c r="U431" s="58">
        <f>IF(C431="22", (O431*'UNIT VALUES'!$D$34)+(Q431*'UNIT VALUES'!$D$35)+(S431*'UNIT VALUES'!$D$36), (O431*'UNIT VALUES'!$D$24)+(Q431*'UNIT VALUES'!$D$25)+(S431*'UNIT VALUES'!$D$26))</f>
        <v>279373.07797818462</v>
      </c>
      <c r="V431" s="58">
        <f>IF(C431="22",(O431*'UNIT VALUES'!$D$37)+(Q431*'UNIT VALUES'!$D$38)+(R431*'UNIT VALUES'!$D$39),IF(C431="66",(Q431*'UNIT VALUES'!$D$27)+(T431*'UNIT VALUES'!$D$29)+(R431*'UNIT VALUES'!$D$30),(Q431*'UNIT VALUES'!$D$27)+(T431*'UNIT VALUES'!$D$28)+(R431*'UNIT VALUES'!$D$30)))</f>
        <v>101982.16988211297</v>
      </c>
      <c r="W431" s="58">
        <f t="shared" si="6"/>
        <v>279373</v>
      </c>
      <c r="X431" s="63">
        <f>ROUND(IF(C431="22", W431*'UNIT VALUES'!$D$40, W431*'UNIT VALUES'!$D$32), 0)</f>
        <v>243744</v>
      </c>
    </row>
    <row r="432" spans="1:24">
      <c r="A432" s="64" t="s">
        <v>1401</v>
      </c>
      <c r="B432" s="64" t="s">
        <v>1327</v>
      </c>
      <c r="C432" s="64" t="s">
        <v>28</v>
      </c>
      <c r="D432" s="64" t="s">
        <v>29</v>
      </c>
      <c r="E432" s="64" t="s">
        <v>1328</v>
      </c>
      <c r="F432" s="64" t="s">
        <v>1402</v>
      </c>
      <c r="G432" s="64" t="s">
        <v>23</v>
      </c>
      <c r="H432" s="64" t="s">
        <v>24</v>
      </c>
      <c r="I432" s="64" t="s">
        <v>1403</v>
      </c>
      <c r="J432" s="64" t="s">
        <v>1336</v>
      </c>
      <c r="K432" s="64" t="s">
        <v>172</v>
      </c>
      <c r="L432" s="65">
        <v>12933</v>
      </c>
      <c r="M432" s="65">
        <v>42601</v>
      </c>
      <c r="N432" s="65">
        <v>42330</v>
      </c>
      <c r="O432" s="65">
        <v>141853</v>
      </c>
      <c r="P432" s="65">
        <v>0</v>
      </c>
      <c r="Q432" s="65">
        <v>4538</v>
      </c>
      <c r="R432" s="65">
        <v>1464</v>
      </c>
      <c r="S432" s="65">
        <v>352</v>
      </c>
      <c r="T432" s="57">
        <f>IF(P432&gt;0, ROUND(IF(IF(OR(C432="51", C432="52", C432="66"), (L432*'UNIT VALUES'!$C$22)-CALCS!P432,0)&gt;0, IF(OR(C432="51", C432="52", C432="66"), (L432*'UNIT VALUES'!$C$22)-CALCS!P432,0), 0), 0), ROUND(IF(IF(OR(C432="51", C432="52", C432="66"), (L432*'UNIT VALUES'!$C$22)-CALCS!O432,0)&gt;0, IF(OR(C432="51", C432="52", C432="66"), (L432*'UNIT VALUES'!$C$22)-CALCS!O432,0), 0), 0))</f>
        <v>0</v>
      </c>
      <c r="U432" s="58">
        <f>IF(C432="22", (O432*'UNIT VALUES'!$D$34)+(Q432*'UNIT VALUES'!$D$35)+(S432*'UNIT VALUES'!$D$36), (O432*'UNIT VALUES'!$D$24)+(Q432*'UNIT VALUES'!$D$25)+(S432*'UNIT VALUES'!$D$26))</f>
        <v>478299.71768971253</v>
      </c>
      <c r="V432" s="58">
        <f>IF(C432="22",(O432*'UNIT VALUES'!$D$37)+(Q432*'UNIT VALUES'!$D$38)+(R432*'UNIT VALUES'!$D$39),IF(C432="66",(Q432*'UNIT VALUES'!$D$27)+(T432*'UNIT VALUES'!$D$29)+(R432*'UNIT VALUES'!$D$30),(Q432*'UNIT VALUES'!$D$27)+(T432*'UNIT VALUES'!$D$28)+(R432*'UNIT VALUES'!$D$30)))</f>
        <v>188546.12949287402</v>
      </c>
      <c r="W432" s="58">
        <f t="shared" si="6"/>
        <v>478300</v>
      </c>
      <c r="X432" s="63">
        <f>ROUND(IF(C432="22", W432*'UNIT VALUES'!$D$40, W432*'UNIT VALUES'!$D$32), 0)</f>
        <v>417301</v>
      </c>
    </row>
    <row r="433" spans="1:24">
      <c r="A433" s="64" t="s">
        <v>1404</v>
      </c>
      <c r="B433" s="64" t="s">
        <v>1327</v>
      </c>
      <c r="C433" s="64" t="s">
        <v>28</v>
      </c>
      <c r="D433" s="64" t="s">
        <v>29</v>
      </c>
      <c r="E433" s="64" t="s">
        <v>1328</v>
      </c>
      <c r="F433" s="64" t="s">
        <v>1405</v>
      </c>
      <c r="G433" s="64" t="s">
        <v>330</v>
      </c>
      <c r="H433" s="64" t="s">
        <v>24</v>
      </c>
      <c r="I433" s="64" t="s">
        <v>1406</v>
      </c>
      <c r="J433" s="64" t="s">
        <v>1347</v>
      </c>
      <c r="K433" s="64" t="s">
        <v>172</v>
      </c>
      <c r="L433" s="65">
        <v>13357</v>
      </c>
      <c r="M433" s="65">
        <v>35682</v>
      </c>
      <c r="N433" s="65">
        <v>35672</v>
      </c>
      <c r="O433" s="65">
        <v>52497</v>
      </c>
      <c r="P433" s="65">
        <v>0</v>
      </c>
      <c r="Q433" s="65">
        <v>10523</v>
      </c>
      <c r="R433" s="65">
        <v>1007</v>
      </c>
      <c r="S433" s="65">
        <v>245</v>
      </c>
      <c r="T433" s="57">
        <f>IF(P433&gt;0, ROUND(IF(IF(OR(C433="51", C433="52", C433="66"), (L433*'UNIT VALUES'!$C$22)-CALCS!P433,0)&gt;0, IF(OR(C433="51", C433="52", C433="66"), (L433*'UNIT VALUES'!$C$22)-CALCS!P433,0), 0), 0), ROUND(IF(IF(OR(C433="51", C433="52", C433="66"), (L433*'UNIT VALUES'!$C$22)-CALCS!O433,0)&gt;0, IF(OR(C433="51", C433="52", C433="66"), (L433*'UNIT VALUES'!$C$22)-CALCS!O433,0), 0), 0))</f>
        <v>0</v>
      </c>
      <c r="U433" s="58">
        <f>IF(C433="22", (O433*'UNIT VALUES'!$D$34)+(Q433*'UNIT VALUES'!$D$35)+(S433*'UNIT VALUES'!$D$36), (O433*'UNIT VALUES'!$D$24)+(Q433*'UNIT VALUES'!$D$25)+(S433*'UNIT VALUES'!$D$26))</f>
        <v>469021.83224155125</v>
      </c>
      <c r="V433" s="58">
        <f>IF(C433="22",(O433*'UNIT VALUES'!$D$37)+(Q433*'UNIT VALUES'!$D$38)+(R433*'UNIT VALUES'!$D$39),IF(C433="66",(Q433*'UNIT VALUES'!$D$27)+(T433*'UNIT VALUES'!$D$29)+(R433*'UNIT VALUES'!$D$30),(Q433*'UNIT VALUES'!$D$27)+(T433*'UNIT VALUES'!$D$28)+(R433*'UNIT VALUES'!$D$30)))</f>
        <v>266573.24904139224</v>
      </c>
      <c r="W433" s="58">
        <f t="shared" si="6"/>
        <v>469022</v>
      </c>
      <c r="X433" s="63">
        <f>ROUND(IF(C433="22", W433*'UNIT VALUES'!$D$40, W433*'UNIT VALUES'!$D$32), 0)</f>
        <v>409206</v>
      </c>
    </row>
    <row r="434" spans="1:24">
      <c r="A434" s="64" t="s">
        <v>1407</v>
      </c>
      <c r="B434" s="64" t="s">
        <v>1327</v>
      </c>
      <c r="C434" s="64" t="s">
        <v>49</v>
      </c>
      <c r="D434" s="64" t="s">
        <v>50</v>
      </c>
      <c r="E434" s="64" t="s">
        <v>1328</v>
      </c>
      <c r="F434" s="64" t="s">
        <v>1408</v>
      </c>
      <c r="G434" s="64" t="s">
        <v>85</v>
      </c>
      <c r="H434" s="64" t="s">
        <v>24</v>
      </c>
      <c r="I434" s="64" t="s">
        <v>1409</v>
      </c>
      <c r="J434" s="64" t="s">
        <v>1410</v>
      </c>
      <c r="K434" s="64" t="s">
        <v>172</v>
      </c>
      <c r="L434" s="65">
        <v>22938</v>
      </c>
      <c r="M434" s="65">
        <v>38774</v>
      </c>
      <c r="N434" s="65">
        <v>38774</v>
      </c>
      <c r="O434" s="65">
        <v>32574</v>
      </c>
      <c r="P434" s="65">
        <v>0</v>
      </c>
      <c r="Q434" s="65">
        <v>4051</v>
      </c>
      <c r="R434" s="65">
        <v>2017</v>
      </c>
      <c r="S434" s="65">
        <v>287</v>
      </c>
      <c r="T434" s="57">
        <f>IF(P434&gt;0, ROUND(IF(IF(OR(C434="51", C434="52", C434="66"), (L434*'UNIT VALUES'!$C$22)-CALCS!P434,0)&gt;0, IF(OR(C434="51", C434="52", C434="66"), (L434*'UNIT VALUES'!$C$22)-CALCS!P434,0), 0), 0), ROUND(IF(IF(OR(C434="51", C434="52", C434="66"), (L434*'UNIT VALUES'!$C$22)-CALCS!O434,0)&gt;0, IF(OR(C434="51", C434="52", C434="66"), (L434*'UNIT VALUES'!$C$22)-CALCS!O434,0), 0), 0))</f>
        <v>1673</v>
      </c>
      <c r="U434" s="58">
        <f>IF(C434="22", (O434*'UNIT VALUES'!$D$34)+(Q434*'UNIT VALUES'!$D$35)+(S434*'UNIT VALUES'!$D$36), (O434*'UNIT VALUES'!$D$24)+(Q434*'UNIT VALUES'!$D$25)+(S434*'UNIT VALUES'!$D$26))</f>
        <v>237486.53032628942</v>
      </c>
      <c r="V434" s="58">
        <f>IF(C434="22",(O434*'UNIT VALUES'!$D$37)+(Q434*'UNIT VALUES'!$D$38)+(R434*'UNIT VALUES'!$D$39),IF(C434="66",(Q434*'UNIT VALUES'!$D$27)+(T434*'UNIT VALUES'!$D$29)+(R434*'UNIT VALUES'!$D$30),(Q434*'UNIT VALUES'!$D$27)+(T434*'UNIT VALUES'!$D$28)+(R434*'UNIT VALUES'!$D$30)))</f>
        <v>240080.63858037337</v>
      </c>
      <c r="W434" s="58">
        <f t="shared" si="6"/>
        <v>240081</v>
      </c>
      <c r="X434" s="63">
        <f>ROUND(IF(C434="22", W434*'UNIT VALUES'!$D$40, W434*'UNIT VALUES'!$D$32), 0)</f>
        <v>209463</v>
      </c>
    </row>
    <row r="435" spans="1:24">
      <c r="A435" s="64" t="s">
        <v>1411</v>
      </c>
      <c r="B435" s="64" t="s">
        <v>1327</v>
      </c>
      <c r="C435" s="64" t="s">
        <v>49</v>
      </c>
      <c r="D435" s="64" t="s">
        <v>50</v>
      </c>
      <c r="E435" s="64" t="s">
        <v>1328</v>
      </c>
      <c r="F435" s="64" t="s">
        <v>1412</v>
      </c>
      <c r="G435" s="64" t="s">
        <v>140</v>
      </c>
      <c r="H435" s="64" t="s">
        <v>24</v>
      </c>
      <c r="I435" s="64" t="s">
        <v>1413</v>
      </c>
      <c r="J435" s="64" t="s">
        <v>1336</v>
      </c>
      <c r="K435" s="64" t="s">
        <v>172</v>
      </c>
      <c r="L435" s="65">
        <v>27471</v>
      </c>
      <c r="M435" s="65">
        <v>60590</v>
      </c>
      <c r="N435" s="65">
        <v>60590</v>
      </c>
      <c r="O435" s="65">
        <v>56690</v>
      </c>
      <c r="P435" s="65">
        <v>0</v>
      </c>
      <c r="Q435" s="65">
        <v>3470</v>
      </c>
      <c r="R435" s="65">
        <v>976</v>
      </c>
      <c r="S435" s="65">
        <v>307</v>
      </c>
      <c r="T435" s="57">
        <f>IF(P435&gt;0, ROUND(IF(IF(OR(C435="51", C435="52", C435="66"), (L435*'UNIT VALUES'!$C$22)-CALCS!P435,0)&gt;0, IF(OR(C435="51", C435="52", C435="66"), (L435*'UNIT VALUES'!$C$22)-CALCS!P435,0), 0), 0), ROUND(IF(IF(OR(C435="51", C435="52", C435="66"), (L435*'UNIT VALUES'!$C$22)-CALCS!O435,0)&gt;0, IF(OR(C435="51", C435="52", C435="66"), (L435*'UNIT VALUES'!$C$22)-CALCS!O435,0), 0), 0))</f>
        <v>0</v>
      </c>
      <c r="U435" s="58">
        <f>IF(C435="22", (O435*'UNIT VALUES'!$D$34)+(Q435*'UNIT VALUES'!$D$35)+(S435*'UNIT VALUES'!$D$36), (O435*'UNIT VALUES'!$D$24)+(Q435*'UNIT VALUES'!$D$25)+(S435*'UNIT VALUES'!$D$26))</f>
        <v>270366.68299332995</v>
      </c>
      <c r="V435" s="58">
        <f>IF(C435="22",(O435*'UNIT VALUES'!$D$37)+(Q435*'UNIT VALUES'!$D$38)+(R435*'UNIT VALUES'!$D$39),IF(C435="66",(Q435*'UNIT VALUES'!$D$27)+(T435*'UNIT VALUES'!$D$29)+(R435*'UNIT VALUES'!$D$30),(Q435*'UNIT VALUES'!$D$27)+(T435*'UNIT VALUES'!$D$28)+(R435*'UNIT VALUES'!$D$30)))</f>
        <v>133921.00450780289</v>
      </c>
      <c r="W435" s="58">
        <f t="shared" si="6"/>
        <v>270367</v>
      </c>
      <c r="X435" s="63">
        <f>ROUND(IF(C435="22", W435*'UNIT VALUES'!$D$40, W435*'UNIT VALUES'!$D$32), 0)</f>
        <v>235886</v>
      </c>
    </row>
    <row r="436" spans="1:24">
      <c r="A436" s="64" t="s">
        <v>1414</v>
      </c>
      <c r="B436" s="64" t="s">
        <v>1327</v>
      </c>
      <c r="C436" s="64" t="s">
        <v>49</v>
      </c>
      <c r="D436" s="64" t="s">
        <v>50</v>
      </c>
      <c r="E436" s="64" t="s">
        <v>1328</v>
      </c>
      <c r="F436" s="64" t="s">
        <v>1415</v>
      </c>
      <c r="G436" s="64" t="s">
        <v>140</v>
      </c>
      <c r="H436" s="64" t="s">
        <v>24</v>
      </c>
      <c r="I436" s="64" t="s">
        <v>1416</v>
      </c>
      <c r="J436" s="64" t="s">
        <v>1336</v>
      </c>
      <c r="K436" s="64" t="s">
        <v>172</v>
      </c>
      <c r="L436" s="65">
        <v>61093</v>
      </c>
      <c r="M436" s="65">
        <v>54887</v>
      </c>
      <c r="N436" s="65">
        <v>54887</v>
      </c>
      <c r="O436" s="65">
        <v>51878</v>
      </c>
      <c r="P436" s="65">
        <v>0</v>
      </c>
      <c r="Q436" s="65">
        <v>2986</v>
      </c>
      <c r="R436" s="65">
        <v>16193</v>
      </c>
      <c r="S436" s="65">
        <v>206</v>
      </c>
      <c r="T436" s="57">
        <f>IF(P436&gt;0, ROUND(IF(IF(OR(C436="51", C436="52", C436="66"), (L436*'UNIT VALUES'!$C$22)-CALCS!P436,0)&gt;0, IF(OR(C436="51", C436="52", C436="66"), (L436*'UNIT VALUES'!$C$22)-CALCS!P436,0), 0), 0), ROUND(IF(IF(OR(C436="51", C436="52", C436="66"), (L436*'UNIT VALUES'!$C$22)-CALCS!O436,0)&gt;0, IF(OR(C436="51", C436="52", C436="66"), (L436*'UNIT VALUES'!$C$22)-CALCS!O436,0), 0), 0))</f>
        <v>39335</v>
      </c>
      <c r="U436" s="58">
        <f>IF(C436="22", (O436*'UNIT VALUES'!$D$34)+(Q436*'UNIT VALUES'!$D$35)+(S436*'UNIT VALUES'!$D$36), (O436*'UNIT VALUES'!$D$24)+(Q436*'UNIT VALUES'!$D$25)+(S436*'UNIT VALUES'!$D$26))</f>
        <v>228888.35343069432</v>
      </c>
      <c r="V436" s="58">
        <f>IF(C436="22",(O436*'UNIT VALUES'!$D$37)+(Q436*'UNIT VALUES'!$D$38)+(R436*'UNIT VALUES'!$D$39),IF(C436="66",(Q436*'UNIT VALUES'!$D$27)+(T436*'UNIT VALUES'!$D$29)+(R436*'UNIT VALUES'!$D$30),(Q436*'UNIT VALUES'!$D$27)+(T436*'UNIT VALUES'!$D$28)+(R436*'UNIT VALUES'!$D$30)))</f>
        <v>1706682.5633266859</v>
      </c>
      <c r="W436" s="58">
        <f t="shared" si="6"/>
        <v>1706683</v>
      </c>
      <c r="X436" s="63">
        <f>ROUND(IF(C436="22", W436*'UNIT VALUES'!$D$40, W436*'UNIT VALUES'!$D$32), 0)</f>
        <v>1489025</v>
      </c>
    </row>
    <row r="437" spans="1:24">
      <c r="A437" s="64" t="s">
        <v>1417</v>
      </c>
      <c r="B437" s="64" t="s">
        <v>1327</v>
      </c>
      <c r="C437" s="64" t="s">
        <v>49</v>
      </c>
      <c r="D437" s="64" t="s">
        <v>50</v>
      </c>
      <c r="E437" s="64" t="s">
        <v>1328</v>
      </c>
      <c r="F437" s="64" t="s">
        <v>1418</v>
      </c>
      <c r="G437" s="64" t="s">
        <v>23</v>
      </c>
      <c r="H437" s="64" t="s">
        <v>24</v>
      </c>
      <c r="I437" s="64" t="s">
        <v>1419</v>
      </c>
      <c r="J437" s="64" t="s">
        <v>1336</v>
      </c>
      <c r="K437" s="64" t="s">
        <v>172</v>
      </c>
      <c r="L437" s="65">
        <v>11504</v>
      </c>
      <c r="M437" s="65">
        <v>0</v>
      </c>
      <c r="N437" s="65">
        <v>0</v>
      </c>
      <c r="O437" s="65">
        <v>68557</v>
      </c>
      <c r="P437" s="65">
        <v>0</v>
      </c>
      <c r="Q437" s="65">
        <v>4951</v>
      </c>
      <c r="R437" s="65">
        <v>706</v>
      </c>
      <c r="S437" s="65">
        <v>718</v>
      </c>
      <c r="T437" s="57">
        <f>IF(P437&gt;0, ROUND(IF(IF(OR(C437="51", C437="52", C437="66"), (L437*'UNIT VALUES'!$C$22)-CALCS!P437,0)&gt;0, IF(OR(C437="51", C437="52", C437="66"), (L437*'UNIT VALUES'!$C$22)-CALCS!P437,0), 0), 0), ROUND(IF(IF(OR(C437="51", C437="52", C437="66"), (L437*'UNIT VALUES'!$C$22)-CALCS!O437,0)&gt;0, IF(OR(C437="51", C437="52", C437="66"), (L437*'UNIT VALUES'!$C$22)-CALCS!O437,0), 0), 0))</f>
        <v>0</v>
      </c>
      <c r="U437" s="58">
        <f>IF(C437="22", (O437*'UNIT VALUES'!$D$34)+(Q437*'UNIT VALUES'!$D$35)+(S437*'UNIT VALUES'!$D$36), (O437*'UNIT VALUES'!$D$24)+(Q437*'UNIT VALUES'!$D$25)+(S437*'UNIT VALUES'!$D$26))</f>
        <v>408932.85300040193</v>
      </c>
      <c r="V437" s="58">
        <f>IF(C437="22",(O437*'UNIT VALUES'!$D$37)+(Q437*'UNIT VALUES'!$D$38)+(R437*'UNIT VALUES'!$D$39),IF(C437="66",(Q437*'UNIT VALUES'!$D$27)+(T437*'UNIT VALUES'!$D$29)+(R437*'UNIT VALUES'!$D$30),(Q437*'UNIT VALUES'!$D$27)+(T437*'UNIT VALUES'!$D$28)+(R437*'UNIT VALUES'!$D$30)))</f>
        <v>142015.46088645462</v>
      </c>
      <c r="W437" s="58">
        <f t="shared" si="6"/>
        <v>408933</v>
      </c>
      <c r="X437" s="63">
        <f>ROUND(IF(C437="22", W437*'UNIT VALUES'!$D$40, W437*'UNIT VALUES'!$D$32), 0)</f>
        <v>356781</v>
      </c>
    </row>
    <row r="438" spans="1:24">
      <c r="A438" s="64" t="s">
        <v>1420</v>
      </c>
      <c r="B438" s="64" t="s">
        <v>1327</v>
      </c>
      <c r="C438" s="64" t="s">
        <v>49</v>
      </c>
      <c r="D438" s="64" t="s">
        <v>50</v>
      </c>
      <c r="E438" s="64" t="s">
        <v>1328</v>
      </c>
      <c r="F438" s="64" t="s">
        <v>1421</v>
      </c>
      <c r="G438" s="64" t="s">
        <v>23</v>
      </c>
      <c r="H438" s="64" t="s">
        <v>24</v>
      </c>
      <c r="I438" s="64" t="s">
        <v>1422</v>
      </c>
      <c r="J438" s="64" t="s">
        <v>1423</v>
      </c>
      <c r="K438" s="64" t="s">
        <v>172</v>
      </c>
      <c r="L438" s="65">
        <v>28146</v>
      </c>
      <c r="M438" s="65">
        <v>33967</v>
      </c>
      <c r="N438" s="65">
        <v>33967</v>
      </c>
      <c r="O438" s="65">
        <v>34094</v>
      </c>
      <c r="P438" s="65">
        <v>0</v>
      </c>
      <c r="Q438" s="65">
        <v>3968</v>
      </c>
      <c r="R438" s="65">
        <v>2852</v>
      </c>
      <c r="S438" s="65">
        <v>185</v>
      </c>
      <c r="T438" s="57">
        <f>IF(P438&gt;0, ROUND(IF(IF(OR(C438="51", C438="52", C438="66"), (L438*'UNIT VALUES'!$C$22)-CALCS!P438,0)&gt;0, IF(OR(C438="51", C438="52", C438="66"), (L438*'UNIT VALUES'!$C$22)-CALCS!P438,0), 0), 0), ROUND(IF(IF(OR(C438="51", C438="52", C438="66"), (L438*'UNIT VALUES'!$C$22)-CALCS!O438,0)&gt;0, IF(OR(C438="51", C438="52", C438="66"), (L438*'UNIT VALUES'!$C$22)-CALCS!O438,0), 0), 0))</f>
        <v>7929</v>
      </c>
      <c r="U438" s="58">
        <f>IF(C438="22", (O438*'UNIT VALUES'!$D$34)+(Q438*'UNIT VALUES'!$D$35)+(S438*'UNIT VALUES'!$D$36), (O438*'UNIT VALUES'!$D$24)+(Q438*'UNIT VALUES'!$D$25)+(S438*'UNIT VALUES'!$D$26))</f>
        <v>220644.95211481629</v>
      </c>
      <c r="V438" s="58">
        <f>IF(C438="22",(O438*'UNIT VALUES'!$D$37)+(Q438*'UNIT VALUES'!$D$38)+(R438*'UNIT VALUES'!$D$39),IF(C438="66",(Q438*'UNIT VALUES'!$D$27)+(T438*'UNIT VALUES'!$D$29)+(R438*'UNIT VALUES'!$D$30),(Q438*'UNIT VALUES'!$D$27)+(T438*'UNIT VALUES'!$D$28)+(R438*'UNIT VALUES'!$D$30)))</f>
        <v>376827.12003184739</v>
      </c>
      <c r="W438" s="58">
        <f t="shared" si="6"/>
        <v>376827</v>
      </c>
      <c r="X438" s="63">
        <f>ROUND(IF(C438="22", W438*'UNIT VALUES'!$D$40, W438*'UNIT VALUES'!$D$32), 0)</f>
        <v>328769</v>
      </c>
    </row>
    <row r="439" spans="1:24">
      <c r="A439" s="64" t="s">
        <v>1424</v>
      </c>
      <c r="B439" s="64" t="s">
        <v>1327</v>
      </c>
      <c r="C439" s="64" t="s">
        <v>28</v>
      </c>
      <c r="D439" s="64" t="s">
        <v>29</v>
      </c>
      <c r="E439" s="64" t="s">
        <v>1328</v>
      </c>
      <c r="F439" s="64" t="s">
        <v>1425</v>
      </c>
      <c r="G439" s="64" t="s">
        <v>122</v>
      </c>
      <c r="H439" s="64" t="s">
        <v>24</v>
      </c>
      <c r="I439" s="64" t="s">
        <v>1426</v>
      </c>
      <c r="J439" s="64" t="s">
        <v>1423</v>
      </c>
      <c r="K439" s="64" t="s">
        <v>172</v>
      </c>
      <c r="L439" s="65">
        <v>103162</v>
      </c>
      <c r="M439" s="65">
        <v>124813</v>
      </c>
      <c r="N439" s="65">
        <v>124160</v>
      </c>
      <c r="O439" s="65">
        <v>115007</v>
      </c>
      <c r="P439" s="65">
        <v>114405</v>
      </c>
      <c r="Q439" s="65">
        <v>20176</v>
      </c>
      <c r="R439" s="65">
        <v>13311</v>
      </c>
      <c r="S439" s="65">
        <v>667</v>
      </c>
      <c r="T439" s="57">
        <f>IF(P439&gt;0, ROUND(IF(IF(OR(C439="51", C439="52", C439="66"), (L439*'UNIT VALUES'!$C$22)-CALCS!P439,0)&gt;0, IF(OR(C439="51", C439="52", C439="66"), (L439*'UNIT VALUES'!$C$22)-CALCS!P439,0), 0), 0), ROUND(IF(IF(OR(C439="51", C439="52", C439="66"), (L439*'UNIT VALUES'!$C$22)-CALCS!O439,0)&gt;0, IF(OR(C439="51", C439="52", C439="66"), (L439*'UNIT VALUES'!$C$22)-CALCS!O439,0), 0), 0))</f>
        <v>39618</v>
      </c>
      <c r="U439" s="58">
        <f>IF(C439="22", (O439*'UNIT VALUES'!$D$34)+(Q439*'UNIT VALUES'!$D$35)+(S439*'UNIT VALUES'!$D$36), (O439*'UNIT VALUES'!$D$24)+(Q439*'UNIT VALUES'!$D$25)+(S439*'UNIT VALUES'!$D$26))</f>
        <v>960879.12647274521</v>
      </c>
      <c r="V439" s="58">
        <f>IF(C439="22",(O439*'UNIT VALUES'!$D$37)+(Q439*'UNIT VALUES'!$D$38)+(R439*'UNIT VALUES'!$D$39),IF(C439="66",(Q439*'UNIT VALUES'!$D$27)+(T439*'UNIT VALUES'!$D$29)+(R439*'UNIT VALUES'!$D$30),(Q439*'UNIT VALUES'!$D$27)+(T439*'UNIT VALUES'!$D$28)+(R439*'UNIT VALUES'!$D$30)))</f>
        <v>1822192.2891772427</v>
      </c>
      <c r="W439" s="58">
        <f t="shared" si="6"/>
        <v>1822192</v>
      </c>
      <c r="X439" s="63">
        <f>ROUND(IF(C439="22", W439*'UNIT VALUES'!$D$40, W439*'UNIT VALUES'!$D$32), 0)</f>
        <v>1589803</v>
      </c>
    </row>
    <row r="440" spans="1:24">
      <c r="A440" s="64" t="s">
        <v>1427</v>
      </c>
      <c r="B440" s="64" t="s">
        <v>1327</v>
      </c>
      <c r="C440" s="64" t="s">
        <v>49</v>
      </c>
      <c r="D440" s="64" t="s">
        <v>50</v>
      </c>
      <c r="E440" s="64" t="s">
        <v>1328</v>
      </c>
      <c r="F440" s="64" t="s">
        <v>1428</v>
      </c>
      <c r="G440" s="64" t="s">
        <v>215</v>
      </c>
      <c r="H440" s="64" t="s">
        <v>24</v>
      </c>
      <c r="I440" s="64" t="s">
        <v>1429</v>
      </c>
      <c r="J440" s="64" t="s">
        <v>1352</v>
      </c>
      <c r="K440" s="64" t="s">
        <v>172</v>
      </c>
      <c r="L440" s="65">
        <v>22116</v>
      </c>
      <c r="M440" s="65">
        <v>20161</v>
      </c>
      <c r="N440" s="65">
        <v>20161</v>
      </c>
      <c r="O440" s="65">
        <v>12941</v>
      </c>
      <c r="P440" s="65">
        <v>0</v>
      </c>
      <c r="Q440" s="65">
        <v>2466</v>
      </c>
      <c r="R440" s="65">
        <v>486</v>
      </c>
      <c r="S440" s="65">
        <v>151</v>
      </c>
      <c r="T440" s="57">
        <f>IF(P440&gt;0, ROUND(IF(IF(OR(C440="51", C440="52", C440="66"), (L440*'UNIT VALUES'!$C$22)-CALCS!P440,0)&gt;0, IF(OR(C440="51", C440="52", C440="66"), (L440*'UNIT VALUES'!$C$22)-CALCS!P440,0), 0), 0), ROUND(IF(IF(OR(C440="51", C440="52", C440="66"), (L440*'UNIT VALUES'!$C$22)-CALCS!O440,0)&gt;0, IF(OR(C440="51", C440="52", C440="66"), (L440*'UNIT VALUES'!$C$22)-CALCS!O440,0), 0), 0))</f>
        <v>20079</v>
      </c>
      <c r="U440" s="58">
        <f>IF(C440="22", (O440*'UNIT VALUES'!$D$34)+(Q440*'UNIT VALUES'!$D$35)+(S440*'UNIT VALUES'!$D$36), (O440*'UNIT VALUES'!$D$24)+(Q440*'UNIT VALUES'!$D$25)+(S440*'UNIT VALUES'!$D$26))</f>
        <v>127013.90969541848</v>
      </c>
      <c r="V440" s="58">
        <f>IF(C440="22",(O440*'UNIT VALUES'!$D$37)+(Q440*'UNIT VALUES'!$D$38)+(R440*'UNIT VALUES'!$D$39),IF(C440="66",(Q440*'UNIT VALUES'!$D$27)+(T440*'UNIT VALUES'!$D$29)+(R440*'UNIT VALUES'!$D$30),(Q440*'UNIT VALUES'!$D$27)+(T440*'UNIT VALUES'!$D$28)+(R440*'UNIT VALUES'!$D$30)))</f>
        <v>332640.73517094011</v>
      </c>
      <c r="W440" s="58">
        <f t="shared" si="6"/>
        <v>332641</v>
      </c>
      <c r="X440" s="63">
        <f>ROUND(IF(C440="22", W440*'UNIT VALUES'!$D$40, W440*'UNIT VALUES'!$D$32), 0)</f>
        <v>290218</v>
      </c>
    </row>
    <row r="441" spans="1:24">
      <c r="A441" s="64" t="s">
        <v>1430</v>
      </c>
      <c r="B441" s="64" t="s">
        <v>1327</v>
      </c>
      <c r="C441" s="64" t="s">
        <v>28</v>
      </c>
      <c r="D441" s="64" t="s">
        <v>29</v>
      </c>
      <c r="E441" s="64" t="s">
        <v>1328</v>
      </c>
      <c r="F441" s="64" t="s">
        <v>1431</v>
      </c>
      <c r="G441" s="64" t="s">
        <v>1432</v>
      </c>
      <c r="H441" s="64" t="s">
        <v>24</v>
      </c>
      <c r="I441" s="64" t="s">
        <v>206</v>
      </c>
      <c r="J441" s="64" t="s">
        <v>1433</v>
      </c>
      <c r="K441" s="64" t="s">
        <v>172</v>
      </c>
      <c r="L441" s="65">
        <v>126706</v>
      </c>
      <c r="M441" s="65">
        <v>139712</v>
      </c>
      <c r="N441" s="65">
        <v>139712</v>
      </c>
      <c r="O441" s="65">
        <v>152871</v>
      </c>
      <c r="P441" s="65">
        <v>0</v>
      </c>
      <c r="Q441" s="65">
        <v>33358</v>
      </c>
      <c r="R441" s="65">
        <v>15744</v>
      </c>
      <c r="S441" s="65">
        <v>1378</v>
      </c>
      <c r="T441" s="57">
        <f>IF(P441&gt;0, ROUND(IF(IF(OR(C441="51", C441="52", C441="66"), (L441*'UNIT VALUES'!$C$22)-CALCS!P441,0)&gt;0, IF(OR(C441="51", C441="52", C441="66"), (L441*'UNIT VALUES'!$C$22)-CALCS!P441,0), 0), 0), ROUND(IF(IF(OR(C441="51", C441="52", C441="66"), (L441*'UNIT VALUES'!$C$22)-CALCS!O441,0)&gt;0, IF(OR(C441="51", C441="52", C441="66"), (L441*'UNIT VALUES'!$C$22)-CALCS!O441,0), 0), 0))</f>
        <v>36304</v>
      </c>
      <c r="U441" s="58">
        <f>IF(C441="22", (O441*'UNIT VALUES'!$D$34)+(Q441*'UNIT VALUES'!$D$35)+(S441*'UNIT VALUES'!$D$36), (O441*'UNIT VALUES'!$D$24)+(Q441*'UNIT VALUES'!$D$25)+(S441*'UNIT VALUES'!$D$26))</f>
        <v>1562001.6126217553</v>
      </c>
      <c r="V441" s="58">
        <f>IF(C441="22",(O441*'UNIT VALUES'!$D$37)+(Q441*'UNIT VALUES'!$D$38)+(R441*'UNIT VALUES'!$D$39),IF(C441="66",(Q441*'UNIT VALUES'!$D$27)+(T441*'UNIT VALUES'!$D$29)+(R441*'UNIT VALUES'!$D$30),(Q441*'UNIT VALUES'!$D$27)+(T441*'UNIT VALUES'!$D$28)+(R441*'UNIT VALUES'!$D$30)))</f>
        <v>2198203.8898984804</v>
      </c>
      <c r="W441" s="58">
        <f t="shared" si="6"/>
        <v>2198204</v>
      </c>
      <c r="X441" s="63">
        <f>ROUND(IF(C441="22", W441*'UNIT VALUES'!$D$40, W441*'UNIT VALUES'!$D$32), 0)</f>
        <v>1917861</v>
      </c>
    </row>
    <row r="442" spans="1:24">
      <c r="A442" s="64" t="s">
        <v>1434</v>
      </c>
      <c r="B442" s="64" t="s">
        <v>1327</v>
      </c>
      <c r="C442" s="64" t="s">
        <v>28</v>
      </c>
      <c r="D442" s="64" t="s">
        <v>29</v>
      </c>
      <c r="E442" s="64" t="s">
        <v>1328</v>
      </c>
      <c r="F442" s="64" t="s">
        <v>1435</v>
      </c>
      <c r="G442" s="64" t="s">
        <v>1396</v>
      </c>
      <c r="H442" s="64" t="s">
        <v>24</v>
      </c>
      <c r="I442" s="64" t="s">
        <v>1436</v>
      </c>
      <c r="J442" s="64" t="s">
        <v>1279</v>
      </c>
      <c r="K442" s="64" t="s">
        <v>172</v>
      </c>
      <c r="L442" s="65">
        <v>51863</v>
      </c>
      <c r="M442" s="65">
        <v>46828</v>
      </c>
      <c r="N442" s="65">
        <v>46952</v>
      </c>
      <c r="O442" s="65">
        <v>39018</v>
      </c>
      <c r="P442" s="65">
        <v>0</v>
      </c>
      <c r="Q442" s="65">
        <v>6206</v>
      </c>
      <c r="R442" s="65">
        <v>6146</v>
      </c>
      <c r="S442" s="65">
        <v>175</v>
      </c>
      <c r="T442" s="57">
        <f>IF(P442&gt;0, ROUND(IF(IF(OR(C442="51", C442="52", C442="66"), (L442*'UNIT VALUES'!$C$22)-CALCS!P442,0)&gt;0, IF(OR(C442="51", C442="52", C442="66"), (L442*'UNIT VALUES'!$C$22)-CALCS!P442,0), 0), 0), ROUND(IF(IF(OR(C442="51", C442="52", C442="66"), (L442*'UNIT VALUES'!$C$22)-CALCS!O442,0)&gt;0, IF(OR(C442="51", C442="52", C442="66"), (L442*'UNIT VALUES'!$C$22)-CALCS!O442,0), 0), 0))</f>
        <v>38415</v>
      </c>
      <c r="U442" s="58">
        <f>IF(C442="22", (O442*'UNIT VALUES'!$D$34)+(Q442*'UNIT VALUES'!$D$35)+(S442*'UNIT VALUES'!$D$36), (O442*'UNIT VALUES'!$D$24)+(Q442*'UNIT VALUES'!$D$25)+(S442*'UNIT VALUES'!$D$26))</f>
        <v>297612.1721745439</v>
      </c>
      <c r="V442" s="58">
        <f>IF(C442="22",(O442*'UNIT VALUES'!$D$37)+(Q442*'UNIT VALUES'!$D$38)+(R442*'UNIT VALUES'!$D$39),IF(C442="66",(Q442*'UNIT VALUES'!$D$27)+(T442*'UNIT VALUES'!$D$29)+(R442*'UNIT VALUES'!$D$30),(Q442*'UNIT VALUES'!$D$27)+(T442*'UNIT VALUES'!$D$28)+(R442*'UNIT VALUES'!$D$30)))</f>
        <v>1036688.0527114857</v>
      </c>
      <c r="W442" s="58">
        <f t="shared" si="6"/>
        <v>1036688</v>
      </c>
      <c r="X442" s="63">
        <f>ROUND(IF(C442="22", W442*'UNIT VALUES'!$D$40, W442*'UNIT VALUES'!$D$32), 0)</f>
        <v>904477</v>
      </c>
    </row>
    <row r="443" spans="1:24">
      <c r="A443" s="64" t="s">
        <v>1437</v>
      </c>
      <c r="B443" s="64" t="s">
        <v>1327</v>
      </c>
      <c r="C443" s="64" t="s">
        <v>28</v>
      </c>
      <c r="D443" s="64" t="s">
        <v>29</v>
      </c>
      <c r="E443" s="64" t="s">
        <v>1328</v>
      </c>
      <c r="F443" s="64" t="s">
        <v>1438</v>
      </c>
      <c r="G443" s="64" t="s">
        <v>23</v>
      </c>
      <c r="H443" s="64" t="s">
        <v>24</v>
      </c>
      <c r="I443" s="64" t="s">
        <v>1439</v>
      </c>
      <c r="J443" s="64" t="s">
        <v>1336</v>
      </c>
      <c r="K443" s="64" t="s">
        <v>172</v>
      </c>
      <c r="L443" s="65">
        <v>986</v>
      </c>
      <c r="M443" s="65">
        <v>53363</v>
      </c>
      <c r="N443" s="65">
        <v>53305</v>
      </c>
      <c r="O443" s="65">
        <v>74227</v>
      </c>
      <c r="P443" s="65">
        <v>0</v>
      </c>
      <c r="Q443" s="65">
        <v>3156</v>
      </c>
      <c r="R443" s="65">
        <v>307</v>
      </c>
      <c r="S443" s="65">
        <v>393</v>
      </c>
      <c r="T443" s="57">
        <f>IF(P443&gt;0, ROUND(IF(IF(OR(C443="51", C443="52", C443="66"), (L443*'UNIT VALUES'!$C$22)-CALCS!P443,0)&gt;0, IF(OR(C443="51", C443="52", C443="66"), (L443*'UNIT VALUES'!$C$22)-CALCS!P443,0), 0), 0), ROUND(IF(IF(OR(C443="51", C443="52", C443="66"), (L443*'UNIT VALUES'!$C$22)-CALCS!O443,0)&gt;0, IF(OR(C443="51", C443="52", C443="66"), (L443*'UNIT VALUES'!$C$22)-CALCS!O443,0), 0), 0))</f>
        <v>0</v>
      </c>
      <c r="U443" s="58">
        <f>IF(C443="22", (O443*'UNIT VALUES'!$D$34)+(Q443*'UNIT VALUES'!$D$35)+(S443*'UNIT VALUES'!$D$36), (O443*'UNIT VALUES'!$D$24)+(Q443*'UNIT VALUES'!$D$25)+(S443*'UNIT VALUES'!$D$26))</f>
        <v>309720.36600160034</v>
      </c>
      <c r="V443" s="58">
        <f>IF(C443="22",(O443*'UNIT VALUES'!$D$37)+(Q443*'UNIT VALUES'!$D$38)+(R443*'UNIT VALUES'!$D$39),IF(C443="66",(Q443*'UNIT VALUES'!$D$27)+(T443*'UNIT VALUES'!$D$29)+(R443*'UNIT VALUES'!$D$30),(Q443*'UNIT VALUES'!$D$27)+(T443*'UNIT VALUES'!$D$28)+(R443*'UNIT VALUES'!$D$30)))</f>
        <v>80305.496789398632</v>
      </c>
      <c r="W443" s="58">
        <f t="shared" si="6"/>
        <v>309720</v>
      </c>
      <c r="X443" s="63">
        <f>ROUND(IF(C443="22", W443*'UNIT VALUES'!$D$40, W443*'UNIT VALUES'!$D$32), 0)</f>
        <v>270221</v>
      </c>
    </row>
    <row r="444" spans="1:24">
      <c r="A444" s="64" t="s">
        <v>1440</v>
      </c>
      <c r="B444" s="64" t="s">
        <v>1327</v>
      </c>
      <c r="C444" s="64" t="s">
        <v>28</v>
      </c>
      <c r="D444" s="64" t="s">
        <v>29</v>
      </c>
      <c r="E444" s="64" t="s">
        <v>1328</v>
      </c>
      <c r="F444" s="64" t="s">
        <v>1441</v>
      </c>
      <c r="G444" s="64" t="s">
        <v>140</v>
      </c>
      <c r="H444" s="64" t="s">
        <v>24</v>
      </c>
      <c r="I444" s="64" t="s">
        <v>1442</v>
      </c>
      <c r="J444" s="64" t="s">
        <v>1336</v>
      </c>
      <c r="K444" s="64" t="s">
        <v>172</v>
      </c>
      <c r="L444" s="65">
        <v>59364</v>
      </c>
      <c r="M444" s="65">
        <v>60278</v>
      </c>
      <c r="N444" s="65">
        <v>60278</v>
      </c>
      <c r="O444" s="65">
        <v>64784</v>
      </c>
      <c r="P444" s="65">
        <v>0</v>
      </c>
      <c r="Q444" s="65">
        <v>4947</v>
      </c>
      <c r="R444" s="65">
        <v>1726</v>
      </c>
      <c r="S444" s="65">
        <v>565</v>
      </c>
      <c r="T444" s="57">
        <f>IF(P444&gt;0, ROUND(IF(IF(OR(C444="51", C444="52", C444="66"), (L444*'UNIT VALUES'!$C$22)-CALCS!P444,0)&gt;0, IF(OR(C444="51", C444="52", C444="66"), (L444*'UNIT VALUES'!$C$22)-CALCS!P444,0), 0), 0), ROUND(IF(IF(OR(C444="51", C444="52", C444="66"), (L444*'UNIT VALUES'!$C$22)-CALCS!O444,0)&gt;0, IF(OR(C444="51", C444="52", C444="66"), (L444*'UNIT VALUES'!$C$22)-CALCS!O444,0), 0), 0))</f>
        <v>23848</v>
      </c>
      <c r="U444" s="58">
        <f>IF(C444="22", (O444*'UNIT VALUES'!$D$34)+(Q444*'UNIT VALUES'!$D$35)+(S444*'UNIT VALUES'!$D$36), (O444*'UNIT VALUES'!$D$24)+(Q444*'UNIT VALUES'!$D$25)+(S444*'UNIT VALUES'!$D$26))</f>
        <v>375487.01855900569</v>
      </c>
      <c r="V444" s="58">
        <f>IF(C444="22",(O444*'UNIT VALUES'!$D$37)+(Q444*'UNIT VALUES'!$D$38)+(R444*'UNIT VALUES'!$D$39),IF(C444="66",(Q444*'UNIT VALUES'!$D$27)+(T444*'UNIT VALUES'!$D$29)+(R444*'UNIT VALUES'!$D$30),(Q444*'UNIT VALUES'!$D$27)+(T444*'UNIT VALUES'!$D$28)+(R444*'UNIT VALUES'!$D$30)))</f>
        <v>514497.11832994258</v>
      </c>
      <c r="W444" s="58">
        <f t="shared" si="6"/>
        <v>514497</v>
      </c>
      <c r="X444" s="63">
        <f>ROUND(IF(C444="22", W444*'UNIT VALUES'!$D$40, W444*'UNIT VALUES'!$D$32), 0)</f>
        <v>448882</v>
      </c>
    </row>
    <row r="445" spans="1:24">
      <c r="A445" s="64" t="s">
        <v>1443</v>
      </c>
      <c r="B445" s="64" t="s">
        <v>1327</v>
      </c>
      <c r="C445" s="64" t="s">
        <v>28</v>
      </c>
      <c r="D445" s="64" t="s">
        <v>29</v>
      </c>
      <c r="E445" s="64" t="s">
        <v>1328</v>
      </c>
      <c r="F445" s="64" t="s">
        <v>1444</v>
      </c>
      <c r="G445" s="64" t="s">
        <v>1445</v>
      </c>
      <c r="H445" s="64" t="s">
        <v>24</v>
      </c>
      <c r="I445" s="64" t="s">
        <v>1446</v>
      </c>
      <c r="J445" s="64" t="s">
        <v>1447</v>
      </c>
      <c r="K445" s="64" t="s">
        <v>172</v>
      </c>
      <c r="L445" s="65">
        <v>83271</v>
      </c>
      <c r="M445" s="65">
        <v>100033</v>
      </c>
      <c r="N445" s="65">
        <v>99637</v>
      </c>
      <c r="O445" s="65">
        <v>116250</v>
      </c>
      <c r="P445" s="65">
        <v>0</v>
      </c>
      <c r="Q445" s="65">
        <v>18061</v>
      </c>
      <c r="R445" s="65">
        <v>10308</v>
      </c>
      <c r="S445" s="65">
        <v>802</v>
      </c>
      <c r="T445" s="57">
        <f>IF(P445&gt;0, ROUND(IF(IF(OR(C445="51", C445="52", C445="66"), (L445*'UNIT VALUES'!$C$22)-CALCS!P445,0)&gt;0, IF(OR(C445="51", C445="52", C445="66"), (L445*'UNIT VALUES'!$C$22)-CALCS!P445,0), 0), 0), ROUND(IF(IF(OR(C445="51", C445="52", C445="66"), (L445*'UNIT VALUES'!$C$22)-CALCS!O445,0)&gt;0, IF(OR(C445="51", C445="52", C445="66"), (L445*'UNIT VALUES'!$C$22)-CALCS!O445,0), 0), 0))</f>
        <v>8076</v>
      </c>
      <c r="U445" s="58">
        <f>IF(C445="22", (O445*'UNIT VALUES'!$D$34)+(Q445*'UNIT VALUES'!$D$35)+(S445*'UNIT VALUES'!$D$36), (O445*'UNIT VALUES'!$D$24)+(Q445*'UNIT VALUES'!$D$25)+(S445*'UNIT VALUES'!$D$26))</f>
        <v>920990.23119815497</v>
      </c>
      <c r="V445" s="58">
        <f>IF(C445="22",(O445*'UNIT VALUES'!$D$37)+(Q445*'UNIT VALUES'!$D$38)+(R445*'UNIT VALUES'!$D$39),IF(C445="66",(Q445*'UNIT VALUES'!$D$27)+(T445*'UNIT VALUES'!$D$29)+(R445*'UNIT VALUES'!$D$30),(Q445*'UNIT VALUES'!$D$27)+(T445*'UNIT VALUES'!$D$28)+(R445*'UNIT VALUES'!$D$30)))</f>
        <v>1172132.4524314953</v>
      </c>
      <c r="W445" s="58">
        <f t="shared" si="6"/>
        <v>1172132</v>
      </c>
      <c r="X445" s="63">
        <f>ROUND(IF(C445="22", W445*'UNIT VALUES'!$D$40, W445*'UNIT VALUES'!$D$32), 0)</f>
        <v>1022647</v>
      </c>
    </row>
    <row r="446" spans="1:24">
      <c r="A446" s="64" t="s">
        <v>1449</v>
      </c>
      <c r="B446" s="64" t="s">
        <v>1327</v>
      </c>
      <c r="C446" s="64" t="s">
        <v>28</v>
      </c>
      <c r="D446" s="64" t="s">
        <v>29</v>
      </c>
      <c r="E446" s="64" t="s">
        <v>1328</v>
      </c>
      <c r="F446" s="64" t="s">
        <v>1450</v>
      </c>
      <c r="G446" s="64" t="s">
        <v>215</v>
      </c>
      <c r="H446" s="64" t="s">
        <v>24</v>
      </c>
      <c r="I446" s="64" t="s">
        <v>1451</v>
      </c>
      <c r="J446" s="64" t="s">
        <v>1352</v>
      </c>
      <c r="K446" s="64" t="s">
        <v>172</v>
      </c>
      <c r="L446" s="65">
        <v>27294</v>
      </c>
      <c r="M446" s="65">
        <v>36796</v>
      </c>
      <c r="N446" s="65">
        <v>35978</v>
      </c>
      <c r="O446" s="65">
        <v>41250</v>
      </c>
      <c r="P446" s="65">
        <v>40333</v>
      </c>
      <c r="Q446" s="65">
        <v>9261</v>
      </c>
      <c r="R446" s="65">
        <v>2794</v>
      </c>
      <c r="S446" s="65">
        <v>290</v>
      </c>
      <c r="T446" s="57">
        <f>IF(P446&gt;0, ROUND(IF(IF(OR(C446="51", C446="52", C446="66"), (L446*'UNIT VALUES'!$C$22)-CALCS!P446,0)&gt;0, IF(OR(C446="51", C446="52", C446="66"), (L446*'UNIT VALUES'!$C$22)-CALCS!P446,0), 0), 0), ROUND(IF(IF(OR(C446="51", C446="52", C446="66"), (L446*'UNIT VALUES'!$C$22)-CALCS!O446,0)&gt;0, IF(OR(C446="51", C446="52", C446="66"), (L446*'UNIT VALUES'!$C$22)-CALCS!O446,0), 0), 0))</f>
        <v>418</v>
      </c>
      <c r="U446" s="58">
        <f>IF(C446="22", (O446*'UNIT VALUES'!$D$34)+(Q446*'UNIT VALUES'!$D$35)+(S446*'UNIT VALUES'!$D$36), (O446*'UNIT VALUES'!$D$24)+(Q446*'UNIT VALUES'!$D$25)+(S446*'UNIT VALUES'!$D$26))</f>
        <v>415635.8472361578</v>
      </c>
      <c r="V446" s="58">
        <f>IF(C446="22",(O446*'UNIT VALUES'!$D$37)+(Q446*'UNIT VALUES'!$D$38)+(R446*'UNIT VALUES'!$D$39),IF(C446="66",(Q446*'UNIT VALUES'!$D$27)+(T446*'UNIT VALUES'!$D$29)+(R446*'UNIT VALUES'!$D$30),(Q446*'UNIT VALUES'!$D$27)+(T446*'UNIT VALUES'!$D$28)+(R446*'UNIT VALUES'!$D$30)))</f>
        <v>376190.04354290717</v>
      </c>
      <c r="W446" s="58">
        <f t="shared" si="6"/>
        <v>415636</v>
      </c>
      <c r="X446" s="63">
        <f>ROUND(IF(C446="22", W446*'UNIT VALUES'!$D$40, W446*'UNIT VALUES'!$D$32), 0)</f>
        <v>362629</v>
      </c>
    </row>
    <row r="447" spans="1:24">
      <c r="A447" s="64" t="s">
        <v>1452</v>
      </c>
      <c r="B447" s="64" t="s">
        <v>1327</v>
      </c>
      <c r="C447" s="64" t="s">
        <v>49</v>
      </c>
      <c r="D447" s="64" t="s">
        <v>50</v>
      </c>
      <c r="E447" s="64" t="s">
        <v>1328</v>
      </c>
      <c r="F447" s="64" t="s">
        <v>1453</v>
      </c>
      <c r="G447" s="64" t="s">
        <v>85</v>
      </c>
      <c r="H447" s="64" t="s">
        <v>24</v>
      </c>
      <c r="I447" s="64" t="s">
        <v>1454</v>
      </c>
      <c r="J447" s="64" t="s">
        <v>1410</v>
      </c>
      <c r="K447" s="64" t="s">
        <v>172</v>
      </c>
      <c r="L447" s="65">
        <v>55719</v>
      </c>
      <c r="M447" s="65">
        <v>67653</v>
      </c>
      <c r="N447" s="65">
        <v>67653</v>
      </c>
      <c r="O447" s="65">
        <v>89078</v>
      </c>
      <c r="P447" s="65">
        <v>0</v>
      </c>
      <c r="Q447" s="65">
        <v>11422</v>
      </c>
      <c r="R447" s="65">
        <v>6803</v>
      </c>
      <c r="S447" s="65">
        <v>1600</v>
      </c>
      <c r="T447" s="57">
        <f>IF(P447&gt;0, ROUND(IF(IF(OR(C447="51", C447="52", C447="66"), (L447*'UNIT VALUES'!$C$22)-CALCS!P447,0)&gt;0, IF(OR(C447="51", C447="52", C447="66"), (L447*'UNIT VALUES'!$C$22)-CALCS!P447,0), 0), 0), ROUND(IF(IF(OR(C447="51", C447="52", C447="66"), (L447*'UNIT VALUES'!$C$22)-CALCS!O447,0)&gt;0, IF(OR(C447="51", C447="52", C447="66"), (L447*'UNIT VALUES'!$C$22)-CALCS!O447,0), 0), 0))</f>
        <v>0</v>
      </c>
      <c r="U447" s="58">
        <f>IF(C447="22", (O447*'UNIT VALUES'!$D$34)+(Q447*'UNIT VALUES'!$D$35)+(S447*'UNIT VALUES'!$D$36), (O447*'UNIT VALUES'!$D$24)+(Q447*'UNIT VALUES'!$D$25)+(S447*'UNIT VALUES'!$D$26))</f>
        <v>798067.18893668242</v>
      </c>
      <c r="V447" s="58">
        <f>IF(C447="22",(O447*'UNIT VALUES'!$D$37)+(Q447*'UNIT VALUES'!$D$38)+(R447*'UNIT VALUES'!$D$39),IF(C447="66",(Q447*'UNIT VALUES'!$D$27)+(T447*'UNIT VALUES'!$D$29)+(R447*'UNIT VALUES'!$D$30),(Q447*'UNIT VALUES'!$D$27)+(T447*'UNIT VALUES'!$D$28)+(R447*'UNIT VALUES'!$D$30)))</f>
        <v>697396.15468016884</v>
      </c>
      <c r="W447" s="58">
        <f t="shared" si="6"/>
        <v>798067</v>
      </c>
      <c r="X447" s="63">
        <f>ROUND(IF(C447="22", W447*'UNIT VALUES'!$D$40, W447*'UNIT VALUES'!$D$32), 0)</f>
        <v>696287</v>
      </c>
    </row>
    <row r="448" spans="1:24">
      <c r="A448" s="64" t="s">
        <v>1455</v>
      </c>
      <c r="B448" s="64" t="s">
        <v>1327</v>
      </c>
      <c r="C448" s="64" t="s">
        <v>49</v>
      </c>
      <c r="D448" s="64" t="s">
        <v>50</v>
      </c>
      <c r="E448" s="64" t="s">
        <v>1328</v>
      </c>
      <c r="F448" s="64" t="s">
        <v>1456</v>
      </c>
      <c r="G448" s="64" t="s">
        <v>1374</v>
      </c>
      <c r="H448" s="64" t="s">
        <v>24</v>
      </c>
      <c r="I448" s="64" t="s">
        <v>1457</v>
      </c>
      <c r="J448" s="64" t="s">
        <v>1336</v>
      </c>
      <c r="K448" s="64" t="s">
        <v>172</v>
      </c>
      <c r="L448" s="65">
        <v>24312</v>
      </c>
      <c r="M448" s="65">
        <v>43043</v>
      </c>
      <c r="N448" s="65">
        <v>43043</v>
      </c>
      <c r="O448" s="65">
        <v>52894</v>
      </c>
      <c r="P448" s="65">
        <v>0</v>
      </c>
      <c r="Q448" s="65">
        <v>2353</v>
      </c>
      <c r="R448" s="65">
        <v>1667</v>
      </c>
      <c r="S448" s="65">
        <v>125</v>
      </c>
      <c r="T448" s="57">
        <f>IF(P448&gt;0, ROUND(IF(IF(OR(C448="51", C448="52", C448="66"), (L448*'UNIT VALUES'!$C$22)-CALCS!P448,0)&gt;0, IF(OR(C448="51", C448="52", C448="66"), (L448*'UNIT VALUES'!$C$22)-CALCS!P448,0), 0), 0), ROUND(IF(IF(OR(C448="51", C448="52", C448="66"), (L448*'UNIT VALUES'!$C$22)-CALCS!O448,0)&gt;0, IF(OR(C448="51", C448="52", C448="66"), (L448*'UNIT VALUES'!$C$22)-CALCS!O448,0), 0), 0))</f>
        <v>0</v>
      </c>
      <c r="U448" s="58">
        <f>IF(C448="22", (O448*'UNIT VALUES'!$D$34)+(Q448*'UNIT VALUES'!$D$35)+(S448*'UNIT VALUES'!$D$36), (O448*'UNIT VALUES'!$D$24)+(Q448*'UNIT VALUES'!$D$25)+(S448*'UNIT VALUES'!$D$26))</f>
        <v>197659.23935777746</v>
      </c>
      <c r="V448" s="58">
        <f>IF(C448="22",(O448*'UNIT VALUES'!$D$37)+(Q448*'UNIT VALUES'!$D$38)+(R448*'UNIT VALUES'!$D$39),IF(C448="66",(Q448*'UNIT VALUES'!$D$27)+(T448*'UNIT VALUES'!$D$29)+(R448*'UNIT VALUES'!$D$30),(Q448*'UNIT VALUES'!$D$27)+(T448*'UNIT VALUES'!$D$28)+(R448*'UNIT VALUES'!$D$30)))</f>
        <v>162644.03343179735</v>
      </c>
      <c r="W448" s="58">
        <f t="shared" si="6"/>
        <v>197659</v>
      </c>
      <c r="X448" s="63">
        <f>ROUND(IF(C448="22", W448*'UNIT VALUES'!$D$40, W448*'UNIT VALUES'!$D$32), 0)</f>
        <v>172451</v>
      </c>
    </row>
    <row r="449" spans="1:24">
      <c r="A449" s="64" t="s">
        <v>1458</v>
      </c>
      <c r="B449" s="64" t="s">
        <v>1327</v>
      </c>
      <c r="C449" s="64" t="s">
        <v>102</v>
      </c>
      <c r="D449" s="64" t="s">
        <v>103</v>
      </c>
      <c r="E449" s="64" t="s">
        <v>1328</v>
      </c>
      <c r="F449" s="64" t="s">
        <v>1138</v>
      </c>
      <c r="G449" s="64" t="s">
        <v>140</v>
      </c>
      <c r="H449" s="64" t="s">
        <v>24</v>
      </c>
      <c r="I449" s="64" t="s">
        <v>24</v>
      </c>
      <c r="J449" s="64" t="s">
        <v>1336</v>
      </c>
      <c r="K449" s="64" t="s">
        <v>172</v>
      </c>
      <c r="L449" s="65">
        <v>1075480</v>
      </c>
      <c r="M449" s="65">
        <v>1479747</v>
      </c>
      <c r="N449" s="65">
        <v>1483728</v>
      </c>
      <c r="O449" s="65">
        <v>1663519</v>
      </c>
      <c r="P449" s="65">
        <v>0</v>
      </c>
      <c r="Q449" s="65">
        <v>139198</v>
      </c>
      <c r="R449" s="65">
        <v>64248</v>
      </c>
      <c r="S449" s="65">
        <v>14882</v>
      </c>
      <c r="T449" s="57">
        <f>IF(P449&gt;0, ROUND(IF(IF(OR(C449="51", C449="52", C449="66"), (L449*'UNIT VALUES'!$C$22)-CALCS!P449,0)&gt;0, IF(OR(C449="51", C449="52", C449="66"), (L449*'UNIT VALUES'!$C$22)-CALCS!P449,0), 0), 0), ROUND(IF(IF(OR(C449="51", C449="52", C449="66"), (L449*'UNIT VALUES'!$C$22)-CALCS!O449,0)&gt;0, IF(OR(C449="51", C449="52", C449="66"), (L449*'UNIT VALUES'!$C$22)-CALCS!O449,0), 0), 0))</f>
        <v>0</v>
      </c>
      <c r="U449" s="58">
        <f>IF(C449="22", (O449*'UNIT VALUES'!$D$34)+(Q449*'UNIT VALUES'!$D$35)+(S449*'UNIT VALUES'!$D$36), (O449*'UNIT VALUES'!$D$24)+(Q449*'UNIT VALUES'!$D$25)+(S449*'UNIT VALUES'!$D$26))</f>
        <v>10080145.098304404</v>
      </c>
      <c r="V449" s="58">
        <f>IF(C449="22",(O449*'UNIT VALUES'!$D$37)+(Q449*'UNIT VALUES'!$D$38)+(R449*'UNIT VALUES'!$D$39),IF(C449="66",(Q449*'UNIT VALUES'!$D$27)+(T449*'UNIT VALUES'!$D$29)+(R449*'UNIT VALUES'!$D$30),(Q449*'UNIT VALUES'!$D$27)+(T449*'UNIT VALUES'!$D$28)+(R449*'UNIT VALUES'!$D$30)))</f>
        <v>7165628.7788044959</v>
      </c>
      <c r="W449" s="58">
        <f t="shared" si="6"/>
        <v>10080145</v>
      </c>
      <c r="X449" s="63">
        <f>ROUND(IF(C449="22", W449*'UNIT VALUES'!$D$40, W449*'UNIT VALUES'!$D$32), 0)</f>
        <v>8794599</v>
      </c>
    </row>
    <row r="450" spans="1:24">
      <c r="A450" s="64" t="s">
        <v>1459</v>
      </c>
      <c r="B450" s="64" t="s">
        <v>1327</v>
      </c>
      <c r="C450" s="64" t="s">
        <v>102</v>
      </c>
      <c r="D450" s="64" t="s">
        <v>103</v>
      </c>
      <c r="E450" s="64" t="s">
        <v>1328</v>
      </c>
      <c r="F450" s="64" t="s">
        <v>1460</v>
      </c>
      <c r="G450" s="64" t="s">
        <v>1374</v>
      </c>
      <c r="H450" s="64" t="s">
        <v>24</v>
      </c>
      <c r="I450" s="64" t="s">
        <v>24</v>
      </c>
      <c r="J450" s="64" t="s">
        <v>1336</v>
      </c>
      <c r="K450" s="64" t="s">
        <v>172</v>
      </c>
      <c r="L450" s="65">
        <v>255057</v>
      </c>
      <c r="M450" s="65">
        <v>509744</v>
      </c>
      <c r="N450" s="65">
        <v>509029</v>
      </c>
      <c r="O450" s="65">
        <v>674395</v>
      </c>
      <c r="P450" s="65">
        <v>0</v>
      </c>
      <c r="Q450" s="65">
        <v>38693</v>
      </c>
      <c r="R450" s="65">
        <v>16783</v>
      </c>
      <c r="S450" s="65">
        <v>5351</v>
      </c>
      <c r="T450" s="57">
        <f>IF(P450&gt;0, ROUND(IF(IF(OR(C450="51", C450="52", C450="66"), (L450*'UNIT VALUES'!$C$22)-CALCS!P450,0)&gt;0, IF(OR(C450="51", C450="52", C450="66"), (L450*'UNIT VALUES'!$C$22)-CALCS!P450,0), 0), 0), ROUND(IF(IF(OR(C450="51", C450="52", C450="66"), (L450*'UNIT VALUES'!$C$22)-CALCS!O450,0)&gt;0, IF(OR(C450="51", C450="52", C450="66"), (L450*'UNIT VALUES'!$C$22)-CALCS!O450,0), 0), 0))</f>
        <v>0</v>
      </c>
      <c r="U450" s="58">
        <f>IF(C450="22", (O450*'UNIT VALUES'!$D$34)+(Q450*'UNIT VALUES'!$D$35)+(S450*'UNIT VALUES'!$D$36), (O450*'UNIT VALUES'!$D$24)+(Q450*'UNIT VALUES'!$D$25)+(S450*'UNIT VALUES'!$D$26))</f>
        <v>3424258.7183661507</v>
      </c>
      <c r="V450" s="58">
        <f>IF(C450="22",(O450*'UNIT VALUES'!$D$37)+(Q450*'UNIT VALUES'!$D$38)+(R450*'UNIT VALUES'!$D$39),IF(C450="66",(Q450*'UNIT VALUES'!$D$27)+(T450*'UNIT VALUES'!$D$29)+(R450*'UNIT VALUES'!$D$30),(Q450*'UNIT VALUES'!$D$27)+(T450*'UNIT VALUES'!$D$28)+(R450*'UNIT VALUES'!$D$30)))</f>
        <v>1914937.3803100833</v>
      </c>
      <c r="W450" s="58">
        <f t="shared" si="6"/>
        <v>3424259</v>
      </c>
      <c r="X450" s="63">
        <f>ROUND(IF(C450="22", W450*'UNIT VALUES'!$D$40, W450*'UNIT VALUES'!$D$32), 0)</f>
        <v>2987555</v>
      </c>
    </row>
    <row r="451" spans="1:24">
      <c r="A451" s="64" t="s">
        <v>1461</v>
      </c>
      <c r="B451" s="64" t="s">
        <v>1327</v>
      </c>
      <c r="C451" s="64" t="s">
        <v>102</v>
      </c>
      <c r="D451" s="64" t="s">
        <v>103</v>
      </c>
      <c r="E451" s="64" t="s">
        <v>1328</v>
      </c>
      <c r="F451" s="64" t="s">
        <v>1241</v>
      </c>
      <c r="G451" s="64" t="s">
        <v>585</v>
      </c>
      <c r="H451" s="64" t="s">
        <v>24</v>
      </c>
      <c r="I451" s="64" t="s">
        <v>24</v>
      </c>
      <c r="J451" s="64" t="s">
        <v>1336</v>
      </c>
      <c r="K451" s="64" t="s">
        <v>172</v>
      </c>
      <c r="L451" s="65">
        <v>94519</v>
      </c>
      <c r="M451" s="65">
        <v>0</v>
      </c>
      <c r="N451" s="65">
        <v>0</v>
      </c>
      <c r="O451" s="65">
        <v>273113</v>
      </c>
      <c r="P451" s="65">
        <v>0</v>
      </c>
      <c r="Q451" s="65">
        <v>13960</v>
      </c>
      <c r="R451" s="65">
        <v>7690</v>
      </c>
      <c r="S451" s="65">
        <v>1453</v>
      </c>
      <c r="T451" s="57">
        <f>IF(P451&gt;0, ROUND(IF(IF(OR(C451="51", C451="52", C451="66"), (L451*'UNIT VALUES'!$C$22)-CALCS!P451,0)&gt;0, IF(OR(C451="51", C451="52", C451="66"), (L451*'UNIT VALUES'!$C$22)-CALCS!P451,0), 0), 0), ROUND(IF(IF(OR(C451="51", C451="52", C451="66"), (L451*'UNIT VALUES'!$C$22)-CALCS!O451,0)&gt;0, IF(OR(C451="51", C451="52", C451="66"), (L451*'UNIT VALUES'!$C$22)-CALCS!O451,0), 0), 0))</f>
        <v>0</v>
      </c>
      <c r="U451" s="58">
        <f>IF(C451="22", (O451*'UNIT VALUES'!$D$34)+(Q451*'UNIT VALUES'!$D$35)+(S451*'UNIT VALUES'!$D$36), (O451*'UNIT VALUES'!$D$24)+(Q451*'UNIT VALUES'!$D$25)+(S451*'UNIT VALUES'!$D$26))</f>
        <v>1213140.6748365758</v>
      </c>
      <c r="V451" s="58">
        <f>IF(C451="22",(O451*'UNIT VALUES'!$D$37)+(Q451*'UNIT VALUES'!$D$38)+(R451*'UNIT VALUES'!$D$39),IF(C451="66",(Q451*'UNIT VALUES'!$D$27)+(T451*'UNIT VALUES'!$D$29)+(R451*'UNIT VALUES'!$D$30),(Q451*'UNIT VALUES'!$D$27)+(T451*'UNIT VALUES'!$D$28)+(R451*'UNIT VALUES'!$D$30)))</f>
        <v>807720.75258932775</v>
      </c>
      <c r="W451" s="58">
        <f t="shared" ref="W451:W514" si="7">ROUND(IF(U451&gt;V451,U451,V451), 0)</f>
        <v>1213141</v>
      </c>
      <c r="X451" s="63">
        <f>ROUND(IF(C451="22", W451*'UNIT VALUES'!$D$40, W451*'UNIT VALUES'!$D$32), 0)</f>
        <v>1058426</v>
      </c>
    </row>
    <row r="452" spans="1:24">
      <c r="A452" s="64" t="s">
        <v>1144</v>
      </c>
      <c r="B452" s="64" t="s">
        <v>1327</v>
      </c>
      <c r="C452" s="64" t="s">
        <v>102</v>
      </c>
      <c r="D452" s="64" t="s">
        <v>103</v>
      </c>
      <c r="E452" s="64" t="s">
        <v>1328</v>
      </c>
      <c r="F452" s="64" t="s">
        <v>106</v>
      </c>
      <c r="G452" s="64" t="s">
        <v>85</v>
      </c>
      <c r="H452" s="64" t="s">
        <v>24</v>
      </c>
      <c r="I452" s="64" t="s">
        <v>24</v>
      </c>
      <c r="J452" s="64" t="s">
        <v>1410</v>
      </c>
      <c r="K452" s="64" t="s">
        <v>172</v>
      </c>
      <c r="L452" s="65">
        <v>214997</v>
      </c>
      <c r="M452" s="65">
        <v>333936</v>
      </c>
      <c r="N452" s="65">
        <v>333921</v>
      </c>
      <c r="O452" s="65">
        <v>581317</v>
      </c>
      <c r="P452" s="65">
        <v>0</v>
      </c>
      <c r="Q452" s="65">
        <v>30567</v>
      </c>
      <c r="R452" s="65">
        <v>15973</v>
      </c>
      <c r="S452" s="65">
        <v>3445</v>
      </c>
      <c r="T452" s="57">
        <f>IF(P452&gt;0, ROUND(IF(IF(OR(C452="51", C452="52", C452="66"), (L452*'UNIT VALUES'!$C$22)-CALCS!P452,0)&gt;0, IF(OR(C452="51", C452="52", C452="66"), (L452*'UNIT VALUES'!$C$22)-CALCS!P452,0), 0), 0), ROUND(IF(IF(OR(C452="51", C452="52", C452="66"), (L452*'UNIT VALUES'!$C$22)-CALCS!O452,0)&gt;0, IF(OR(C452="51", C452="52", C452="66"), (L452*'UNIT VALUES'!$C$22)-CALCS!O452,0), 0), 0))</f>
        <v>0</v>
      </c>
      <c r="U452" s="58">
        <f>IF(C452="22", (O452*'UNIT VALUES'!$D$34)+(Q452*'UNIT VALUES'!$D$35)+(S452*'UNIT VALUES'!$D$36), (O452*'UNIT VALUES'!$D$24)+(Q452*'UNIT VALUES'!$D$25)+(S452*'UNIT VALUES'!$D$26))</f>
        <v>2668109.0960267186</v>
      </c>
      <c r="V452" s="58">
        <f>IF(C452="22",(O452*'UNIT VALUES'!$D$37)+(Q452*'UNIT VALUES'!$D$38)+(R452*'UNIT VALUES'!$D$39),IF(C452="66",(Q452*'UNIT VALUES'!$D$27)+(T452*'UNIT VALUES'!$D$29)+(R452*'UNIT VALUES'!$D$30),(Q452*'UNIT VALUES'!$D$27)+(T452*'UNIT VALUES'!$D$28)+(R452*'UNIT VALUES'!$D$30)))</f>
        <v>1706771.9385136128</v>
      </c>
      <c r="W452" s="58">
        <f t="shared" si="7"/>
        <v>2668109</v>
      </c>
      <c r="X452" s="63">
        <f>ROUND(IF(C452="22", W452*'UNIT VALUES'!$D$40, W452*'UNIT VALUES'!$D$32), 0)</f>
        <v>2327838</v>
      </c>
    </row>
    <row r="453" spans="1:24">
      <c r="A453" s="64" t="s">
        <v>1462</v>
      </c>
      <c r="B453" s="64" t="s">
        <v>1327</v>
      </c>
      <c r="C453" s="64" t="s">
        <v>102</v>
      </c>
      <c r="D453" s="64" t="s">
        <v>103</v>
      </c>
      <c r="E453" s="64" t="s">
        <v>1328</v>
      </c>
      <c r="F453" s="64" t="s">
        <v>795</v>
      </c>
      <c r="G453" s="64" t="s">
        <v>272</v>
      </c>
      <c r="H453" s="64" t="s">
        <v>24</v>
      </c>
      <c r="I453" s="64" t="s">
        <v>24</v>
      </c>
      <c r="J453" s="64" t="s">
        <v>1336</v>
      </c>
      <c r="K453" s="64" t="s">
        <v>172</v>
      </c>
      <c r="L453" s="65">
        <v>84210</v>
      </c>
      <c r="M453" s="65">
        <v>0</v>
      </c>
      <c r="N453" s="65">
        <v>0</v>
      </c>
      <c r="O453" s="65">
        <v>323475</v>
      </c>
      <c r="P453" s="65">
        <v>0</v>
      </c>
      <c r="Q453" s="65">
        <v>17632</v>
      </c>
      <c r="R453" s="65">
        <v>10995</v>
      </c>
      <c r="S453" s="65">
        <v>1662</v>
      </c>
      <c r="T453" s="57">
        <f>IF(P453&gt;0, ROUND(IF(IF(OR(C453="51", C453="52", C453="66"), (L453*'UNIT VALUES'!$C$22)-CALCS!P453,0)&gt;0, IF(OR(C453="51", C453="52", C453="66"), (L453*'UNIT VALUES'!$C$22)-CALCS!P453,0), 0), 0), ROUND(IF(IF(OR(C453="51", C453="52", C453="66"), (L453*'UNIT VALUES'!$C$22)-CALCS!O453,0)&gt;0, IF(OR(C453="51", C453="52", C453="66"), (L453*'UNIT VALUES'!$C$22)-CALCS!O453,0), 0), 0))</f>
        <v>0</v>
      </c>
      <c r="U453" s="58">
        <f>IF(C453="22", (O453*'UNIT VALUES'!$D$34)+(Q453*'UNIT VALUES'!$D$35)+(S453*'UNIT VALUES'!$D$36), (O453*'UNIT VALUES'!$D$24)+(Q453*'UNIT VALUES'!$D$25)+(S453*'UNIT VALUES'!$D$26))</f>
        <v>1460701.7810008037</v>
      </c>
      <c r="V453" s="58">
        <f>IF(C453="22",(O453*'UNIT VALUES'!$D$37)+(Q453*'UNIT VALUES'!$D$38)+(R453*'UNIT VALUES'!$D$39),IF(C453="66",(Q453*'UNIT VALUES'!$D$27)+(T453*'UNIT VALUES'!$D$29)+(R453*'UNIT VALUES'!$D$30),(Q453*'UNIT VALUES'!$D$27)+(T453*'UNIT VALUES'!$D$28)+(R453*'UNIT VALUES'!$D$30)))</f>
        <v>1111813.7965504916</v>
      </c>
      <c r="W453" s="58">
        <f t="shared" si="7"/>
        <v>1460702</v>
      </c>
      <c r="X453" s="63">
        <f>ROUND(IF(C453="22", W453*'UNIT VALUES'!$D$40, W453*'UNIT VALUES'!$D$32), 0)</f>
        <v>1274415</v>
      </c>
    </row>
    <row r="454" spans="1:24">
      <c r="A454" s="64" t="s">
        <v>1463</v>
      </c>
      <c r="B454" s="64" t="s">
        <v>1327</v>
      </c>
      <c r="C454" s="64" t="s">
        <v>102</v>
      </c>
      <c r="D454" s="64" t="s">
        <v>103</v>
      </c>
      <c r="E454" s="64" t="s">
        <v>1328</v>
      </c>
      <c r="F454" s="64" t="s">
        <v>1464</v>
      </c>
      <c r="G454" s="64" t="s">
        <v>136</v>
      </c>
      <c r="H454" s="64" t="s">
        <v>24</v>
      </c>
      <c r="I454" s="64" t="s">
        <v>24</v>
      </c>
      <c r="J454" s="64" t="s">
        <v>1332</v>
      </c>
      <c r="K454" s="64" t="s">
        <v>172</v>
      </c>
      <c r="L454" s="65">
        <v>142178</v>
      </c>
      <c r="M454" s="65">
        <v>177450</v>
      </c>
      <c r="N454" s="65">
        <v>179223</v>
      </c>
      <c r="O454" s="65">
        <v>215114</v>
      </c>
      <c r="P454" s="65">
        <v>0</v>
      </c>
      <c r="Q454" s="65">
        <v>21144</v>
      </c>
      <c r="R454" s="65">
        <v>11497</v>
      </c>
      <c r="S454" s="65">
        <v>923</v>
      </c>
      <c r="T454" s="57">
        <f>IF(P454&gt;0, ROUND(IF(IF(OR(C454="51", C454="52", C454="66"), (L454*'UNIT VALUES'!$C$22)-CALCS!P454,0)&gt;0, IF(OR(C454="51", C454="52", C454="66"), (L454*'UNIT VALUES'!$C$22)-CALCS!P454,0), 0), 0), ROUND(IF(IF(OR(C454="51", C454="52", C454="66"), (L454*'UNIT VALUES'!$C$22)-CALCS!O454,0)&gt;0, IF(OR(C454="51", C454="52", C454="66"), (L454*'UNIT VALUES'!$C$22)-CALCS!O454,0), 0), 0))</f>
        <v>0</v>
      </c>
      <c r="U454" s="58">
        <f>IF(C454="22", (O454*'UNIT VALUES'!$D$34)+(Q454*'UNIT VALUES'!$D$35)+(S454*'UNIT VALUES'!$D$36), (O454*'UNIT VALUES'!$D$24)+(Q454*'UNIT VALUES'!$D$25)+(S454*'UNIT VALUES'!$D$26))</f>
        <v>1230830.6032930184</v>
      </c>
      <c r="V454" s="58">
        <f>IF(C454="22",(O454*'UNIT VALUES'!$D$37)+(Q454*'UNIT VALUES'!$D$38)+(R454*'UNIT VALUES'!$D$39),IF(C454="66",(Q454*'UNIT VALUES'!$D$27)+(T454*'UNIT VALUES'!$D$29)+(R454*'UNIT VALUES'!$D$30),(Q454*'UNIT VALUES'!$D$27)+(T454*'UNIT VALUES'!$D$28)+(R454*'UNIT VALUES'!$D$30)))</f>
        <v>1212638.2909107851</v>
      </c>
      <c r="W454" s="58">
        <f t="shared" si="7"/>
        <v>1230831</v>
      </c>
      <c r="X454" s="63">
        <f>ROUND(IF(C454="22", W454*'UNIT VALUES'!$D$40, W454*'UNIT VALUES'!$D$32), 0)</f>
        <v>1073860</v>
      </c>
    </row>
    <row r="455" spans="1:24">
      <c r="A455" s="64" t="s">
        <v>1465</v>
      </c>
      <c r="B455" s="64" t="s">
        <v>1327</v>
      </c>
      <c r="C455" s="64" t="s">
        <v>102</v>
      </c>
      <c r="D455" s="64" t="s">
        <v>103</v>
      </c>
      <c r="E455" s="64" t="s">
        <v>1328</v>
      </c>
      <c r="F455" s="64" t="s">
        <v>1466</v>
      </c>
      <c r="G455" s="64" t="s">
        <v>1277</v>
      </c>
      <c r="H455" s="64" t="s">
        <v>24</v>
      </c>
      <c r="I455" s="64" t="s">
        <v>24</v>
      </c>
      <c r="J455" s="64" t="s">
        <v>1332</v>
      </c>
      <c r="K455" s="64" t="s">
        <v>172</v>
      </c>
      <c r="L455" s="65">
        <v>147945</v>
      </c>
      <c r="M455" s="65">
        <v>171194</v>
      </c>
      <c r="N455" s="65">
        <v>171194</v>
      </c>
      <c r="O455" s="65">
        <v>208350</v>
      </c>
      <c r="P455" s="65">
        <v>0</v>
      </c>
      <c r="Q455" s="65">
        <v>22928</v>
      </c>
      <c r="R455" s="65">
        <v>9897</v>
      </c>
      <c r="S455" s="65">
        <v>1108</v>
      </c>
      <c r="T455" s="57">
        <f>IF(P455&gt;0, ROUND(IF(IF(OR(C455="51", C455="52", C455="66"), (L455*'UNIT VALUES'!$C$22)-CALCS!P455,0)&gt;0, IF(OR(C455="51", C455="52", C455="66"), (L455*'UNIT VALUES'!$C$22)-CALCS!P455,0), 0), 0), ROUND(IF(IF(OR(C455="51", C455="52", C455="66"), (L455*'UNIT VALUES'!$C$22)-CALCS!O455,0)&gt;0, IF(OR(C455="51", C455="52", C455="66"), (L455*'UNIT VALUES'!$C$22)-CALCS!O455,0), 0), 0))</f>
        <v>12535</v>
      </c>
      <c r="U455" s="58">
        <f>IF(C455="22", (O455*'UNIT VALUES'!$D$34)+(Q455*'UNIT VALUES'!$D$35)+(S455*'UNIT VALUES'!$D$36), (O455*'UNIT VALUES'!$D$24)+(Q455*'UNIT VALUES'!$D$25)+(S455*'UNIT VALUES'!$D$26))</f>
        <v>1303848.4764144793</v>
      </c>
      <c r="V455" s="58">
        <f>IF(C455="22",(O455*'UNIT VALUES'!$D$37)+(Q455*'UNIT VALUES'!$D$38)+(R455*'UNIT VALUES'!$D$39),IF(C455="66",(Q455*'UNIT VALUES'!$D$27)+(T455*'UNIT VALUES'!$D$29)+(R455*'UNIT VALUES'!$D$30),(Q455*'UNIT VALUES'!$D$27)+(T455*'UNIT VALUES'!$D$28)+(R455*'UNIT VALUES'!$D$30)))</f>
        <v>1275762.5997064691</v>
      </c>
      <c r="W455" s="58">
        <f t="shared" si="7"/>
        <v>1303848</v>
      </c>
      <c r="X455" s="63">
        <f>ROUND(IF(C455="22", W455*'UNIT VALUES'!$D$40, W455*'UNIT VALUES'!$D$32), 0)</f>
        <v>1137565</v>
      </c>
    </row>
    <row r="456" spans="1:24">
      <c r="A456" s="64" t="s">
        <v>1467</v>
      </c>
      <c r="B456" s="64" t="s">
        <v>1327</v>
      </c>
      <c r="C456" s="64" t="s">
        <v>102</v>
      </c>
      <c r="D456" s="64" t="s">
        <v>103</v>
      </c>
      <c r="E456" s="64" t="s">
        <v>1328</v>
      </c>
      <c r="F456" s="64" t="s">
        <v>1468</v>
      </c>
      <c r="G456" s="64" t="s">
        <v>1469</v>
      </c>
      <c r="H456" s="64" t="s">
        <v>24</v>
      </c>
      <c r="I456" s="64" t="s">
        <v>24</v>
      </c>
      <c r="J456" s="64" t="s">
        <v>1336</v>
      </c>
      <c r="K456" s="64" t="s">
        <v>172</v>
      </c>
      <c r="L456" s="65">
        <v>121337</v>
      </c>
      <c r="M456" s="65">
        <v>194217</v>
      </c>
      <c r="N456" s="65">
        <v>194287</v>
      </c>
      <c r="O456" s="65">
        <v>412874</v>
      </c>
      <c r="P456" s="65">
        <v>0</v>
      </c>
      <c r="Q456" s="65">
        <v>19417</v>
      </c>
      <c r="R456" s="65">
        <v>9104</v>
      </c>
      <c r="S456" s="65">
        <v>1764</v>
      </c>
      <c r="T456" s="57">
        <f>IF(P456&gt;0, ROUND(IF(IF(OR(C456="51", C456="52", C456="66"), (L456*'UNIT VALUES'!$C$22)-CALCS!P456,0)&gt;0, IF(OR(C456="51", C456="52", C456="66"), (L456*'UNIT VALUES'!$C$22)-CALCS!P456,0), 0), 0), ROUND(IF(IF(OR(C456="51", C456="52", C456="66"), (L456*'UNIT VALUES'!$C$22)-CALCS!O456,0)&gt;0, IF(OR(C456="51", C456="52", C456="66"), (L456*'UNIT VALUES'!$C$22)-CALCS!O456,0), 0), 0))</f>
        <v>0</v>
      </c>
      <c r="U456" s="58">
        <f>IF(C456="22", (O456*'UNIT VALUES'!$D$34)+(Q456*'UNIT VALUES'!$D$35)+(S456*'UNIT VALUES'!$D$36), (O456*'UNIT VALUES'!$D$24)+(Q456*'UNIT VALUES'!$D$25)+(S456*'UNIT VALUES'!$D$26))</f>
        <v>1708712.5273201913</v>
      </c>
      <c r="V456" s="58">
        <f>IF(C456="22",(O456*'UNIT VALUES'!$D$37)+(Q456*'UNIT VALUES'!$D$38)+(R456*'UNIT VALUES'!$D$39),IF(C456="66",(Q456*'UNIT VALUES'!$D$27)+(T456*'UNIT VALUES'!$D$29)+(R456*'UNIT VALUES'!$D$30),(Q456*'UNIT VALUES'!$D$27)+(T456*'UNIT VALUES'!$D$28)+(R456*'UNIT VALUES'!$D$30)))</f>
        <v>1009689.5740428104</v>
      </c>
      <c r="W456" s="58">
        <f t="shared" si="7"/>
        <v>1708713</v>
      </c>
      <c r="X456" s="63">
        <f>ROUND(IF(C456="22", W456*'UNIT VALUES'!$D$40, W456*'UNIT VALUES'!$D$32), 0)</f>
        <v>1490796</v>
      </c>
    </row>
    <row r="457" spans="1:24">
      <c r="A457" s="64" t="s">
        <v>1470</v>
      </c>
      <c r="B457" s="64" t="s">
        <v>1471</v>
      </c>
      <c r="C457" s="64" t="s">
        <v>19</v>
      </c>
      <c r="D457" s="64" t="s">
        <v>20</v>
      </c>
      <c r="E457" s="64" t="s">
        <v>1472</v>
      </c>
      <c r="F457" s="64" t="s">
        <v>22</v>
      </c>
      <c r="G457" s="64" t="s">
        <v>23</v>
      </c>
      <c r="H457" s="64" t="s">
        <v>24</v>
      </c>
      <c r="I457" s="64" t="s">
        <v>24</v>
      </c>
      <c r="J457" s="64" t="s">
        <v>25</v>
      </c>
      <c r="K457" s="64" t="s">
        <v>1473</v>
      </c>
      <c r="L457" s="65">
        <v>0</v>
      </c>
      <c r="M457" s="65">
        <v>5490330</v>
      </c>
      <c r="N457" s="65">
        <v>5490224</v>
      </c>
      <c r="O457" s="65">
        <v>3741785</v>
      </c>
      <c r="P457" s="65">
        <v>0</v>
      </c>
      <c r="Q457" s="65">
        <v>364920</v>
      </c>
      <c r="R457" s="65">
        <v>306506</v>
      </c>
      <c r="S457" s="65">
        <v>20080</v>
      </c>
      <c r="T457" s="57">
        <f>IF(P457&gt;0, ROUND(IF(IF(OR(C457="51", C457="52", C457="66"), (L457*'UNIT VALUES'!$C$22)-CALCS!P457,0)&gt;0, IF(OR(C457="51", C457="52", C457="66"), (L457*'UNIT VALUES'!$C$22)-CALCS!P457,0), 0), 0), ROUND(IF(IF(OR(C457="51", C457="52", C457="66"), (L457*'UNIT VALUES'!$C$22)-CALCS!O457,0)&gt;0, IF(OR(C457="51", C457="52", C457="66"), (L457*'UNIT VALUES'!$C$22)-CALCS!O457,0), 0), 0))</f>
        <v>0</v>
      </c>
      <c r="U457" s="58">
        <f>IF(C457="22", (O457*'UNIT VALUES'!$D$34)+(Q457*'UNIT VALUES'!$D$35)+(S457*'UNIT VALUES'!$D$36), (O457*'UNIT VALUES'!$D$24)+(Q457*'UNIT VALUES'!$D$25)+(S457*'UNIT VALUES'!$D$26))</f>
        <v>24675540.832891367</v>
      </c>
      <c r="V457" s="58">
        <f>IF(C457="22",(O457*'UNIT VALUES'!$D$37)+(Q457*'UNIT VALUES'!$D$38)+(R457*'UNIT VALUES'!$D$39),IF(C457="66",(Q457*'UNIT VALUES'!$D$27)+(T457*'UNIT VALUES'!$D$29)+(R457*'UNIT VALUES'!$D$30),(Q457*'UNIT VALUES'!$D$27)+(T457*'UNIT VALUES'!$D$28)+(R457*'UNIT VALUES'!$D$30)))</f>
        <v>32509912.611444529</v>
      </c>
      <c r="W457" s="58">
        <f t="shared" si="7"/>
        <v>32509913</v>
      </c>
      <c r="X457" s="63">
        <f>ROUND(IF(C457="22", W457*'UNIT VALUES'!$D$40, W457*'UNIT VALUES'!$D$32), 0)</f>
        <v>27107784</v>
      </c>
    </row>
    <row r="458" spans="1:24">
      <c r="A458" s="64" t="s">
        <v>1474</v>
      </c>
      <c r="B458" s="64" t="s">
        <v>1471</v>
      </c>
      <c r="C458" s="64" t="s">
        <v>28</v>
      </c>
      <c r="D458" s="64" t="s">
        <v>29</v>
      </c>
      <c r="E458" s="64" t="s">
        <v>1472</v>
      </c>
      <c r="F458" s="64" t="s">
        <v>1475</v>
      </c>
      <c r="G458" s="64" t="s">
        <v>359</v>
      </c>
      <c r="H458" s="64" t="s">
        <v>24</v>
      </c>
      <c r="I458" s="64" t="s">
        <v>1476</v>
      </c>
      <c r="J458" s="64" t="s">
        <v>1477</v>
      </c>
      <c r="K458" s="64" t="s">
        <v>1473</v>
      </c>
      <c r="L458" s="65">
        <v>49061</v>
      </c>
      <c r="M458" s="65">
        <v>64695</v>
      </c>
      <c r="N458" s="65">
        <v>64695</v>
      </c>
      <c r="O458" s="65">
        <v>56129</v>
      </c>
      <c r="P458" s="65">
        <v>0</v>
      </c>
      <c r="Q458" s="65">
        <v>10371</v>
      </c>
      <c r="R458" s="65">
        <v>7203</v>
      </c>
      <c r="S458" s="65">
        <v>308</v>
      </c>
      <c r="T458" s="57">
        <f>IF(P458&gt;0, ROUND(IF(IF(OR(C458="51", C458="52", C458="66"), (L458*'UNIT VALUES'!$C$22)-CALCS!P458,0)&gt;0, IF(OR(C458="51", C458="52", C458="66"), (L458*'UNIT VALUES'!$C$22)-CALCS!P458,0), 0), 0), ROUND(IF(IF(OR(C458="51", C458="52", C458="66"), (L458*'UNIT VALUES'!$C$22)-CALCS!O458,0)&gt;0, IF(OR(C458="51", C458="52", C458="66"), (L458*'UNIT VALUES'!$C$22)-CALCS!O458,0), 0), 0))</f>
        <v>17120</v>
      </c>
      <c r="U458" s="58">
        <f>IF(C458="22", (O458*'UNIT VALUES'!$D$34)+(Q458*'UNIT VALUES'!$D$35)+(S458*'UNIT VALUES'!$D$36), (O458*'UNIT VALUES'!$D$24)+(Q458*'UNIT VALUES'!$D$25)+(S458*'UNIT VALUES'!$D$26))</f>
        <v>482143.05829453608</v>
      </c>
      <c r="V458" s="58">
        <f>IF(C458="22",(O458*'UNIT VALUES'!$D$37)+(Q458*'UNIT VALUES'!$D$38)+(R458*'UNIT VALUES'!$D$39),IF(C458="66",(Q458*'UNIT VALUES'!$D$27)+(T458*'UNIT VALUES'!$D$29)+(R458*'UNIT VALUES'!$D$30),(Q458*'UNIT VALUES'!$D$27)+(T458*'UNIT VALUES'!$D$28)+(R458*'UNIT VALUES'!$D$30)))</f>
        <v>921666.81299224345</v>
      </c>
      <c r="W458" s="58">
        <f t="shared" si="7"/>
        <v>921667</v>
      </c>
      <c r="X458" s="63">
        <f>ROUND(IF(C458="22", W458*'UNIT VALUES'!$D$40, W458*'UNIT VALUES'!$D$32), 0)</f>
        <v>804124</v>
      </c>
    </row>
    <row r="459" spans="1:24">
      <c r="A459" s="64" t="s">
        <v>1344</v>
      </c>
      <c r="B459" s="64" t="s">
        <v>1471</v>
      </c>
      <c r="C459" s="64" t="s">
        <v>28</v>
      </c>
      <c r="D459" s="64" t="s">
        <v>29</v>
      </c>
      <c r="E459" s="64" t="s">
        <v>1472</v>
      </c>
      <c r="F459" s="64" t="s">
        <v>1478</v>
      </c>
      <c r="G459" s="64" t="s">
        <v>1024</v>
      </c>
      <c r="H459" s="64" t="s">
        <v>24</v>
      </c>
      <c r="I459" s="64" t="s">
        <v>1479</v>
      </c>
      <c r="J459" s="64" t="s">
        <v>1480</v>
      </c>
      <c r="K459" s="64" t="s">
        <v>1473</v>
      </c>
      <c r="L459" s="65">
        <v>31357</v>
      </c>
      <c r="M459" s="65">
        <v>53813</v>
      </c>
      <c r="N459" s="65">
        <v>52044</v>
      </c>
      <c r="O459" s="65">
        <v>80405</v>
      </c>
      <c r="P459" s="65">
        <v>0</v>
      </c>
      <c r="Q459" s="65">
        <v>22500</v>
      </c>
      <c r="R459" s="65">
        <v>2292</v>
      </c>
      <c r="S459" s="65">
        <v>215</v>
      </c>
      <c r="T459" s="57">
        <f>IF(P459&gt;0, ROUND(IF(IF(OR(C459="51", C459="52", C459="66"), (L459*'UNIT VALUES'!$C$22)-CALCS!P459,0)&gt;0, IF(OR(C459="51", C459="52", C459="66"), (L459*'UNIT VALUES'!$C$22)-CALCS!P459,0), 0), 0), ROUND(IF(IF(OR(C459="51", C459="52", C459="66"), (L459*'UNIT VALUES'!$C$22)-CALCS!O459,0)&gt;0, IF(OR(C459="51", C459="52", C459="66"), (L459*'UNIT VALUES'!$C$22)-CALCS!O459,0), 0), 0))</f>
        <v>0</v>
      </c>
      <c r="U459" s="58">
        <f>IF(C459="22", (O459*'UNIT VALUES'!$D$34)+(Q459*'UNIT VALUES'!$D$35)+(S459*'UNIT VALUES'!$D$36), (O459*'UNIT VALUES'!$D$24)+(Q459*'UNIT VALUES'!$D$25)+(S459*'UNIT VALUES'!$D$26))</f>
        <v>887964.93804170866</v>
      </c>
      <c r="V459" s="58">
        <f>IF(C459="22",(O459*'UNIT VALUES'!$D$37)+(Q459*'UNIT VALUES'!$D$38)+(R459*'UNIT VALUES'!$D$39),IF(C459="66",(Q459*'UNIT VALUES'!$D$27)+(T459*'UNIT VALUES'!$D$29)+(R459*'UNIT VALUES'!$D$30),(Q459*'UNIT VALUES'!$D$27)+(T459*'UNIT VALUES'!$D$28)+(R459*'UNIT VALUES'!$D$30)))</f>
        <v>579903.10088192811</v>
      </c>
      <c r="W459" s="58">
        <f t="shared" si="7"/>
        <v>887965</v>
      </c>
      <c r="X459" s="63">
        <f>ROUND(IF(C459="22", W459*'UNIT VALUES'!$D$40, W459*'UNIT VALUES'!$D$32), 0)</f>
        <v>774721</v>
      </c>
    </row>
    <row r="460" spans="1:24">
      <c r="A460" s="64" t="s">
        <v>1481</v>
      </c>
      <c r="B460" s="64" t="s">
        <v>1471</v>
      </c>
      <c r="C460" s="64" t="s">
        <v>28</v>
      </c>
      <c r="D460" s="64" t="s">
        <v>29</v>
      </c>
      <c r="E460" s="64" t="s">
        <v>1472</v>
      </c>
      <c r="F460" s="64" t="s">
        <v>266</v>
      </c>
      <c r="G460" s="64" t="s">
        <v>1116</v>
      </c>
      <c r="H460" s="64" t="s">
        <v>24</v>
      </c>
      <c r="I460" s="64" t="s">
        <v>1482</v>
      </c>
      <c r="J460" s="64" t="s">
        <v>1483</v>
      </c>
      <c r="K460" s="64" t="s">
        <v>1473</v>
      </c>
      <c r="L460" s="65">
        <v>1442</v>
      </c>
      <c r="M460" s="65">
        <v>0</v>
      </c>
      <c r="N460" s="65">
        <v>0</v>
      </c>
      <c r="O460" s="65">
        <v>79191</v>
      </c>
      <c r="P460" s="65">
        <v>0</v>
      </c>
      <c r="Q460" s="65">
        <v>2127</v>
      </c>
      <c r="R460" s="65">
        <v>349</v>
      </c>
      <c r="S460" s="65">
        <v>66</v>
      </c>
      <c r="T460" s="57">
        <f>IF(P460&gt;0, ROUND(IF(IF(OR(C460="51", C460="52", C460="66"), (L460*'UNIT VALUES'!$C$22)-CALCS!P460,0)&gt;0, IF(OR(C460="51", C460="52", C460="66"), (L460*'UNIT VALUES'!$C$22)-CALCS!P460,0), 0), 0), ROUND(IF(IF(OR(C460="51", C460="52", C460="66"), (L460*'UNIT VALUES'!$C$22)-CALCS!O460,0)&gt;0, IF(OR(C460="51", C460="52", C460="66"), (L460*'UNIT VALUES'!$C$22)-CALCS!O460,0), 0), 0))</f>
        <v>0</v>
      </c>
      <c r="U460" s="58">
        <f>IF(C460="22", (O460*'UNIT VALUES'!$D$34)+(Q460*'UNIT VALUES'!$D$35)+(S460*'UNIT VALUES'!$D$36), (O460*'UNIT VALUES'!$D$24)+(Q460*'UNIT VALUES'!$D$25)+(S460*'UNIT VALUES'!$D$26))</f>
        <v>232391.97734556167</v>
      </c>
      <c r="V460" s="58">
        <f>IF(C460="22",(O460*'UNIT VALUES'!$D$37)+(Q460*'UNIT VALUES'!$D$38)+(R460*'UNIT VALUES'!$D$39),IF(C460="66",(Q460*'UNIT VALUES'!$D$27)+(T460*'UNIT VALUES'!$D$29)+(R460*'UNIT VALUES'!$D$30),(Q460*'UNIT VALUES'!$D$27)+(T460*'UNIT VALUES'!$D$28)+(R460*'UNIT VALUES'!$D$30)))</f>
        <v>64276.78430833423</v>
      </c>
      <c r="W460" s="58">
        <f t="shared" si="7"/>
        <v>232392</v>
      </c>
      <c r="X460" s="63">
        <f>ROUND(IF(C460="22", W460*'UNIT VALUES'!$D$40, W460*'UNIT VALUES'!$D$32), 0)</f>
        <v>202754</v>
      </c>
    </row>
    <row r="461" spans="1:24">
      <c r="A461" s="64" t="s">
        <v>1484</v>
      </c>
      <c r="B461" s="64" t="s">
        <v>1471</v>
      </c>
      <c r="C461" s="64" t="s">
        <v>28</v>
      </c>
      <c r="D461" s="64" t="s">
        <v>29</v>
      </c>
      <c r="E461" s="64" t="s">
        <v>1472</v>
      </c>
      <c r="F461" s="64" t="s">
        <v>63</v>
      </c>
      <c r="G461" s="64" t="s">
        <v>181</v>
      </c>
      <c r="H461" s="64" t="s">
        <v>24</v>
      </c>
      <c r="I461" s="64" t="s">
        <v>1485</v>
      </c>
      <c r="J461" s="64" t="s">
        <v>1486</v>
      </c>
      <c r="K461" s="64" t="s">
        <v>1473</v>
      </c>
      <c r="L461" s="65">
        <v>20778</v>
      </c>
      <c r="M461" s="65">
        <v>0</v>
      </c>
      <c r="N461" s="65">
        <v>0</v>
      </c>
      <c r="O461" s="65">
        <v>44061</v>
      </c>
      <c r="P461" s="65">
        <v>0</v>
      </c>
      <c r="Q461" s="65">
        <v>4311</v>
      </c>
      <c r="R461" s="65">
        <v>2354</v>
      </c>
      <c r="S461" s="65">
        <v>196</v>
      </c>
      <c r="T461" s="57">
        <f>IF(P461&gt;0, ROUND(IF(IF(OR(C461="51", C461="52", C461="66"), (L461*'UNIT VALUES'!$C$22)-CALCS!P461,0)&gt;0, IF(OR(C461="51", C461="52", C461="66"), (L461*'UNIT VALUES'!$C$22)-CALCS!P461,0), 0), 0), ROUND(IF(IF(OR(C461="51", C461="52", C461="66"), (L461*'UNIT VALUES'!$C$22)-CALCS!O461,0)&gt;0, IF(OR(C461="51", C461="52", C461="66"), (L461*'UNIT VALUES'!$C$22)-CALCS!O461,0), 0), 0))</f>
        <v>0</v>
      </c>
      <c r="U461" s="58">
        <f>IF(C461="22", (O461*'UNIT VALUES'!$D$34)+(Q461*'UNIT VALUES'!$D$35)+(S461*'UNIT VALUES'!$D$36), (O461*'UNIT VALUES'!$D$24)+(Q461*'UNIT VALUES'!$D$25)+(S461*'UNIT VALUES'!$D$26))</f>
        <v>252670.71880612717</v>
      </c>
      <c r="V461" s="58">
        <f>IF(C461="22",(O461*'UNIT VALUES'!$D$37)+(Q461*'UNIT VALUES'!$D$38)+(R461*'UNIT VALUES'!$D$39),IF(C461="66",(Q461*'UNIT VALUES'!$D$27)+(T461*'UNIT VALUES'!$D$29)+(R461*'UNIT VALUES'!$D$30),(Q461*'UNIT VALUES'!$D$27)+(T461*'UNIT VALUES'!$D$28)+(R461*'UNIT VALUES'!$D$30)))</f>
        <v>247949.7055459969</v>
      </c>
      <c r="W461" s="58">
        <f t="shared" si="7"/>
        <v>252671</v>
      </c>
      <c r="X461" s="63">
        <f>ROUND(IF(C461="22", W461*'UNIT VALUES'!$D$40, W461*'UNIT VALUES'!$D$32), 0)</f>
        <v>220447</v>
      </c>
    </row>
    <row r="462" spans="1:24">
      <c r="A462" s="64" t="s">
        <v>1487</v>
      </c>
      <c r="B462" s="64" t="s">
        <v>1471</v>
      </c>
      <c r="C462" s="64" t="s">
        <v>49</v>
      </c>
      <c r="D462" s="64" t="s">
        <v>50</v>
      </c>
      <c r="E462" s="64" t="s">
        <v>1472</v>
      </c>
      <c r="F462" s="64" t="s">
        <v>318</v>
      </c>
      <c r="G462" s="64" t="s">
        <v>585</v>
      </c>
      <c r="H462" s="64" t="s">
        <v>24</v>
      </c>
      <c r="I462" s="64" t="s">
        <v>1488</v>
      </c>
      <c r="J462" s="64" t="s">
        <v>1489</v>
      </c>
      <c r="K462" s="64" t="s">
        <v>1473</v>
      </c>
      <c r="L462" s="65">
        <v>57669</v>
      </c>
      <c r="M462" s="65">
        <v>39786</v>
      </c>
      <c r="N462" s="65">
        <v>39786</v>
      </c>
      <c r="O462" s="65">
        <v>29698</v>
      </c>
      <c r="P462" s="65">
        <v>0</v>
      </c>
      <c r="Q462" s="65">
        <v>9710</v>
      </c>
      <c r="R462" s="65">
        <v>5507</v>
      </c>
      <c r="S462" s="65">
        <v>605</v>
      </c>
      <c r="T462" s="57">
        <f>IF(P462&gt;0, ROUND(IF(IF(OR(C462="51", C462="52", C462="66"), (L462*'UNIT VALUES'!$C$22)-CALCS!P462,0)&gt;0, IF(OR(C462="51", C462="52", C462="66"), (L462*'UNIT VALUES'!$C$22)-CALCS!P462,0), 0), 0), ROUND(IF(IF(OR(C462="51", C462="52", C462="66"), (L462*'UNIT VALUES'!$C$22)-CALCS!O462,0)&gt;0, IF(OR(C462="51", C462="52", C462="66"), (L462*'UNIT VALUES'!$C$22)-CALCS!O462,0), 0), 0))</f>
        <v>56403</v>
      </c>
      <c r="U462" s="58">
        <f>IF(C462="22", (O462*'UNIT VALUES'!$D$34)+(Q462*'UNIT VALUES'!$D$35)+(S462*'UNIT VALUES'!$D$36), (O462*'UNIT VALUES'!$D$24)+(Q462*'UNIT VALUES'!$D$25)+(S462*'UNIT VALUES'!$D$26))</f>
        <v>460105.77510446659</v>
      </c>
      <c r="V462" s="58">
        <f>IF(C462="22",(O462*'UNIT VALUES'!$D$37)+(Q462*'UNIT VALUES'!$D$38)+(R462*'UNIT VALUES'!$D$39),IF(C462="66",(Q462*'UNIT VALUES'!$D$27)+(T462*'UNIT VALUES'!$D$29)+(R462*'UNIT VALUES'!$D$30),(Q462*'UNIT VALUES'!$D$27)+(T462*'UNIT VALUES'!$D$28)+(R462*'UNIT VALUES'!$D$30)))</f>
        <v>1281855.3819687609</v>
      </c>
      <c r="W462" s="58">
        <f t="shared" si="7"/>
        <v>1281855</v>
      </c>
      <c r="X462" s="63">
        <f>ROUND(IF(C462="22", W462*'UNIT VALUES'!$D$40, W462*'UNIT VALUES'!$D$32), 0)</f>
        <v>1118377</v>
      </c>
    </row>
    <row r="463" spans="1:24">
      <c r="A463" s="64" t="s">
        <v>1490</v>
      </c>
      <c r="B463" s="64" t="s">
        <v>1471</v>
      </c>
      <c r="C463" s="64" t="s">
        <v>28</v>
      </c>
      <c r="D463" s="64" t="s">
        <v>29</v>
      </c>
      <c r="E463" s="64" t="s">
        <v>1472</v>
      </c>
      <c r="F463" s="64" t="s">
        <v>1491</v>
      </c>
      <c r="G463" s="64" t="s">
        <v>464</v>
      </c>
      <c r="H463" s="64" t="s">
        <v>24</v>
      </c>
      <c r="I463" s="64" t="s">
        <v>1492</v>
      </c>
      <c r="J463" s="64" t="s">
        <v>1493</v>
      </c>
      <c r="K463" s="64" t="s">
        <v>1473</v>
      </c>
      <c r="L463" s="65">
        <v>40274</v>
      </c>
      <c r="M463" s="65">
        <v>41305</v>
      </c>
      <c r="N463" s="65">
        <v>41305</v>
      </c>
      <c r="O463" s="65">
        <v>50949</v>
      </c>
      <c r="P463" s="65">
        <v>0</v>
      </c>
      <c r="Q463" s="65">
        <v>11487</v>
      </c>
      <c r="R463" s="65">
        <v>6707</v>
      </c>
      <c r="S463" s="65">
        <v>700</v>
      </c>
      <c r="T463" s="57">
        <f>IF(P463&gt;0, ROUND(IF(IF(OR(C463="51", C463="52", C463="66"), (L463*'UNIT VALUES'!$C$22)-CALCS!P463,0)&gt;0, IF(OR(C463="51", C463="52", C463="66"), (L463*'UNIT VALUES'!$C$22)-CALCS!P463,0), 0), 0), ROUND(IF(IF(OR(C463="51", C463="52", C463="66"), (L463*'UNIT VALUES'!$C$22)-CALCS!O463,0)&gt;0, IF(OR(C463="51", C463="52", C463="66"), (L463*'UNIT VALUES'!$C$22)-CALCS!O463,0), 0), 0))</f>
        <v>9181</v>
      </c>
      <c r="U463" s="58">
        <f>IF(C463="22", (O463*'UNIT VALUES'!$D$34)+(Q463*'UNIT VALUES'!$D$35)+(S463*'UNIT VALUES'!$D$36), (O463*'UNIT VALUES'!$D$24)+(Q463*'UNIT VALUES'!$D$25)+(S463*'UNIT VALUES'!$D$26))</f>
        <v>572734.48016256583</v>
      </c>
      <c r="V463" s="58">
        <f>IF(C463="22",(O463*'UNIT VALUES'!$D$37)+(Q463*'UNIT VALUES'!$D$38)+(R463*'UNIT VALUES'!$D$39),IF(C463="66",(Q463*'UNIT VALUES'!$D$27)+(T463*'UNIT VALUES'!$D$29)+(R463*'UNIT VALUES'!$D$30),(Q463*'UNIT VALUES'!$D$27)+(T463*'UNIT VALUES'!$D$28)+(R463*'UNIT VALUES'!$D$30)))</f>
        <v>807102.38994838065</v>
      </c>
      <c r="W463" s="58">
        <f t="shared" si="7"/>
        <v>807102</v>
      </c>
      <c r="X463" s="63">
        <f>ROUND(IF(C463="22", W463*'UNIT VALUES'!$D$40, W463*'UNIT VALUES'!$D$32), 0)</f>
        <v>704170</v>
      </c>
    </row>
    <row r="464" spans="1:24">
      <c r="A464" s="64" t="s">
        <v>1494</v>
      </c>
      <c r="B464" s="64" t="s">
        <v>1471</v>
      </c>
      <c r="C464" s="64" t="s">
        <v>28</v>
      </c>
      <c r="D464" s="64" t="s">
        <v>29</v>
      </c>
      <c r="E464" s="64" t="s">
        <v>1472</v>
      </c>
      <c r="F464" s="64" t="s">
        <v>990</v>
      </c>
      <c r="G464" s="64" t="s">
        <v>1277</v>
      </c>
      <c r="H464" s="64" t="s">
        <v>24</v>
      </c>
      <c r="I464" s="64" t="s">
        <v>1495</v>
      </c>
      <c r="J464" s="64" t="s">
        <v>1496</v>
      </c>
      <c r="K464" s="64" t="s">
        <v>1473</v>
      </c>
      <c r="L464" s="65">
        <v>141543</v>
      </c>
      <c r="M464" s="65">
        <v>134206</v>
      </c>
      <c r="N464" s="65">
        <v>130496</v>
      </c>
      <c r="O464" s="65">
        <v>117429</v>
      </c>
      <c r="P464" s="65">
        <v>114183</v>
      </c>
      <c r="Q464" s="65">
        <v>20701</v>
      </c>
      <c r="R464" s="65">
        <v>15903</v>
      </c>
      <c r="S464" s="65">
        <v>988</v>
      </c>
      <c r="T464" s="57">
        <f>IF(P464&gt;0, ROUND(IF(IF(OR(C464="51", C464="52", C464="66"), (L464*'UNIT VALUES'!$C$22)-CALCS!P464,0)&gt;0, IF(OR(C464="51", C464="52", C464="66"), (L464*'UNIT VALUES'!$C$22)-CALCS!P464,0), 0), 0), ROUND(IF(IF(OR(C464="51", C464="52", C464="66"), (L464*'UNIT VALUES'!$C$22)-CALCS!O464,0)&gt;0, IF(OR(C464="51", C464="52", C464="66"), (L464*'UNIT VALUES'!$C$22)-CALCS!O464,0), 0), 0))</f>
        <v>97144</v>
      </c>
      <c r="U464" s="58">
        <f>IF(C464="22", (O464*'UNIT VALUES'!$D$34)+(Q464*'UNIT VALUES'!$D$35)+(S464*'UNIT VALUES'!$D$36), (O464*'UNIT VALUES'!$D$24)+(Q464*'UNIT VALUES'!$D$25)+(S464*'UNIT VALUES'!$D$26))</f>
        <v>1036174.5268915911</v>
      </c>
      <c r="V464" s="58">
        <f>IF(C464="22",(O464*'UNIT VALUES'!$D$37)+(Q464*'UNIT VALUES'!$D$38)+(R464*'UNIT VALUES'!$D$39),IF(C464="66",(Q464*'UNIT VALUES'!$D$27)+(T464*'UNIT VALUES'!$D$29)+(R464*'UNIT VALUES'!$D$30),(Q464*'UNIT VALUES'!$D$27)+(T464*'UNIT VALUES'!$D$28)+(R464*'UNIT VALUES'!$D$30)))</f>
        <v>2739979.7395870965</v>
      </c>
      <c r="W464" s="58">
        <f t="shared" si="7"/>
        <v>2739980</v>
      </c>
      <c r="X464" s="63">
        <f>ROUND(IF(C464="22", W464*'UNIT VALUES'!$D$40, W464*'UNIT VALUES'!$D$32), 0)</f>
        <v>2390543</v>
      </c>
    </row>
    <row r="465" spans="1:24">
      <c r="A465" s="64" t="s">
        <v>1497</v>
      </c>
      <c r="B465" s="64" t="s">
        <v>1471</v>
      </c>
      <c r="C465" s="64" t="s">
        <v>28</v>
      </c>
      <c r="D465" s="64" t="s">
        <v>29</v>
      </c>
      <c r="E465" s="64" t="s">
        <v>1472</v>
      </c>
      <c r="F465" s="64" t="s">
        <v>1498</v>
      </c>
      <c r="G465" s="64" t="s">
        <v>860</v>
      </c>
      <c r="H465" s="64" t="s">
        <v>24</v>
      </c>
      <c r="I465" s="64" t="s">
        <v>1499</v>
      </c>
      <c r="J465" s="64" t="s">
        <v>1500</v>
      </c>
      <c r="K465" s="64" t="s">
        <v>1473</v>
      </c>
      <c r="L465" s="65">
        <v>161776</v>
      </c>
      <c r="M465" s="65">
        <v>179071</v>
      </c>
      <c r="N465" s="65">
        <v>172391</v>
      </c>
      <c r="O465" s="65">
        <v>253691</v>
      </c>
      <c r="P465" s="65">
        <v>244227</v>
      </c>
      <c r="Q465" s="65">
        <v>36205</v>
      </c>
      <c r="R465" s="65">
        <v>22290</v>
      </c>
      <c r="S465" s="65">
        <v>1298</v>
      </c>
      <c r="T465" s="57">
        <f>IF(P465&gt;0, ROUND(IF(IF(OR(C465="51", C465="52", C465="66"), (L465*'UNIT VALUES'!$C$22)-CALCS!P465,0)&gt;0, IF(OR(C465="51", C465="52", C465="66"), (L465*'UNIT VALUES'!$C$22)-CALCS!P465,0), 0), 0), ROUND(IF(IF(OR(C465="51", C465="52", C465="66"), (L465*'UNIT VALUES'!$C$22)-CALCS!O465,0)&gt;0, IF(OR(C465="51", C465="52", C465="66"), (L465*'UNIT VALUES'!$C$22)-CALCS!O465,0), 0), 0))</f>
        <v>0</v>
      </c>
      <c r="U465" s="58">
        <f>IF(C465="22", (O465*'UNIT VALUES'!$D$34)+(Q465*'UNIT VALUES'!$D$35)+(S465*'UNIT VALUES'!$D$36), (O465*'UNIT VALUES'!$D$24)+(Q465*'UNIT VALUES'!$D$25)+(S465*'UNIT VALUES'!$D$26))</f>
        <v>1834378.4987057799</v>
      </c>
      <c r="V465" s="58">
        <f>IF(C465="22",(O465*'UNIT VALUES'!$D$37)+(Q465*'UNIT VALUES'!$D$38)+(R465*'UNIT VALUES'!$D$39),IF(C465="66",(Q465*'UNIT VALUES'!$D$27)+(T465*'UNIT VALUES'!$D$29)+(R465*'UNIT VALUES'!$D$30),(Q465*'UNIT VALUES'!$D$27)+(T465*'UNIT VALUES'!$D$28)+(R465*'UNIT VALUES'!$D$30)))</f>
        <v>2262469.0429419782</v>
      </c>
      <c r="W465" s="58">
        <f t="shared" si="7"/>
        <v>2262469</v>
      </c>
      <c r="X465" s="63">
        <f>ROUND(IF(C465="22", W465*'UNIT VALUES'!$D$40, W465*'UNIT VALUES'!$D$32), 0)</f>
        <v>1973931</v>
      </c>
    </row>
    <row r="466" spans="1:24">
      <c r="A466" s="64" t="s">
        <v>1501</v>
      </c>
      <c r="B466" s="64" t="s">
        <v>1471</v>
      </c>
      <c r="C466" s="64" t="s">
        <v>28</v>
      </c>
      <c r="D466" s="64" t="s">
        <v>29</v>
      </c>
      <c r="E466" s="64" t="s">
        <v>1472</v>
      </c>
      <c r="F466" s="64" t="s">
        <v>916</v>
      </c>
      <c r="G466" s="64" t="s">
        <v>585</v>
      </c>
      <c r="H466" s="64" t="s">
        <v>24</v>
      </c>
      <c r="I466" s="64" t="s">
        <v>372</v>
      </c>
      <c r="J466" s="64" t="s">
        <v>1489</v>
      </c>
      <c r="K466" s="64" t="s">
        <v>1473</v>
      </c>
      <c r="L466" s="65">
        <v>178320</v>
      </c>
      <c r="M466" s="65">
        <v>151968</v>
      </c>
      <c r="N466" s="65">
        <v>151953</v>
      </c>
      <c r="O466" s="65">
        <v>80294</v>
      </c>
      <c r="P466" s="65">
        <v>0</v>
      </c>
      <c r="Q466" s="65">
        <v>31893</v>
      </c>
      <c r="R466" s="65">
        <v>10429</v>
      </c>
      <c r="S466" s="65">
        <v>1163</v>
      </c>
      <c r="T466" s="57">
        <f>IF(P466&gt;0, ROUND(IF(IF(OR(C466="51", C466="52", C466="66"), (L466*'UNIT VALUES'!$C$22)-CALCS!P466,0)&gt;0, IF(OR(C466="51", C466="52", C466="66"), (L466*'UNIT VALUES'!$C$22)-CALCS!P466,0), 0), 0), ROUND(IF(IF(OR(C466="51", C466="52", C466="66"), (L466*'UNIT VALUES'!$C$22)-CALCS!O466,0)&gt;0, IF(OR(C466="51", C466="52", C466="66"), (L466*'UNIT VALUES'!$C$22)-CALCS!O466,0), 0), 0))</f>
        <v>185942</v>
      </c>
      <c r="U466" s="58">
        <f>IF(C466="22", (O466*'UNIT VALUES'!$D$34)+(Q466*'UNIT VALUES'!$D$35)+(S466*'UNIT VALUES'!$D$36), (O466*'UNIT VALUES'!$D$24)+(Q466*'UNIT VALUES'!$D$25)+(S466*'UNIT VALUES'!$D$26))</f>
        <v>1337785.6885074852</v>
      </c>
      <c r="V466" s="58">
        <f>IF(C466="22",(O466*'UNIT VALUES'!$D$37)+(Q466*'UNIT VALUES'!$D$38)+(R466*'UNIT VALUES'!$D$39),IF(C466="66",(Q466*'UNIT VALUES'!$D$27)+(T466*'UNIT VALUES'!$D$29)+(R466*'UNIT VALUES'!$D$30),(Q466*'UNIT VALUES'!$D$27)+(T466*'UNIT VALUES'!$D$28)+(R466*'UNIT VALUES'!$D$30)))</f>
        <v>3671574.4525413672</v>
      </c>
      <c r="W466" s="58">
        <f t="shared" si="7"/>
        <v>3671574</v>
      </c>
      <c r="X466" s="63">
        <f>ROUND(IF(C466="22", W466*'UNIT VALUES'!$D$40, W466*'UNIT VALUES'!$D$32), 0)</f>
        <v>3203329</v>
      </c>
    </row>
    <row r="467" spans="1:24">
      <c r="A467" s="64" t="s">
        <v>1502</v>
      </c>
      <c r="B467" s="64" t="s">
        <v>1471</v>
      </c>
      <c r="C467" s="64" t="s">
        <v>28</v>
      </c>
      <c r="D467" s="64" t="s">
        <v>29</v>
      </c>
      <c r="E467" s="64" t="s">
        <v>1472</v>
      </c>
      <c r="F467" s="64" t="s">
        <v>1503</v>
      </c>
      <c r="G467" s="64" t="s">
        <v>464</v>
      </c>
      <c r="H467" s="64" t="s">
        <v>24</v>
      </c>
      <c r="I467" s="64" t="s">
        <v>1504</v>
      </c>
      <c r="J467" s="64" t="s">
        <v>1493</v>
      </c>
      <c r="K467" s="64" t="s">
        <v>1473</v>
      </c>
      <c r="L467" s="65">
        <v>13718</v>
      </c>
      <c r="M467" s="65">
        <v>19665</v>
      </c>
      <c r="N467" s="65">
        <v>19665</v>
      </c>
      <c r="O467" s="65">
        <v>31719</v>
      </c>
      <c r="P467" s="65">
        <v>0</v>
      </c>
      <c r="Q467" s="65">
        <v>4449</v>
      </c>
      <c r="R467" s="65">
        <v>2765</v>
      </c>
      <c r="S467" s="65">
        <v>330</v>
      </c>
      <c r="T467" s="57">
        <f>IF(P467&gt;0, ROUND(IF(IF(OR(C467="51", C467="52", C467="66"), (L467*'UNIT VALUES'!$C$22)-CALCS!P467,0)&gt;0, IF(OR(C467="51", C467="52", C467="66"), (L467*'UNIT VALUES'!$C$22)-CALCS!P467,0), 0), 0), ROUND(IF(IF(OR(C467="51", C467="52", C467="66"), (L467*'UNIT VALUES'!$C$22)-CALCS!O467,0)&gt;0, IF(OR(C467="51", C467="52", C467="66"), (L467*'UNIT VALUES'!$C$22)-CALCS!O467,0), 0), 0))</f>
        <v>0</v>
      </c>
      <c r="U467" s="58">
        <f>IF(C467="22", (O467*'UNIT VALUES'!$D$34)+(Q467*'UNIT VALUES'!$D$35)+(S467*'UNIT VALUES'!$D$36), (O467*'UNIT VALUES'!$D$24)+(Q467*'UNIT VALUES'!$D$25)+(S467*'UNIT VALUES'!$D$26))</f>
        <v>255354.41641691449</v>
      </c>
      <c r="V467" s="58">
        <f>IF(C467="22",(O467*'UNIT VALUES'!$D$37)+(Q467*'UNIT VALUES'!$D$38)+(R467*'UNIT VALUES'!$D$39),IF(C467="66",(Q467*'UNIT VALUES'!$D$27)+(T467*'UNIT VALUES'!$D$29)+(R467*'UNIT VALUES'!$D$30),(Q467*'UNIT VALUES'!$D$27)+(T467*'UNIT VALUES'!$D$28)+(R467*'UNIT VALUES'!$D$30)))</f>
        <v>279872.96221712662</v>
      </c>
      <c r="W467" s="58">
        <f t="shared" si="7"/>
        <v>279873</v>
      </c>
      <c r="X467" s="63">
        <f>ROUND(IF(C467="22", W467*'UNIT VALUES'!$D$40, W467*'UNIT VALUES'!$D$32), 0)</f>
        <v>244180</v>
      </c>
    </row>
    <row r="468" spans="1:24">
      <c r="A468" s="64" t="s">
        <v>1505</v>
      </c>
      <c r="B468" s="64" t="s">
        <v>1471</v>
      </c>
      <c r="C468" s="64" t="s">
        <v>49</v>
      </c>
      <c r="D468" s="64" t="s">
        <v>50</v>
      </c>
      <c r="E468" s="64" t="s">
        <v>1472</v>
      </c>
      <c r="F468" s="64" t="s">
        <v>1506</v>
      </c>
      <c r="G468" s="64" t="s">
        <v>585</v>
      </c>
      <c r="H468" s="64" t="s">
        <v>24</v>
      </c>
      <c r="I468" s="64" t="s">
        <v>1507</v>
      </c>
      <c r="J468" s="64" t="s">
        <v>1489</v>
      </c>
      <c r="K468" s="64" t="s">
        <v>1473</v>
      </c>
      <c r="L468" s="65">
        <v>111698</v>
      </c>
      <c r="M468" s="65">
        <v>93714</v>
      </c>
      <c r="N468" s="65">
        <v>93714</v>
      </c>
      <c r="O468" s="65">
        <v>80830</v>
      </c>
      <c r="P468" s="65">
        <v>0</v>
      </c>
      <c r="Q468" s="65">
        <v>16477</v>
      </c>
      <c r="R468" s="65">
        <v>10530</v>
      </c>
      <c r="S468" s="65">
        <v>949</v>
      </c>
      <c r="T468" s="57">
        <f>IF(P468&gt;0, ROUND(IF(IF(OR(C468="51", C468="52", C468="66"), (L468*'UNIT VALUES'!$C$22)-CALCS!P468,0)&gt;0, IF(OR(C468="51", C468="52", C468="66"), (L468*'UNIT VALUES'!$C$22)-CALCS!P468,0), 0), 0), ROUND(IF(IF(OR(C468="51", C468="52", C468="66"), (L468*'UNIT VALUES'!$C$22)-CALCS!O468,0)&gt;0, IF(OR(C468="51", C468="52", C468="66"), (L468*'UNIT VALUES'!$C$22)-CALCS!O468,0), 0), 0))</f>
        <v>85938</v>
      </c>
      <c r="U468" s="58">
        <f>IF(C468="22", (O468*'UNIT VALUES'!$D$34)+(Q468*'UNIT VALUES'!$D$35)+(S468*'UNIT VALUES'!$D$36), (O468*'UNIT VALUES'!$D$24)+(Q468*'UNIT VALUES'!$D$25)+(S468*'UNIT VALUES'!$D$26))</f>
        <v>827436.26262255386</v>
      </c>
      <c r="V468" s="58">
        <f>IF(C468="22",(O468*'UNIT VALUES'!$D$37)+(Q468*'UNIT VALUES'!$D$38)+(R468*'UNIT VALUES'!$D$39),IF(C468="66",(Q468*'UNIT VALUES'!$D$27)+(T468*'UNIT VALUES'!$D$29)+(R468*'UNIT VALUES'!$D$30),(Q468*'UNIT VALUES'!$D$27)+(T468*'UNIT VALUES'!$D$28)+(R468*'UNIT VALUES'!$D$30)))</f>
        <v>2137083.7149204137</v>
      </c>
      <c r="W468" s="58">
        <f t="shared" si="7"/>
        <v>2137084</v>
      </c>
      <c r="X468" s="63">
        <f>ROUND(IF(C468="22", W468*'UNIT VALUES'!$D$40, W468*'UNIT VALUES'!$D$32), 0)</f>
        <v>1864536</v>
      </c>
    </row>
    <row r="469" spans="1:24">
      <c r="A469" s="64" t="s">
        <v>1508</v>
      </c>
      <c r="B469" s="64" t="s">
        <v>1471</v>
      </c>
      <c r="C469" s="64" t="s">
        <v>28</v>
      </c>
      <c r="D469" s="64" t="s">
        <v>29</v>
      </c>
      <c r="E469" s="64" t="s">
        <v>1472</v>
      </c>
      <c r="F469" s="64" t="s">
        <v>369</v>
      </c>
      <c r="G469" s="64" t="s">
        <v>85</v>
      </c>
      <c r="H469" s="64" t="s">
        <v>1509</v>
      </c>
      <c r="I469" s="64" t="s">
        <v>413</v>
      </c>
      <c r="J469" s="64" t="s">
        <v>1483</v>
      </c>
      <c r="K469" s="64" t="s">
        <v>1473</v>
      </c>
      <c r="L469" s="65">
        <v>665975</v>
      </c>
      <c r="M469" s="65">
        <v>711541</v>
      </c>
      <c r="N469" s="65">
        <v>711374</v>
      </c>
      <c r="O469" s="65">
        <v>829718</v>
      </c>
      <c r="P469" s="65">
        <v>0</v>
      </c>
      <c r="Q469" s="65">
        <v>135114</v>
      </c>
      <c r="R469" s="65">
        <v>73155</v>
      </c>
      <c r="S469" s="65">
        <v>5698</v>
      </c>
      <c r="T469" s="57">
        <f>IF(P469&gt;0, ROUND(IF(IF(OR(C469="51", C469="52", C469="66"), (L469*'UNIT VALUES'!$C$22)-CALCS!P469,0)&gt;0, IF(OR(C469="51", C469="52", C469="66"), (L469*'UNIT VALUES'!$C$22)-CALCS!P469,0), 0), 0), ROUND(IF(IF(OR(C469="51", C469="52", C469="66"), (L469*'UNIT VALUES'!$C$22)-CALCS!O469,0)&gt;0, IF(OR(C469="51", C469="52", C469="66"), (L469*'UNIT VALUES'!$C$22)-CALCS!O469,0), 0), 0))</f>
        <v>164599</v>
      </c>
      <c r="U469" s="58">
        <f>IF(C469="22", (O469*'UNIT VALUES'!$D$34)+(Q469*'UNIT VALUES'!$D$35)+(S469*'UNIT VALUES'!$D$36), (O469*'UNIT VALUES'!$D$24)+(Q469*'UNIT VALUES'!$D$25)+(S469*'UNIT VALUES'!$D$26))</f>
        <v>6760300.7717837263</v>
      </c>
      <c r="V469" s="58">
        <f>IF(C469="22",(O469*'UNIT VALUES'!$D$37)+(Q469*'UNIT VALUES'!$D$38)+(R469*'UNIT VALUES'!$D$39),IF(C469="66",(Q469*'UNIT VALUES'!$D$27)+(T469*'UNIT VALUES'!$D$29)+(R469*'UNIT VALUES'!$D$30),(Q469*'UNIT VALUES'!$D$27)+(T469*'UNIT VALUES'!$D$28)+(R469*'UNIT VALUES'!$D$30)))</f>
        <v>9794898.0354994759</v>
      </c>
      <c r="W469" s="58">
        <f t="shared" si="7"/>
        <v>9794898</v>
      </c>
      <c r="X469" s="63">
        <f>ROUND(IF(C469="22", W469*'UNIT VALUES'!$D$40, W469*'UNIT VALUES'!$D$32), 0)</f>
        <v>8545730</v>
      </c>
    </row>
    <row r="470" spans="1:24">
      <c r="A470" s="64" t="s">
        <v>1510</v>
      </c>
      <c r="B470" s="64" t="s">
        <v>1471</v>
      </c>
      <c r="C470" s="64" t="s">
        <v>28</v>
      </c>
      <c r="D470" s="64" t="s">
        <v>29</v>
      </c>
      <c r="E470" s="64" t="s">
        <v>1472</v>
      </c>
      <c r="F470" s="64" t="s">
        <v>1511</v>
      </c>
      <c r="G470" s="64" t="s">
        <v>302</v>
      </c>
      <c r="H470" s="64" t="s">
        <v>24</v>
      </c>
      <c r="I470" s="64" t="s">
        <v>1512</v>
      </c>
      <c r="J470" s="64" t="s">
        <v>1513</v>
      </c>
      <c r="K470" s="64" t="s">
        <v>1473</v>
      </c>
      <c r="L470" s="65">
        <v>47197</v>
      </c>
      <c r="M470" s="65">
        <v>47808</v>
      </c>
      <c r="N470" s="65">
        <v>47808</v>
      </c>
      <c r="O470" s="65">
        <v>45468</v>
      </c>
      <c r="P470" s="65">
        <v>0</v>
      </c>
      <c r="Q470" s="65">
        <v>10001</v>
      </c>
      <c r="R470" s="65">
        <v>6766</v>
      </c>
      <c r="S470" s="65">
        <v>349</v>
      </c>
      <c r="T470" s="57">
        <f>IF(P470&gt;0, ROUND(IF(IF(OR(C470="51", C470="52", C470="66"), (L470*'UNIT VALUES'!$C$22)-CALCS!P470,0)&gt;0, IF(OR(C470="51", C470="52", C470="66"), (L470*'UNIT VALUES'!$C$22)-CALCS!P470,0), 0), 0), ROUND(IF(IF(OR(C470="51", C470="52", C470="66"), (L470*'UNIT VALUES'!$C$22)-CALCS!O470,0)&gt;0, IF(OR(C470="51", C470="52", C470="66"), (L470*'UNIT VALUES'!$C$22)-CALCS!O470,0), 0), 0))</f>
        <v>24998</v>
      </c>
      <c r="U470" s="58">
        <f>IF(C470="22", (O470*'UNIT VALUES'!$D$34)+(Q470*'UNIT VALUES'!$D$35)+(S470*'UNIT VALUES'!$D$36), (O470*'UNIT VALUES'!$D$24)+(Q470*'UNIT VALUES'!$D$25)+(S470*'UNIT VALUES'!$D$26))</f>
        <v>456725.7541641416</v>
      </c>
      <c r="V470" s="58">
        <f>IF(C470="22",(O470*'UNIT VALUES'!$D$37)+(Q470*'UNIT VALUES'!$D$38)+(R470*'UNIT VALUES'!$D$39),IF(C470="66",(Q470*'UNIT VALUES'!$D$27)+(T470*'UNIT VALUES'!$D$29)+(R470*'UNIT VALUES'!$D$30),(Q470*'UNIT VALUES'!$D$27)+(T470*'UNIT VALUES'!$D$28)+(R470*'UNIT VALUES'!$D$30)))</f>
        <v>982586.56216075202</v>
      </c>
      <c r="W470" s="58">
        <f t="shared" si="7"/>
        <v>982587</v>
      </c>
      <c r="X470" s="63">
        <f>ROUND(IF(C470="22", W470*'UNIT VALUES'!$D$40, W470*'UNIT VALUES'!$D$32), 0)</f>
        <v>857275</v>
      </c>
    </row>
    <row r="471" spans="1:24">
      <c r="A471" s="64" t="s">
        <v>1514</v>
      </c>
      <c r="B471" s="64" t="s">
        <v>1471</v>
      </c>
      <c r="C471" s="64" t="s">
        <v>28</v>
      </c>
      <c r="D471" s="64" t="s">
        <v>29</v>
      </c>
      <c r="E471" s="64" t="s">
        <v>1472</v>
      </c>
      <c r="F471" s="64" t="s">
        <v>396</v>
      </c>
      <c r="G471" s="64" t="s">
        <v>1515</v>
      </c>
      <c r="H471" s="64" t="s">
        <v>24</v>
      </c>
      <c r="I471" s="64" t="s">
        <v>1516</v>
      </c>
      <c r="J471" s="64" t="s">
        <v>1517</v>
      </c>
      <c r="K471" s="64" t="s">
        <v>1473</v>
      </c>
      <c r="L471" s="65">
        <v>42330</v>
      </c>
      <c r="M471" s="65">
        <v>43011</v>
      </c>
      <c r="N471" s="65">
        <v>43011</v>
      </c>
      <c r="O471" s="65">
        <v>67140</v>
      </c>
      <c r="P471" s="65">
        <v>0</v>
      </c>
      <c r="Q471" s="65">
        <v>11487</v>
      </c>
      <c r="R471" s="65">
        <v>6679</v>
      </c>
      <c r="S471" s="65">
        <v>473</v>
      </c>
      <c r="T471" s="57">
        <f>IF(P471&gt;0, ROUND(IF(IF(OR(C471="51", C471="52", C471="66"), (L471*'UNIT VALUES'!$C$22)-CALCS!P471,0)&gt;0, IF(OR(C471="51", C471="52", C471="66"), (L471*'UNIT VALUES'!$C$22)-CALCS!P471,0), 0), 0), ROUND(IF(IF(OR(C471="51", C471="52", C471="66"), (L471*'UNIT VALUES'!$C$22)-CALCS!O471,0)&gt;0, IF(OR(C471="51", C471="52", C471="66"), (L471*'UNIT VALUES'!$C$22)-CALCS!O471,0), 0), 0))</f>
        <v>0</v>
      </c>
      <c r="U471" s="58">
        <f>IF(C471="22", (O471*'UNIT VALUES'!$D$34)+(Q471*'UNIT VALUES'!$D$35)+(S471*'UNIT VALUES'!$D$36), (O471*'UNIT VALUES'!$D$24)+(Q471*'UNIT VALUES'!$D$25)+(S471*'UNIT VALUES'!$D$26))</f>
        <v>566122.83193643577</v>
      </c>
      <c r="V471" s="58">
        <f>IF(C471="22",(O471*'UNIT VALUES'!$D$37)+(Q471*'UNIT VALUES'!$D$38)+(R471*'UNIT VALUES'!$D$39),IF(C471="66",(Q471*'UNIT VALUES'!$D$27)+(T471*'UNIT VALUES'!$D$29)+(R471*'UNIT VALUES'!$D$30),(Q471*'UNIT VALUES'!$D$27)+(T471*'UNIT VALUES'!$D$28)+(R471*'UNIT VALUES'!$D$30)))</f>
        <v>689736.89623203978</v>
      </c>
      <c r="W471" s="58">
        <f t="shared" si="7"/>
        <v>689737</v>
      </c>
      <c r="X471" s="63">
        <f>ROUND(IF(C471="22", W471*'UNIT VALUES'!$D$40, W471*'UNIT VALUES'!$D$32), 0)</f>
        <v>601773</v>
      </c>
    </row>
    <row r="472" spans="1:24">
      <c r="A472" s="64" t="s">
        <v>1518</v>
      </c>
      <c r="B472" s="64" t="s">
        <v>1471</v>
      </c>
      <c r="C472" s="64" t="s">
        <v>28</v>
      </c>
      <c r="D472" s="64" t="s">
        <v>29</v>
      </c>
      <c r="E472" s="64" t="s">
        <v>1472</v>
      </c>
      <c r="F472" s="64" t="s">
        <v>403</v>
      </c>
      <c r="G472" s="64" t="s">
        <v>161</v>
      </c>
      <c r="H472" s="64" t="s">
        <v>24</v>
      </c>
      <c r="I472" s="64" t="s">
        <v>1519</v>
      </c>
      <c r="J472" s="64" t="s">
        <v>1520</v>
      </c>
      <c r="K472" s="64" t="s">
        <v>1473</v>
      </c>
      <c r="L472" s="65">
        <v>21157</v>
      </c>
      <c r="M472" s="65">
        <v>0</v>
      </c>
      <c r="N472" s="65">
        <v>0</v>
      </c>
      <c r="O472" s="65">
        <v>22053</v>
      </c>
      <c r="P472" s="65">
        <v>0</v>
      </c>
      <c r="Q472" s="65">
        <v>3108</v>
      </c>
      <c r="R472" s="65">
        <v>3390</v>
      </c>
      <c r="S472" s="65">
        <v>202</v>
      </c>
      <c r="T472" s="57">
        <f>IF(P472&gt;0, ROUND(IF(IF(OR(C472="51", C472="52", C472="66"), (L472*'UNIT VALUES'!$C$22)-CALCS!P472,0)&gt;0, IF(OR(C472="51", C472="52", C472="66"), (L472*'UNIT VALUES'!$C$22)-CALCS!P472,0), 0), 0), ROUND(IF(IF(OR(C472="51", C472="52", C472="66"), (L472*'UNIT VALUES'!$C$22)-CALCS!O472,0)&gt;0, IF(OR(C472="51", C472="52", C472="66"), (L472*'UNIT VALUES'!$C$22)-CALCS!O472,0), 0), 0))</f>
        <v>9535</v>
      </c>
      <c r="U472" s="58">
        <f>IF(C472="22", (O472*'UNIT VALUES'!$D$34)+(Q472*'UNIT VALUES'!$D$35)+(S472*'UNIT VALUES'!$D$36), (O472*'UNIT VALUES'!$D$24)+(Q472*'UNIT VALUES'!$D$25)+(S472*'UNIT VALUES'!$D$26))</f>
        <v>173348.11337738996</v>
      </c>
      <c r="V472" s="58">
        <f>IF(C472="22",(O472*'UNIT VALUES'!$D$37)+(Q472*'UNIT VALUES'!$D$38)+(R472*'UNIT VALUES'!$D$39),IF(C472="66",(Q472*'UNIT VALUES'!$D$27)+(T472*'UNIT VALUES'!$D$29)+(R472*'UNIT VALUES'!$D$30),(Q472*'UNIT VALUES'!$D$27)+(T472*'UNIT VALUES'!$D$28)+(R472*'UNIT VALUES'!$D$30)))</f>
        <v>419549.60281491419</v>
      </c>
      <c r="W472" s="58">
        <f t="shared" si="7"/>
        <v>419550</v>
      </c>
      <c r="X472" s="63">
        <f>ROUND(IF(C472="22", W472*'UNIT VALUES'!$D$40, W472*'UNIT VALUES'!$D$32), 0)</f>
        <v>366044</v>
      </c>
    </row>
    <row r="473" spans="1:24">
      <c r="A473" s="64" t="s">
        <v>1521</v>
      </c>
      <c r="B473" s="64" t="s">
        <v>1471</v>
      </c>
      <c r="C473" s="64" t="s">
        <v>28</v>
      </c>
      <c r="D473" s="64" t="s">
        <v>29</v>
      </c>
      <c r="E473" s="64" t="s">
        <v>1472</v>
      </c>
      <c r="F473" s="64" t="s">
        <v>1522</v>
      </c>
      <c r="G473" s="64" t="s">
        <v>161</v>
      </c>
      <c r="H473" s="64" t="s">
        <v>24</v>
      </c>
      <c r="I473" s="64" t="s">
        <v>1523</v>
      </c>
      <c r="J473" s="64" t="s">
        <v>1520</v>
      </c>
      <c r="K473" s="64" t="s">
        <v>1473</v>
      </c>
      <c r="L473" s="65">
        <v>36653</v>
      </c>
      <c r="M473" s="65">
        <v>0</v>
      </c>
      <c r="N473" s="65">
        <v>0</v>
      </c>
      <c r="O473" s="65">
        <v>31479</v>
      </c>
      <c r="P473" s="65">
        <v>0</v>
      </c>
      <c r="Q473" s="65">
        <v>5749</v>
      </c>
      <c r="R473" s="65">
        <v>4005</v>
      </c>
      <c r="S473" s="65">
        <v>322</v>
      </c>
      <c r="T473" s="57">
        <f>IF(P473&gt;0, ROUND(IF(IF(OR(C473="51", C473="52", C473="66"), (L473*'UNIT VALUES'!$C$22)-CALCS!P473,0)&gt;0, IF(OR(C473="51", C473="52", C473="66"), (L473*'UNIT VALUES'!$C$22)-CALCS!P473,0), 0), 0), ROUND(IF(IF(OR(C473="51", C473="52", C473="66"), (L473*'UNIT VALUES'!$C$22)-CALCS!O473,0)&gt;0, IF(OR(C473="51", C473="52", C473="66"), (L473*'UNIT VALUES'!$C$22)-CALCS!O473,0), 0), 0))</f>
        <v>23245</v>
      </c>
      <c r="U473" s="58">
        <f>IF(C473="22", (O473*'UNIT VALUES'!$D$34)+(Q473*'UNIT VALUES'!$D$35)+(S473*'UNIT VALUES'!$D$36), (O473*'UNIT VALUES'!$D$24)+(Q473*'UNIT VALUES'!$D$25)+(S473*'UNIT VALUES'!$D$26))</f>
        <v>293598.0349881046</v>
      </c>
      <c r="V473" s="58">
        <f>IF(C473="22",(O473*'UNIT VALUES'!$D$37)+(Q473*'UNIT VALUES'!$D$38)+(R473*'UNIT VALUES'!$D$39),IF(C473="66",(Q473*'UNIT VALUES'!$D$27)+(T473*'UNIT VALUES'!$D$29)+(R473*'UNIT VALUES'!$D$30),(Q473*'UNIT VALUES'!$D$27)+(T473*'UNIT VALUES'!$D$28)+(R473*'UNIT VALUES'!$D$30)))</f>
        <v>684615.27988257259</v>
      </c>
      <c r="W473" s="58">
        <f t="shared" si="7"/>
        <v>684615</v>
      </c>
      <c r="X473" s="63">
        <f>ROUND(IF(C473="22", W473*'UNIT VALUES'!$D$40, W473*'UNIT VALUES'!$D$32), 0)</f>
        <v>597304</v>
      </c>
    </row>
    <row r="474" spans="1:24">
      <c r="A474" s="64" t="s">
        <v>1524</v>
      </c>
      <c r="B474" s="64" t="s">
        <v>1471</v>
      </c>
      <c r="C474" s="64" t="s">
        <v>28</v>
      </c>
      <c r="D474" s="64" t="s">
        <v>29</v>
      </c>
      <c r="E474" s="64" t="s">
        <v>1472</v>
      </c>
      <c r="F474" s="64" t="s">
        <v>1525</v>
      </c>
      <c r="G474" s="64" t="s">
        <v>1526</v>
      </c>
      <c r="H474" s="64" t="s">
        <v>24</v>
      </c>
      <c r="I474" s="64" t="s">
        <v>1527</v>
      </c>
      <c r="J474" s="64" t="s">
        <v>1528</v>
      </c>
      <c r="K474" s="64" t="s">
        <v>1473</v>
      </c>
      <c r="L474" s="65">
        <v>33361</v>
      </c>
      <c r="M474" s="65">
        <v>40201</v>
      </c>
      <c r="N474" s="65">
        <v>40201</v>
      </c>
      <c r="O474" s="65">
        <v>48252</v>
      </c>
      <c r="P474" s="65">
        <v>0</v>
      </c>
      <c r="Q474" s="65">
        <v>5449</v>
      </c>
      <c r="R474" s="65">
        <v>5094</v>
      </c>
      <c r="S474" s="65">
        <v>225</v>
      </c>
      <c r="T474" s="57">
        <f>IF(P474&gt;0, ROUND(IF(IF(OR(C474="51", C474="52", C474="66"), (L474*'UNIT VALUES'!$C$22)-CALCS!P474,0)&gt;0, IF(OR(C474="51", C474="52", C474="66"), (L474*'UNIT VALUES'!$C$22)-CALCS!P474,0), 0), 0), ROUND(IF(IF(OR(C474="51", C474="52", C474="66"), (L474*'UNIT VALUES'!$C$22)-CALCS!O474,0)&gt;0, IF(OR(C474="51", C474="52", C474="66"), (L474*'UNIT VALUES'!$C$22)-CALCS!O474,0), 0), 0))</f>
        <v>1557</v>
      </c>
      <c r="U474" s="58">
        <f>IF(C474="22", (O474*'UNIT VALUES'!$D$34)+(Q474*'UNIT VALUES'!$D$35)+(S474*'UNIT VALUES'!$D$36), (O474*'UNIT VALUES'!$D$24)+(Q474*'UNIT VALUES'!$D$25)+(S474*'UNIT VALUES'!$D$26))</f>
        <v>300895.43207266933</v>
      </c>
      <c r="V474" s="58">
        <f>IF(C474="22",(O474*'UNIT VALUES'!$D$37)+(Q474*'UNIT VALUES'!$D$38)+(R474*'UNIT VALUES'!$D$39),IF(C474="66",(Q474*'UNIT VALUES'!$D$27)+(T474*'UNIT VALUES'!$D$29)+(R474*'UNIT VALUES'!$D$30),(Q474*'UNIT VALUES'!$D$27)+(T474*'UNIT VALUES'!$D$28)+(R474*'UNIT VALUES'!$D$30)))</f>
        <v>484367.66918576334</v>
      </c>
      <c r="W474" s="58">
        <f t="shared" si="7"/>
        <v>484368</v>
      </c>
      <c r="X474" s="63">
        <f>ROUND(IF(C474="22", W474*'UNIT VALUES'!$D$40, W474*'UNIT VALUES'!$D$32), 0)</f>
        <v>422595</v>
      </c>
    </row>
    <row r="475" spans="1:24">
      <c r="A475" s="64" t="s">
        <v>1529</v>
      </c>
      <c r="B475" s="64" t="s">
        <v>1471</v>
      </c>
      <c r="C475" s="64" t="s">
        <v>28</v>
      </c>
      <c r="D475" s="64" t="s">
        <v>29</v>
      </c>
      <c r="E475" s="64" t="s">
        <v>1472</v>
      </c>
      <c r="F475" s="64" t="s">
        <v>1530</v>
      </c>
      <c r="G475" s="64" t="s">
        <v>166</v>
      </c>
      <c r="H475" s="64" t="s">
        <v>24</v>
      </c>
      <c r="I475" s="64" t="s">
        <v>1531</v>
      </c>
      <c r="J475" s="64" t="s">
        <v>1532</v>
      </c>
      <c r="K475" s="64" t="s">
        <v>1473</v>
      </c>
      <c r="L475" s="65">
        <v>68603</v>
      </c>
      <c r="M475" s="65">
        <v>77216</v>
      </c>
      <c r="N475" s="65">
        <v>77216</v>
      </c>
      <c r="O475" s="65">
        <v>70085</v>
      </c>
      <c r="P475" s="65">
        <v>0</v>
      </c>
      <c r="Q475" s="65">
        <v>18005</v>
      </c>
      <c r="R475" s="65">
        <v>8483</v>
      </c>
      <c r="S475" s="65">
        <v>327</v>
      </c>
      <c r="T475" s="57">
        <f>IF(P475&gt;0, ROUND(IF(IF(OR(C475="51", C475="52", C475="66"), (L475*'UNIT VALUES'!$C$22)-CALCS!P475,0)&gt;0, IF(OR(C475="51", C475="52", C475="66"), (L475*'UNIT VALUES'!$C$22)-CALCS!P475,0), 0), 0), ROUND(IF(IF(OR(C475="51", C475="52", C475="66"), (L475*'UNIT VALUES'!$C$22)-CALCS!O475,0)&gt;0, IF(OR(C475="51", C475="52", C475="66"), (L475*'UNIT VALUES'!$C$22)-CALCS!O475,0), 0), 0))</f>
        <v>32341</v>
      </c>
      <c r="U475" s="58">
        <f>IF(C475="22", (O475*'UNIT VALUES'!$D$34)+(Q475*'UNIT VALUES'!$D$35)+(S475*'UNIT VALUES'!$D$36), (O475*'UNIT VALUES'!$D$24)+(Q475*'UNIT VALUES'!$D$25)+(S475*'UNIT VALUES'!$D$26))</f>
        <v>748094.82255519612</v>
      </c>
      <c r="V475" s="58">
        <f>IF(C475="22",(O475*'UNIT VALUES'!$D$37)+(Q475*'UNIT VALUES'!$D$38)+(R475*'UNIT VALUES'!$D$39),IF(C475="66",(Q475*'UNIT VALUES'!$D$27)+(T475*'UNIT VALUES'!$D$29)+(R475*'UNIT VALUES'!$D$30),(Q475*'UNIT VALUES'!$D$27)+(T475*'UNIT VALUES'!$D$28)+(R475*'UNIT VALUES'!$D$30)))</f>
        <v>1345581.310152106</v>
      </c>
      <c r="W475" s="58">
        <f t="shared" si="7"/>
        <v>1345581</v>
      </c>
      <c r="X475" s="63">
        <f>ROUND(IF(C475="22", W475*'UNIT VALUES'!$D$40, W475*'UNIT VALUES'!$D$32), 0)</f>
        <v>1173976</v>
      </c>
    </row>
    <row r="476" spans="1:24">
      <c r="A476" s="64" t="s">
        <v>1533</v>
      </c>
      <c r="B476" s="64" t="s">
        <v>1471</v>
      </c>
      <c r="C476" s="64" t="s">
        <v>49</v>
      </c>
      <c r="D476" s="64" t="s">
        <v>50</v>
      </c>
      <c r="E476" s="64" t="s">
        <v>1472</v>
      </c>
      <c r="F476" s="64" t="s">
        <v>149</v>
      </c>
      <c r="G476" s="64" t="s">
        <v>1374</v>
      </c>
      <c r="H476" s="64" t="s">
        <v>24</v>
      </c>
      <c r="I476" s="64" t="s">
        <v>1534</v>
      </c>
      <c r="J476" s="64" t="s">
        <v>1535</v>
      </c>
      <c r="K476" s="64" t="s">
        <v>1473</v>
      </c>
      <c r="L476" s="65">
        <v>37812</v>
      </c>
      <c r="M476" s="65">
        <v>37103</v>
      </c>
      <c r="N476" s="65">
        <v>37103</v>
      </c>
      <c r="O476" s="65">
        <v>36372</v>
      </c>
      <c r="P476" s="65">
        <v>0</v>
      </c>
      <c r="Q476" s="65">
        <v>6288</v>
      </c>
      <c r="R476" s="65">
        <v>4296</v>
      </c>
      <c r="S476" s="65">
        <v>212</v>
      </c>
      <c r="T476" s="57">
        <f>IF(P476&gt;0, ROUND(IF(IF(OR(C476="51", C476="52", C476="66"), (L476*'UNIT VALUES'!$C$22)-CALCS!P476,0)&gt;0, IF(OR(C476="51", C476="52", C476="66"), (L476*'UNIT VALUES'!$C$22)-CALCS!P476,0), 0), 0), ROUND(IF(IF(OR(C476="51", C476="52", C476="66"), (L476*'UNIT VALUES'!$C$22)-CALCS!O476,0)&gt;0, IF(OR(C476="51", C476="52", C476="66"), (L476*'UNIT VALUES'!$C$22)-CALCS!O476,0), 0), 0))</f>
        <v>20082</v>
      </c>
      <c r="U476" s="58">
        <f>IF(C476="22", (O476*'UNIT VALUES'!$D$34)+(Q476*'UNIT VALUES'!$D$35)+(S476*'UNIT VALUES'!$D$36), (O476*'UNIT VALUES'!$D$24)+(Q476*'UNIT VALUES'!$D$25)+(S476*'UNIT VALUES'!$D$26))</f>
        <v>301203.69248545676</v>
      </c>
      <c r="V476" s="58">
        <f>IF(C476="22",(O476*'UNIT VALUES'!$D$37)+(Q476*'UNIT VALUES'!$D$38)+(R476*'UNIT VALUES'!$D$39),IF(C476="66",(Q476*'UNIT VALUES'!$D$27)+(T476*'UNIT VALUES'!$D$29)+(R476*'UNIT VALUES'!$D$30),(Q476*'UNIT VALUES'!$D$27)+(T476*'UNIT VALUES'!$D$28)+(R476*'UNIT VALUES'!$D$30)))</f>
        <v>675634.13842148334</v>
      </c>
      <c r="W476" s="58">
        <f t="shared" si="7"/>
        <v>675634</v>
      </c>
      <c r="X476" s="63">
        <f>ROUND(IF(C476="22", W476*'UNIT VALUES'!$D$40, W476*'UNIT VALUES'!$D$32), 0)</f>
        <v>589469</v>
      </c>
    </row>
    <row r="477" spans="1:24">
      <c r="A477" s="64" t="s">
        <v>1536</v>
      </c>
      <c r="B477" s="64" t="s">
        <v>1471</v>
      </c>
      <c r="C477" s="64" t="s">
        <v>28</v>
      </c>
      <c r="D477" s="64" t="s">
        <v>29</v>
      </c>
      <c r="E477" s="64" t="s">
        <v>1472</v>
      </c>
      <c r="F477" s="64" t="s">
        <v>1537</v>
      </c>
      <c r="G477" s="64" t="s">
        <v>1526</v>
      </c>
      <c r="H477" s="64" t="s">
        <v>24</v>
      </c>
      <c r="I477" s="64" t="s">
        <v>1117</v>
      </c>
      <c r="J477" s="64" t="s">
        <v>1528</v>
      </c>
      <c r="K477" s="64" t="s">
        <v>1473</v>
      </c>
      <c r="L477" s="65">
        <v>132445</v>
      </c>
      <c r="M477" s="65">
        <v>109727</v>
      </c>
      <c r="N477" s="65">
        <v>109727</v>
      </c>
      <c r="O477" s="65">
        <v>101168</v>
      </c>
      <c r="P477" s="65">
        <v>0</v>
      </c>
      <c r="Q477" s="65">
        <v>23552</v>
      </c>
      <c r="R477" s="65">
        <v>13294</v>
      </c>
      <c r="S477" s="65">
        <v>941</v>
      </c>
      <c r="T477" s="57">
        <f>IF(P477&gt;0, ROUND(IF(IF(OR(C477="51", C477="52", C477="66"), (L477*'UNIT VALUES'!$C$22)-CALCS!P477,0)&gt;0, IF(OR(C477="51", C477="52", C477="66"), (L477*'UNIT VALUES'!$C$22)-CALCS!P477,0), 0), 0), ROUND(IF(IF(OR(C477="51", C477="52", C477="66"), (L477*'UNIT VALUES'!$C$22)-CALCS!O477,0)&gt;0, IF(OR(C477="51", C477="52", C477="66"), (L477*'UNIT VALUES'!$C$22)-CALCS!O477,0), 0), 0))</f>
        <v>96576</v>
      </c>
      <c r="U477" s="58">
        <f>IF(C477="22", (O477*'UNIT VALUES'!$D$34)+(Q477*'UNIT VALUES'!$D$35)+(S477*'UNIT VALUES'!$D$36), (O477*'UNIT VALUES'!$D$24)+(Q477*'UNIT VALUES'!$D$25)+(S477*'UNIT VALUES'!$D$26))</f>
        <v>1084130.5490292073</v>
      </c>
      <c r="V477" s="58">
        <f>IF(C477="22",(O477*'UNIT VALUES'!$D$37)+(Q477*'UNIT VALUES'!$D$38)+(R477*'UNIT VALUES'!$D$39),IF(C477="66",(Q477*'UNIT VALUES'!$D$27)+(T477*'UNIT VALUES'!$D$29)+(R477*'UNIT VALUES'!$D$30),(Q477*'UNIT VALUES'!$D$27)+(T477*'UNIT VALUES'!$D$28)+(R477*'UNIT VALUES'!$D$30)))</f>
        <v>2599122.5679471768</v>
      </c>
      <c r="W477" s="58">
        <f t="shared" si="7"/>
        <v>2599123</v>
      </c>
      <c r="X477" s="63">
        <f>ROUND(IF(C477="22", W477*'UNIT VALUES'!$D$40, W477*'UNIT VALUES'!$D$32), 0)</f>
        <v>2267650</v>
      </c>
    </row>
    <row r="478" spans="1:24">
      <c r="A478" s="64" t="s">
        <v>1538</v>
      </c>
      <c r="B478" s="64" t="s">
        <v>1471</v>
      </c>
      <c r="C478" s="64" t="s">
        <v>28</v>
      </c>
      <c r="D478" s="64" t="s">
        <v>29</v>
      </c>
      <c r="E478" s="64" t="s">
        <v>1472</v>
      </c>
      <c r="F478" s="64" t="s">
        <v>1539</v>
      </c>
      <c r="G478" s="64" t="s">
        <v>1445</v>
      </c>
      <c r="H478" s="64" t="s">
        <v>24</v>
      </c>
      <c r="I478" s="64" t="s">
        <v>1540</v>
      </c>
      <c r="J478" s="64" t="s">
        <v>1541</v>
      </c>
      <c r="K478" s="64" t="s">
        <v>1473</v>
      </c>
      <c r="L478" s="65">
        <v>72500</v>
      </c>
      <c r="M478" s="65">
        <v>61125</v>
      </c>
      <c r="N478" s="65">
        <v>61125</v>
      </c>
      <c r="O478" s="65">
        <v>60785</v>
      </c>
      <c r="P478" s="65">
        <v>0</v>
      </c>
      <c r="Q478" s="65">
        <v>13569</v>
      </c>
      <c r="R478" s="65">
        <v>11867</v>
      </c>
      <c r="S478" s="65">
        <v>409</v>
      </c>
      <c r="T478" s="57">
        <f>IF(P478&gt;0, ROUND(IF(IF(OR(C478="51", C478="52", C478="66"), (L478*'UNIT VALUES'!$C$22)-CALCS!P478,0)&gt;0, IF(OR(C478="51", C478="52", C478="66"), (L478*'UNIT VALUES'!$C$22)-CALCS!P478,0), 0), 0), ROUND(IF(IF(OR(C478="51", C478="52", C478="66"), (L478*'UNIT VALUES'!$C$22)-CALCS!O478,0)&gt;0, IF(OR(C478="51", C478="52", C478="66"), (L478*'UNIT VALUES'!$C$22)-CALCS!O478,0), 0), 0))</f>
        <v>47459</v>
      </c>
      <c r="U478" s="58">
        <f>IF(C478="22", (O478*'UNIT VALUES'!$D$34)+(Q478*'UNIT VALUES'!$D$35)+(S478*'UNIT VALUES'!$D$36), (O478*'UNIT VALUES'!$D$24)+(Q478*'UNIT VALUES'!$D$25)+(S478*'UNIT VALUES'!$D$26))</f>
        <v>606968.46563503181</v>
      </c>
      <c r="V478" s="58">
        <f>IF(C478="22",(O478*'UNIT VALUES'!$D$37)+(Q478*'UNIT VALUES'!$D$38)+(R478*'UNIT VALUES'!$D$39),IF(C478="66",(Q478*'UNIT VALUES'!$D$27)+(T478*'UNIT VALUES'!$D$29)+(R478*'UNIT VALUES'!$D$30),(Q478*'UNIT VALUES'!$D$27)+(T478*'UNIT VALUES'!$D$28)+(R478*'UNIT VALUES'!$D$30)))</f>
        <v>1695338.371244092</v>
      </c>
      <c r="W478" s="58">
        <f t="shared" si="7"/>
        <v>1695338</v>
      </c>
      <c r="X478" s="63">
        <f>ROUND(IF(C478="22", W478*'UNIT VALUES'!$D$40, W478*'UNIT VALUES'!$D$32), 0)</f>
        <v>1479127</v>
      </c>
    </row>
    <row r="479" spans="1:24">
      <c r="A479" s="64" t="s">
        <v>1542</v>
      </c>
      <c r="B479" s="64" t="s">
        <v>1471</v>
      </c>
      <c r="C479" s="64" t="s">
        <v>49</v>
      </c>
      <c r="D479" s="64" t="s">
        <v>50</v>
      </c>
      <c r="E479" s="64" t="s">
        <v>1472</v>
      </c>
      <c r="F479" s="64" t="s">
        <v>1543</v>
      </c>
      <c r="G479" s="64" t="s">
        <v>1515</v>
      </c>
      <c r="H479" s="64" t="s">
        <v>24</v>
      </c>
      <c r="I479" s="64" t="s">
        <v>1544</v>
      </c>
      <c r="J479" s="64" t="s">
        <v>1517</v>
      </c>
      <c r="K479" s="64" t="s">
        <v>1473</v>
      </c>
      <c r="L479" s="65">
        <v>12680</v>
      </c>
      <c r="M479" s="65">
        <v>21247</v>
      </c>
      <c r="N479" s="65">
        <v>21247</v>
      </c>
      <c r="O479" s="65">
        <v>29596</v>
      </c>
      <c r="P479" s="65">
        <v>0</v>
      </c>
      <c r="Q479" s="65">
        <v>11865</v>
      </c>
      <c r="R479" s="65">
        <v>1624</v>
      </c>
      <c r="S479" s="65">
        <v>86</v>
      </c>
      <c r="T479" s="57">
        <f>IF(P479&gt;0, ROUND(IF(IF(OR(C479="51", C479="52", C479="66"), (L479*'UNIT VALUES'!$C$22)-CALCS!P479,0)&gt;0, IF(OR(C479="51", C479="52", C479="66"), (L479*'UNIT VALUES'!$C$22)-CALCS!P479,0), 0), 0), ROUND(IF(IF(OR(C479="51", C479="52", C479="66"), (L479*'UNIT VALUES'!$C$22)-CALCS!O479,0)&gt;0, IF(OR(C479="51", C479="52", C479="66"), (L479*'UNIT VALUES'!$C$22)-CALCS!O479,0), 0), 0))</f>
        <v>0</v>
      </c>
      <c r="U479" s="58">
        <f>IF(C479="22", (O479*'UNIT VALUES'!$D$34)+(Q479*'UNIT VALUES'!$D$35)+(S479*'UNIT VALUES'!$D$36), (O479*'UNIT VALUES'!$D$24)+(Q479*'UNIT VALUES'!$D$25)+(S479*'UNIT VALUES'!$D$26))</f>
        <v>438450.28827051952</v>
      </c>
      <c r="V479" s="58">
        <f>IF(C479="22",(O479*'UNIT VALUES'!$D$37)+(Q479*'UNIT VALUES'!$D$38)+(R479*'UNIT VALUES'!$D$39),IF(C479="66",(Q479*'UNIT VALUES'!$D$27)+(T479*'UNIT VALUES'!$D$29)+(R479*'UNIT VALUES'!$D$30),(Q479*'UNIT VALUES'!$D$27)+(T479*'UNIT VALUES'!$D$28)+(R479*'UNIT VALUES'!$D$30)))</f>
        <v>335484.34988293791</v>
      </c>
      <c r="W479" s="58">
        <f t="shared" si="7"/>
        <v>438450</v>
      </c>
      <c r="X479" s="63">
        <f>ROUND(IF(C479="22", W479*'UNIT VALUES'!$D$40, W479*'UNIT VALUES'!$D$32), 0)</f>
        <v>382533</v>
      </c>
    </row>
    <row r="480" spans="1:24">
      <c r="A480" s="64" t="s">
        <v>1545</v>
      </c>
      <c r="B480" s="64" t="s">
        <v>1471</v>
      </c>
      <c r="C480" s="64" t="s">
        <v>102</v>
      </c>
      <c r="D480" s="64" t="s">
        <v>103</v>
      </c>
      <c r="E480" s="64" t="s">
        <v>1472</v>
      </c>
      <c r="F480" s="64" t="s">
        <v>1143</v>
      </c>
      <c r="G480" s="64" t="s">
        <v>1116</v>
      </c>
      <c r="H480" s="64" t="s">
        <v>24</v>
      </c>
      <c r="I480" s="64" t="s">
        <v>24</v>
      </c>
      <c r="J480" s="64" t="s">
        <v>1483</v>
      </c>
      <c r="K480" s="64" t="s">
        <v>1473</v>
      </c>
      <c r="L480" s="65">
        <v>34652</v>
      </c>
      <c r="M480" s="65">
        <v>0</v>
      </c>
      <c r="N480" s="65">
        <v>0</v>
      </c>
      <c r="O480" s="65">
        <v>190322</v>
      </c>
      <c r="P480" s="65">
        <v>0</v>
      </c>
      <c r="Q480" s="65">
        <v>9154</v>
      </c>
      <c r="R480" s="65">
        <v>3575</v>
      </c>
      <c r="S480" s="65">
        <v>557</v>
      </c>
      <c r="T480" s="57">
        <f>IF(P480&gt;0, ROUND(IF(IF(OR(C480="51", C480="52", C480="66"), (L480*'UNIT VALUES'!$C$22)-CALCS!P480,0)&gt;0, IF(OR(C480="51", C480="52", C480="66"), (L480*'UNIT VALUES'!$C$22)-CALCS!P480,0), 0), 0), ROUND(IF(IF(OR(C480="51", C480="52", C480="66"), (L480*'UNIT VALUES'!$C$22)-CALCS!O480,0)&gt;0, IF(OR(C480="51", C480="52", C480="66"), (L480*'UNIT VALUES'!$C$22)-CALCS!O480,0), 0), 0))</f>
        <v>0</v>
      </c>
      <c r="U480" s="58">
        <f>IF(C480="22", (O480*'UNIT VALUES'!$D$34)+(Q480*'UNIT VALUES'!$D$35)+(S480*'UNIT VALUES'!$D$36), (O480*'UNIT VALUES'!$D$24)+(Q480*'UNIT VALUES'!$D$25)+(S480*'UNIT VALUES'!$D$26))</f>
        <v>750559.63500257197</v>
      </c>
      <c r="V480" s="58">
        <f>IF(C480="22",(O480*'UNIT VALUES'!$D$37)+(Q480*'UNIT VALUES'!$D$38)+(R480*'UNIT VALUES'!$D$39),IF(C480="66",(Q480*'UNIT VALUES'!$D$27)+(T480*'UNIT VALUES'!$D$29)+(R480*'UNIT VALUES'!$D$30),(Q480*'UNIT VALUES'!$D$27)+(T480*'UNIT VALUES'!$D$28)+(R480*'UNIT VALUES'!$D$30)))</f>
        <v>424771.04923598329</v>
      </c>
      <c r="W480" s="58">
        <f t="shared" si="7"/>
        <v>750560</v>
      </c>
      <c r="X480" s="63">
        <f>ROUND(IF(C480="22", W480*'UNIT VALUES'!$D$40, W480*'UNIT VALUES'!$D$32), 0)</f>
        <v>654839</v>
      </c>
    </row>
    <row r="481" spans="1:24">
      <c r="A481" s="64" t="s">
        <v>1144</v>
      </c>
      <c r="B481" s="64" t="s">
        <v>1471</v>
      </c>
      <c r="C481" s="64" t="s">
        <v>102</v>
      </c>
      <c r="D481" s="64" t="s">
        <v>103</v>
      </c>
      <c r="E481" s="64" t="s">
        <v>1472</v>
      </c>
      <c r="F481" s="64" t="s">
        <v>1241</v>
      </c>
      <c r="G481" s="64" t="s">
        <v>585</v>
      </c>
      <c r="H481" s="64" t="s">
        <v>24</v>
      </c>
      <c r="I481" s="64" t="s">
        <v>24</v>
      </c>
      <c r="J481" s="64" t="s">
        <v>1489</v>
      </c>
      <c r="K481" s="64" t="s">
        <v>1473</v>
      </c>
      <c r="L481" s="65">
        <v>165582</v>
      </c>
      <c r="M481" s="65">
        <v>237449</v>
      </c>
      <c r="N481" s="65">
        <v>237512</v>
      </c>
      <c r="O481" s="65">
        <v>305183</v>
      </c>
      <c r="P481" s="65">
        <v>0</v>
      </c>
      <c r="Q481" s="65">
        <v>22028</v>
      </c>
      <c r="R481" s="65">
        <v>11187</v>
      </c>
      <c r="S481" s="65">
        <v>1207</v>
      </c>
      <c r="T481" s="57">
        <f>IF(P481&gt;0, ROUND(IF(IF(OR(C481="51", C481="52", C481="66"), (L481*'UNIT VALUES'!$C$22)-CALCS!P481,0)&gt;0, IF(OR(C481="51", C481="52", C481="66"), (L481*'UNIT VALUES'!$C$22)-CALCS!P481,0), 0), 0), ROUND(IF(IF(OR(C481="51", C481="52", C481="66"), (L481*'UNIT VALUES'!$C$22)-CALCS!O481,0)&gt;0, IF(OR(C481="51", C481="52", C481="66"), (L481*'UNIT VALUES'!$C$22)-CALCS!O481,0), 0), 0))</f>
        <v>0</v>
      </c>
      <c r="U481" s="58">
        <f>IF(C481="22", (O481*'UNIT VALUES'!$D$34)+(Q481*'UNIT VALUES'!$D$35)+(S481*'UNIT VALUES'!$D$36), (O481*'UNIT VALUES'!$D$24)+(Q481*'UNIT VALUES'!$D$25)+(S481*'UNIT VALUES'!$D$26))</f>
        <v>1483203.5191549161</v>
      </c>
      <c r="V481" s="58">
        <f>IF(C481="22",(O481*'UNIT VALUES'!$D$37)+(Q481*'UNIT VALUES'!$D$38)+(R481*'UNIT VALUES'!$D$39),IF(C481="66",(Q481*'UNIT VALUES'!$D$27)+(T481*'UNIT VALUES'!$D$29)+(R481*'UNIT VALUES'!$D$30),(Q481*'UNIT VALUES'!$D$27)+(T481*'UNIT VALUES'!$D$28)+(R481*'UNIT VALUES'!$D$30)))</f>
        <v>1206833.4351944518</v>
      </c>
      <c r="W481" s="58">
        <f t="shared" si="7"/>
        <v>1483204</v>
      </c>
      <c r="X481" s="63">
        <f>ROUND(IF(C481="22", W481*'UNIT VALUES'!$D$40, W481*'UNIT VALUES'!$D$32), 0)</f>
        <v>1294047</v>
      </c>
    </row>
    <row r="482" spans="1:24">
      <c r="A482" s="64" t="s">
        <v>1256</v>
      </c>
      <c r="B482" s="64" t="s">
        <v>1257</v>
      </c>
      <c r="C482" s="64" t="s">
        <v>19</v>
      </c>
      <c r="D482" s="64" t="s">
        <v>20</v>
      </c>
      <c r="E482" s="64" t="s">
        <v>1258</v>
      </c>
      <c r="F482" s="64" t="s">
        <v>22</v>
      </c>
      <c r="G482" s="64" t="s">
        <v>23</v>
      </c>
      <c r="H482" s="64" t="s">
        <v>24</v>
      </c>
      <c r="I482" s="64" t="s">
        <v>24</v>
      </c>
      <c r="J482" s="64" t="s">
        <v>25</v>
      </c>
      <c r="K482" s="64" t="s">
        <v>853</v>
      </c>
      <c r="L482" s="65">
        <v>0</v>
      </c>
      <c r="M482" s="65">
        <v>2913858</v>
      </c>
      <c r="N482" s="65">
        <v>2913808</v>
      </c>
      <c r="O482" s="65">
        <v>2122608</v>
      </c>
      <c r="P482" s="65">
        <v>0</v>
      </c>
      <c r="Q482" s="65">
        <v>187561</v>
      </c>
      <c r="R482" s="65">
        <v>285942</v>
      </c>
      <c r="S482" s="65">
        <v>9558</v>
      </c>
      <c r="T482" s="57">
        <f>IF(P482&gt;0, ROUND(IF(IF(OR(C482="51", C482="52", C482="66"), (L482*'UNIT VALUES'!$C$22)-CALCS!P482,0)&gt;0, IF(OR(C482="51", C482="52", C482="66"), (L482*'UNIT VALUES'!$C$22)-CALCS!P482,0), 0), 0), ROUND(IF(IF(OR(C482="51", C482="52", C482="66"), (L482*'UNIT VALUES'!$C$22)-CALCS!O482,0)&gt;0, IF(OR(C482="51", C482="52", C482="66"), (L482*'UNIT VALUES'!$C$22)-CALCS!O482,0), 0), 0))</f>
        <v>0</v>
      </c>
      <c r="U482" s="58">
        <f>IF(C482="22", (O482*'UNIT VALUES'!$D$34)+(Q482*'UNIT VALUES'!$D$35)+(S482*'UNIT VALUES'!$D$36), (O482*'UNIT VALUES'!$D$24)+(Q482*'UNIT VALUES'!$D$25)+(S482*'UNIT VALUES'!$D$26))</f>
        <v>12865282.879243862</v>
      </c>
      <c r="V482" s="58">
        <f>IF(C482="22",(O482*'UNIT VALUES'!$D$37)+(Q482*'UNIT VALUES'!$D$38)+(R482*'UNIT VALUES'!$D$39),IF(C482="66",(Q482*'UNIT VALUES'!$D$27)+(T482*'UNIT VALUES'!$D$29)+(R482*'UNIT VALUES'!$D$30),(Q482*'UNIT VALUES'!$D$27)+(T482*'UNIT VALUES'!$D$28)+(R482*'UNIT VALUES'!$D$30)))</f>
        <v>25249127.329136431</v>
      </c>
      <c r="W482" s="58">
        <f t="shared" si="7"/>
        <v>25249127</v>
      </c>
      <c r="X482" s="63">
        <f>ROUND(IF(C482="22", W482*'UNIT VALUES'!$D$40, W482*'UNIT VALUES'!$D$32), 0)</f>
        <v>21053513</v>
      </c>
    </row>
    <row r="483" spans="1:24">
      <c r="A483" s="64" t="s">
        <v>1259</v>
      </c>
      <c r="B483" s="64" t="s">
        <v>1257</v>
      </c>
      <c r="C483" s="64" t="s">
        <v>28</v>
      </c>
      <c r="D483" s="64" t="s">
        <v>29</v>
      </c>
      <c r="E483" s="64" t="s">
        <v>1258</v>
      </c>
      <c r="F483" s="64" t="s">
        <v>1260</v>
      </c>
      <c r="G483" s="64" t="s">
        <v>1261</v>
      </c>
      <c r="H483" s="64" t="s">
        <v>24</v>
      </c>
      <c r="I483" s="64" t="s">
        <v>1262</v>
      </c>
      <c r="J483" s="64" t="s">
        <v>1263</v>
      </c>
      <c r="K483" s="64" t="s">
        <v>853</v>
      </c>
      <c r="L483" s="65">
        <v>27003</v>
      </c>
      <c r="M483" s="65">
        <v>0</v>
      </c>
      <c r="N483" s="65">
        <v>0</v>
      </c>
      <c r="O483" s="65">
        <v>58965</v>
      </c>
      <c r="P483" s="65">
        <v>0</v>
      </c>
      <c r="Q483" s="65">
        <v>13702</v>
      </c>
      <c r="R483" s="65">
        <v>2559</v>
      </c>
      <c r="S483" s="65">
        <v>282</v>
      </c>
      <c r="T483" s="57">
        <f>IF(P483&gt;0, ROUND(IF(IF(OR(C483="51", C483="52", C483="66"), (L483*'UNIT VALUES'!$C$22)-CALCS!P483,0)&gt;0, IF(OR(C483="51", C483="52", C483="66"), (L483*'UNIT VALUES'!$C$22)-CALCS!P483,0), 0), 0), ROUND(IF(IF(OR(C483="51", C483="52", C483="66"), (L483*'UNIT VALUES'!$C$22)-CALCS!O483,0)&gt;0, IF(OR(C483="51", C483="52", C483="66"), (L483*'UNIT VALUES'!$C$22)-CALCS!O483,0), 0), 0))</f>
        <v>0</v>
      </c>
      <c r="U483" s="58">
        <f>IF(C483="22", (O483*'UNIT VALUES'!$D$34)+(Q483*'UNIT VALUES'!$D$35)+(S483*'UNIT VALUES'!$D$36), (O483*'UNIT VALUES'!$D$24)+(Q483*'UNIT VALUES'!$D$25)+(S483*'UNIT VALUES'!$D$26))</f>
        <v>585986.55768419709</v>
      </c>
      <c r="V483" s="58">
        <f>IF(C483="22",(O483*'UNIT VALUES'!$D$37)+(Q483*'UNIT VALUES'!$D$38)+(R483*'UNIT VALUES'!$D$39),IF(C483="66",(Q483*'UNIT VALUES'!$D$27)+(T483*'UNIT VALUES'!$D$29)+(R483*'UNIT VALUES'!$D$30),(Q483*'UNIT VALUES'!$D$27)+(T483*'UNIT VALUES'!$D$28)+(R483*'UNIT VALUES'!$D$30)))</f>
        <v>436274.98326433939</v>
      </c>
      <c r="W483" s="58">
        <f t="shared" si="7"/>
        <v>585987</v>
      </c>
      <c r="X483" s="63">
        <f>ROUND(IF(C483="22", W483*'UNIT VALUES'!$D$40, W483*'UNIT VALUES'!$D$32), 0)</f>
        <v>511255</v>
      </c>
    </row>
    <row r="484" spans="1:24">
      <c r="A484" s="64" t="s">
        <v>1264</v>
      </c>
      <c r="B484" s="64" t="s">
        <v>1257</v>
      </c>
      <c r="C484" s="64" t="s">
        <v>28</v>
      </c>
      <c r="D484" s="64" t="s">
        <v>29</v>
      </c>
      <c r="E484" s="64" t="s">
        <v>1258</v>
      </c>
      <c r="F484" s="64" t="s">
        <v>1265</v>
      </c>
      <c r="G484" s="64" t="s">
        <v>175</v>
      </c>
      <c r="H484" s="64" t="s">
        <v>24</v>
      </c>
      <c r="I484" s="64" t="s">
        <v>1266</v>
      </c>
      <c r="J484" s="64" t="s">
        <v>1267</v>
      </c>
      <c r="K484" s="64" t="s">
        <v>853</v>
      </c>
      <c r="L484" s="65">
        <v>21195</v>
      </c>
      <c r="M484" s="65">
        <v>36322</v>
      </c>
      <c r="N484" s="65">
        <v>36322</v>
      </c>
      <c r="O484" s="65">
        <v>39260</v>
      </c>
      <c r="P484" s="65">
        <v>0</v>
      </c>
      <c r="Q484" s="65">
        <v>7028</v>
      </c>
      <c r="R484" s="65">
        <v>2011</v>
      </c>
      <c r="S484" s="65">
        <v>41</v>
      </c>
      <c r="T484" s="57">
        <f>IF(P484&gt;0, ROUND(IF(IF(OR(C484="51", C484="52", C484="66"), (L484*'UNIT VALUES'!$C$22)-CALCS!P484,0)&gt;0, IF(OR(C484="51", C484="52", C484="66"), (L484*'UNIT VALUES'!$C$22)-CALCS!P484,0), 0), 0), ROUND(IF(IF(OR(C484="51", C484="52", C484="66"), (L484*'UNIT VALUES'!$C$22)-CALCS!O484,0)&gt;0, IF(OR(C484="51", C484="52", C484="66"), (L484*'UNIT VALUES'!$C$22)-CALCS!O484,0), 0), 0))</f>
        <v>0</v>
      </c>
      <c r="U484" s="58">
        <f>IF(C484="22", (O484*'UNIT VALUES'!$D$34)+(Q484*'UNIT VALUES'!$D$35)+(S484*'UNIT VALUES'!$D$36), (O484*'UNIT VALUES'!$D$24)+(Q484*'UNIT VALUES'!$D$25)+(S484*'UNIT VALUES'!$D$26))</f>
        <v>300735.09354304068</v>
      </c>
      <c r="V484" s="58">
        <f>IF(C484="22",(O484*'UNIT VALUES'!$D$37)+(Q484*'UNIT VALUES'!$D$38)+(R484*'UNIT VALUES'!$D$39),IF(C484="66",(Q484*'UNIT VALUES'!$D$27)+(T484*'UNIT VALUES'!$D$29)+(R484*'UNIT VALUES'!$D$30),(Q484*'UNIT VALUES'!$D$27)+(T484*'UNIT VALUES'!$D$28)+(R484*'UNIT VALUES'!$D$30)))</f>
        <v>273685.75576673826</v>
      </c>
      <c r="W484" s="58">
        <f t="shared" si="7"/>
        <v>300735</v>
      </c>
      <c r="X484" s="63">
        <f>ROUND(IF(C484="22", W484*'UNIT VALUES'!$D$40, W484*'UNIT VALUES'!$D$32), 0)</f>
        <v>262382</v>
      </c>
    </row>
    <row r="485" spans="1:24">
      <c r="A485" s="64" t="s">
        <v>1268</v>
      </c>
      <c r="B485" s="64" t="s">
        <v>1257</v>
      </c>
      <c r="C485" s="64" t="s">
        <v>28</v>
      </c>
      <c r="D485" s="64" t="s">
        <v>29</v>
      </c>
      <c r="E485" s="64" t="s">
        <v>1258</v>
      </c>
      <c r="F485" s="64" t="s">
        <v>310</v>
      </c>
      <c r="G485" s="64" t="s">
        <v>330</v>
      </c>
      <c r="H485" s="64" t="s">
        <v>24</v>
      </c>
      <c r="I485" s="64" t="s">
        <v>179</v>
      </c>
      <c r="J485" s="64" t="s">
        <v>1269</v>
      </c>
      <c r="K485" s="64" t="s">
        <v>853</v>
      </c>
      <c r="L485" s="65">
        <v>92035</v>
      </c>
      <c r="M485" s="65">
        <v>110243</v>
      </c>
      <c r="N485" s="65">
        <v>110243</v>
      </c>
      <c r="O485" s="65">
        <v>126326</v>
      </c>
      <c r="P485" s="65">
        <v>0</v>
      </c>
      <c r="Q485" s="65">
        <v>15388</v>
      </c>
      <c r="R485" s="65">
        <v>11568</v>
      </c>
      <c r="S485" s="65">
        <v>691</v>
      </c>
      <c r="T485" s="57">
        <f>IF(P485&gt;0, ROUND(IF(IF(OR(C485="51", C485="52", C485="66"), (L485*'UNIT VALUES'!$C$22)-CALCS!P485,0)&gt;0, IF(OR(C485="51", C485="52", C485="66"), (L485*'UNIT VALUES'!$C$22)-CALCS!P485,0), 0), 0), ROUND(IF(IF(OR(C485="51", C485="52", C485="66"), (L485*'UNIT VALUES'!$C$22)-CALCS!O485,0)&gt;0, IF(OR(C485="51", C485="52", C485="66"), (L485*'UNIT VALUES'!$C$22)-CALCS!O485,0), 0), 0))</f>
        <v>11084</v>
      </c>
      <c r="U485" s="58">
        <f>IF(C485="22", (O485*'UNIT VALUES'!$D$34)+(Q485*'UNIT VALUES'!$D$35)+(S485*'UNIT VALUES'!$D$36), (O485*'UNIT VALUES'!$D$24)+(Q485*'UNIT VALUES'!$D$25)+(S485*'UNIT VALUES'!$D$26))</f>
        <v>839610.57777753053</v>
      </c>
      <c r="V485" s="58">
        <f>IF(C485="22",(O485*'UNIT VALUES'!$D$37)+(Q485*'UNIT VALUES'!$D$38)+(R485*'UNIT VALUES'!$D$39),IF(C485="66",(Q485*'UNIT VALUES'!$D$27)+(T485*'UNIT VALUES'!$D$29)+(R485*'UNIT VALUES'!$D$30),(Q485*'UNIT VALUES'!$D$27)+(T485*'UNIT VALUES'!$D$28)+(R485*'UNIT VALUES'!$D$30)))</f>
        <v>1250538.5411543839</v>
      </c>
      <c r="W485" s="58">
        <f t="shared" si="7"/>
        <v>1250539</v>
      </c>
      <c r="X485" s="63">
        <f>ROUND(IF(C485="22", W485*'UNIT VALUES'!$D$40, W485*'UNIT VALUES'!$D$32), 0)</f>
        <v>1091055</v>
      </c>
    </row>
    <row r="486" spans="1:24">
      <c r="A486" s="64" t="s">
        <v>1270</v>
      </c>
      <c r="B486" s="64" t="s">
        <v>1257</v>
      </c>
      <c r="C486" s="64" t="s">
        <v>28</v>
      </c>
      <c r="D486" s="64" t="s">
        <v>29</v>
      </c>
      <c r="E486" s="64" t="s">
        <v>1258</v>
      </c>
      <c r="F486" s="64" t="s">
        <v>1271</v>
      </c>
      <c r="G486" s="64" t="s">
        <v>1272</v>
      </c>
      <c r="H486" s="64" t="s">
        <v>24</v>
      </c>
      <c r="I486" s="64" t="s">
        <v>1273</v>
      </c>
      <c r="J486" s="64" t="s">
        <v>1274</v>
      </c>
      <c r="K486" s="64" t="s">
        <v>853</v>
      </c>
      <c r="L486" s="65">
        <v>55641</v>
      </c>
      <c r="M486" s="65">
        <v>56449</v>
      </c>
      <c r="N486" s="65">
        <v>56449</v>
      </c>
      <c r="O486" s="65">
        <v>62230</v>
      </c>
      <c r="P486" s="65">
        <v>0</v>
      </c>
      <c r="Q486" s="65">
        <v>8277</v>
      </c>
      <c r="R486" s="65">
        <v>7897</v>
      </c>
      <c r="S486" s="65">
        <v>704</v>
      </c>
      <c r="T486" s="57">
        <f>IF(P486&gt;0, ROUND(IF(IF(OR(C486="51", C486="52", C486="66"), (L486*'UNIT VALUES'!$C$22)-CALCS!P486,0)&gt;0, IF(OR(C486="51", C486="52", C486="66"), (L486*'UNIT VALUES'!$C$22)-CALCS!P486,0), 0), 0), ROUND(IF(IF(OR(C486="51", C486="52", C486="66"), (L486*'UNIT VALUES'!$C$22)-CALCS!O486,0)&gt;0, IF(OR(C486="51", C486="52", C486="66"), (L486*'UNIT VALUES'!$C$22)-CALCS!O486,0), 0), 0))</f>
        <v>20843</v>
      </c>
      <c r="U486" s="58">
        <f>IF(C486="22", (O486*'UNIT VALUES'!$D$34)+(Q486*'UNIT VALUES'!$D$35)+(S486*'UNIT VALUES'!$D$36), (O486*'UNIT VALUES'!$D$24)+(Q486*'UNIT VALUES'!$D$25)+(S486*'UNIT VALUES'!$D$26))</f>
        <v>496643.52369110705</v>
      </c>
      <c r="V486" s="58">
        <f>IF(C486="22",(O486*'UNIT VALUES'!$D$37)+(Q486*'UNIT VALUES'!$D$38)+(R486*'UNIT VALUES'!$D$39),IF(C486="66",(Q486*'UNIT VALUES'!$D$27)+(T486*'UNIT VALUES'!$D$29)+(R486*'UNIT VALUES'!$D$30),(Q486*'UNIT VALUES'!$D$27)+(T486*'UNIT VALUES'!$D$28)+(R486*'UNIT VALUES'!$D$30)))</f>
        <v>979317.40338866645</v>
      </c>
      <c r="W486" s="58">
        <f t="shared" si="7"/>
        <v>979317</v>
      </c>
      <c r="X486" s="63">
        <f>ROUND(IF(C486="22", W486*'UNIT VALUES'!$D$40, W486*'UNIT VALUES'!$D$32), 0)</f>
        <v>854422</v>
      </c>
    </row>
    <row r="487" spans="1:24">
      <c r="A487" s="64" t="s">
        <v>1275</v>
      </c>
      <c r="B487" s="64" t="s">
        <v>1257</v>
      </c>
      <c r="C487" s="64" t="s">
        <v>28</v>
      </c>
      <c r="D487" s="64" t="s">
        <v>29</v>
      </c>
      <c r="E487" s="64" t="s">
        <v>1258</v>
      </c>
      <c r="F487" s="64" t="s">
        <v>1276</v>
      </c>
      <c r="G487" s="64" t="s">
        <v>1277</v>
      </c>
      <c r="H487" s="64" t="s">
        <v>24</v>
      </c>
      <c r="I487" s="64" t="s">
        <v>1278</v>
      </c>
      <c r="J487" s="64" t="s">
        <v>1279</v>
      </c>
      <c r="K487" s="64" t="s">
        <v>853</v>
      </c>
      <c r="L487" s="65">
        <v>88981</v>
      </c>
      <c r="M487" s="65">
        <v>103264</v>
      </c>
      <c r="N487" s="65">
        <v>103264</v>
      </c>
      <c r="O487" s="65">
        <v>99685</v>
      </c>
      <c r="P487" s="65">
        <v>0</v>
      </c>
      <c r="Q487" s="65">
        <v>15723</v>
      </c>
      <c r="R487" s="65">
        <v>11400</v>
      </c>
      <c r="S487" s="65">
        <v>659</v>
      </c>
      <c r="T487" s="57">
        <f>IF(P487&gt;0, ROUND(IF(IF(OR(C487="51", C487="52", C487="66"), (L487*'UNIT VALUES'!$C$22)-CALCS!P487,0)&gt;0, IF(OR(C487="51", C487="52", C487="66"), (L487*'UNIT VALUES'!$C$22)-CALCS!P487,0), 0), 0), ROUND(IF(IF(OR(C487="51", C487="52", C487="66"), (L487*'UNIT VALUES'!$C$22)-CALCS!O487,0)&gt;0, IF(OR(C487="51", C487="52", C487="66"), (L487*'UNIT VALUES'!$C$22)-CALCS!O487,0), 0), 0))</f>
        <v>33166</v>
      </c>
      <c r="U487" s="58">
        <f>IF(C487="22", (O487*'UNIT VALUES'!$D$34)+(Q487*'UNIT VALUES'!$D$35)+(S487*'UNIT VALUES'!$D$36), (O487*'UNIT VALUES'!$D$24)+(Q487*'UNIT VALUES'!$D$25)+(S487*'UNIT VALUES'!$D$26))</f>
        <v>792152.99950766005</v>
      </c>
      <c r="V487" s="58">
        <f>IF(C487="22",(O487*'UNIT VALUES'!$D$37)+(Q487*'UNIT VALUES'!$D$38)+(R487*'UNIT VALUES'!$D$39),IF(C487="66",(Q487*'UNIT VALUES'!$D$27)+(T487*'UNIT VALUES'!$D$29)+(R487*'UNIT VALUES'!$D$30),(Q487*'UNIT VALUES'!$D$27)+(T487*'UNIT VALUES'!$D$28)+(R487*'UNIT VALUES'!$D$30)))</f>
        <v>1522201.2841212088</v>
      </c>
      <c r="W487" s="58">
        <f t="shared" si="7"/>
        <v>1522201</v>
      </c>
      <c r="X487" s="63">
        <f>ROUND(IF(C487="22", W487*'UNIT VALUES'!$D$40, W487*'UNIT VALUES'!$D$32), 0)</f>
        <v>1328071</v>
      </c>
    </row>
    <row r="488" spans="1:24">
      <c r="A488" s="64" t="s">
        <v>1280</v>
      </c>
      <c r="B488" s="64" t="s">
        <v>1257</v>
      </c>
      <c r="C488" s="64" t="s">
        <v>28</v>
      </c>
      <c r="D488" s="64" t="s">
        <v>29</v>
      </c>
      <c r="E488" s="64" t="s">
        <v>1258</v>
      </c>
      <c r="F488" s="64" t="s">
        <v>1281</v>
      </c>
      <c r="G488" s="64" t="s">
        <v>23</v>
      </c>
      <c r="H488" s="64" t="s">
        <v>24</v>
      </c>
      <c r="I488" s="64" t="s">
        <v>1282</v>
      </c>
      <c r="J488" s="64" t="s">
        <v>1283</v>
      </c>
      <c r="K488" s="64" t="s">
        <v>853</v>
      </c>
      <c r="L488" s="65">
        <v>208982</v>
      </c>
      <c r="M488" s="65">
        <v>191003</v>
      </c>
      <c r="N488" s="65">
        <v>191003</v>
      </c>
      <c r="O488" s="65">
        <v>203433</v>
      </c>
      <c r="P488" s="65">
        <v>0</v>
      </c>
      <c r="Q488" s="65">
        <v>28288</v>
      </c>
      <c r="R488" s="65">
        <v>27103</v>
      </c>
      <c r="S488" s="65">
        <v>2785</v>
      </c>
      <c r="T488" s="57">
        <f>IF(P488&gt;0, ROUND(IF(IF(OR(C488="51", C488="52", C488="66"), (L488*'UNIT VALUES'!$C$22)-CALCS!P488,0)&gt;0, IF(OR(C488="51", C488="52", C488="66"), (L488*'UNIT VALUES'!$C$22)-CALCS!P488,0), 0), 0), ROUND(IF(IF(OR(C488="51", C488="52", C488="66"), (L488*'UNIT VALUES'!$C$22)-CALCS!O488,0)&gt;0, IF(OR(C488="51", C488="52", C488="66"), (L488*'UNIT VALUES'!$C$22)-CALCS!O488,0), 0), 0))</f>
        <v>108582</v>
      </c>
      <c r="U488" s="58">
        <f>IF(C488="22", (O488*'UNIT VALUES'!$D$34)+(Q488*'UNIT VALUES'!$D$35)+(S488*'UNIT VALUES'!$D$36), (O488*'UNIT VALUES'!$D$24)+(Q488*'UNIT VALUES'!$D$25)+(S488*'UNIT VALUES'!$D$26))</f>
        <v>1743349.8320286297</v>
      </c>
      <c r="V488" s="58">
        <f>IF(C488="22",(O488*'UNIT VALUES'!$D$37)+(Q488*'UNIT VALUES'!$D$38)+(R488*'UNIT VALUES'!$D$39),IF(C488="66",(Q488*'UNIT VALUES'!$D$27)+(T488*'UNIT VALUES'!$D$29)+(R488*'UNIT VALUES'!$D$30),(Q488*'UNIT VALUES'!$D$27)+(T488*'UNIT VALUES'!$D$28)+(R488*'UNIT VALUES'!$D$30)))</f>
        <v>3824397.9924166379</v>
      </c>
      <c r="W488" s="58">
        <f t="shared" si="7"/>
        <v>3824398</v>
      </c>
      <c r="X488" s="63">
        <f>ROUND(IF(C488="22", W488*'UNIT VALUES'!$D$40, W488*'UNIT VALUES'!$D$32), 0)</f>
        <v>3336663</v>
      </c>
    </row>
    <row r="489" spans="1:24">
      <c r="A489" s="64" t="s">
        <v>1284</v>
      </c>
      <c r="B489" s="64" t="s">
        <v>1257</v>
      </c>
      <c r="C489" s="64" t="s">
        <v>28</v>
      </c>
      <c r="D489" s="64" t="s">
        <v>29</v>
      </c>
      <c r="E489" s="64" t="s">
        <v>1258</v>
      </c>
      <c r="F489" s="64" t="s">
        <v>385</v>
      </c>
      <c r="G489" s="64" t="s">
        <v>608</v>
      </c>
      <c r="H489" s="64" t="s">
        <v>24</v>
      </c>
      <c r="I489" s="64" t="s">
        <v>1285</v>
      </c>
      <c r="J489" s="64" t="s">
        <v>1286</v>
      </c>
      <c r="K489" s="64" t="s">
        <v>853</v>
      </c>
      <c r="L489" s="65">
        <v>56606</v>
      </c>
      <c r="M489" s="65">
        <v>62374</v>
      </c>
      <c r="N489" s="65">
        <v>62321</v>
      </c>
      <c r="O489" s="65">
        <v>57637</v>
      </c>
      <c r="P489" s="65">
        <v>0</v>
      </c>
      <c r="Q489" s="65">
        <v>5628</v>
      </c>
      <c r="R489" s="65">
        <v>8707</v>
      </c>
      <c r="S489" s="65">
        <v>175</v>
      </c>
      <c r="T489" s="57">
        <f>IF(P489&gt;0, ROUND(IF(IF(OR(C489="51", C489="52", C489="66"), (L489*'UNIT VALUES'!$C$22)-CALCS!P489,0)&gt;0, IF(OR(C489="51", C489="52", C489="66"), (L489*'UNIT VALUES'!$C$22)-CALCS!P489,0), 0), 0), ROUND(IF(IF(OR(C489="51", C489="52", C489="66"), (L489*'UNIT VALUES'!$C$22)-CALCS!O489,0)&gt;0, IF(OR(C489="51", C489="52", C489="66"), (L489*'UNIT VALUES'!$C$22)-CALCS!O489,0), 0), 0))</f>
        <v>26877</v>
      </c>
      <c r="U489" s="58">
        <f>IF(C489="22", (O489*'UNIT VALUES'!$D$34)+(Q489*'UNIT VALUES'!$D$35)+(S489*'UNIT VALUES'!$D$36), (O489*'UNIT VALUES'!$D$24)+(Q489*'UNIT VALUES'!$D$25)+(S489*'UNIT VALUES'!$D$26))</f>
        <v>316393.55298269371</v>
      </c>
      <c r="V489" s="58">
        <f>IF(C489="22",(O489*'UNIT VALUES'!$D$37)+(Q489*'UNIT VALUES'!$D$38)+(R489*'UNIT VALUES'!$D$39),IF(C489="66",(Q489*'UNIT VALUES'!$D$27)+(T489*'UNIT VALUES'!$D$29)+(R489*'UNIT VALUES'!$D$30),(Q489*'UNIT VALUES'!$D$27)+(T489*'UNIT VALUES'!$D$28)+(R489*'UNIT VALUES'!$D$30)))</f>
        <v>1064032.6238500192</v>
      </c>
      <c r="W489" s="58">
        <f t="shared" si="7"/>
        <v>1064033</v>
      </c>
      <c r="X489" s="63">
        <f>ROUND(IF(C489="22", W489*'UNIT VALUES'!$D$40, W489*'UNIT VALUES'!$D$32), 0)</f>
        <v>928334</v>
      </c>
    </row>
    <row r="490" spans="1:24">
      <c r="A490" s="64" t="s">
        <v>1287</v>
      </c>
      <c r="B490" s="64" t="s">
        <v>1257</v>
      </c>
      <c r="C490" s="64" t="s">
        <v>28</v>
      </c>
      <c r="D490" s="64" t="s">
        <v>29</v>
      </c>
      <c r="E490" s="64" t="s">
        <v>1258</v>
      </c>
      <c r="F490" s="64" t="s">
        <v>157</v>
      </c>
      <c r="G490" s="64" t="s">
        <v>963</v>
      </c>
      <c r="H490" s="64" t="s">
        <v>24</v>
      </c>
      <c r="I490" s="64" t="s">
        <v>1288</v>
      </c>
      <c r="J490" s="64" t="s">
        <v>1289</v>
      </c>
      <c r="K490" s="64" t="s">
        <v>853</v>
      </c>
      <c r="L490" s="65">
        <v>33443</v>
      </c>
      <c r="M490" s="65">
        <v>50508</v>
      </c>
      <c r="N490" s="65">
        <v>50508</v>
      </c>
      <c r="O490" s="65">
        <v>67862</v>
      </c>
      <c r="P490" s="65">
        <v>0</v>
      </c>
      <c r="Q490" s="65">
        <v>17837</v>
      </c>
      <c r="R490" s="65">
        <v>4217</v>
      </c>
      <c r="S490" s="65">
        <v>290</v>
      </c>
      <c r="T490" s="57">
        <f>IF(P490&gt;0, ROUND(IF(IF(OR(C490="51", C490="52", C490="66"), (L490*'UNIT VALUES'!$C$22)-CALCS!P490,0)&gt;0, IF(OR(C490="51", C490="52", C490="66"), (L490*'UNIT VALUES'!$C$22)-CALCS!P490,0), 0), 0), ROUND(IF(IF(OR(C490="51", C490="52", C490="66"), (L490*'UNIT VALUES'!$C$22)-CALCS!O490,0)&gt;0, IF(OR(C490="51", C490="52", C490="66"), (L490*'UNIT VALUES'!$C$22)-CALCS!O490,0), 0), 0))</f>
        <v>0</v>
      </c>
      <c r="U490" s="58">
        <f>IF(C490="22", (O490*'UNIT VALUES'!$D$34)+(Q490*'UNIT VALUES'!$D$35)+(S490*'UNIT VALUES'!$D$36), (O490*'UNIT VALUES'!$D$24)+(Q490*'UNIT VALUES'!$D$25)+(S490*'UNIT VALUES'!$D$26))</f>
        <v>732282.123201287</v>
      </c>
      <c r="V490" s="58">
        <f>IF(C490="22",(O490*'UNIT VALUES'!$D$37)+(Q490*'UNIT VALUES'!$D$38)+(R490*'UNIT VALUES'!$D$39),IF(C490="66",(Q490*'UNIT VALUES'!$D$27)+(T490*'UNIT VALUES'!$D$29)+(R490*'UNIT VALUES'!$D$30),(Q490*'UNIT VALUES'!$D$27)+(T490*'UNIT VALUES'!$D$28)+(R490*'UNIT VALUES'!$D$30)))</f>
        <v>631231.83915796038</v>
      </c>
      <c r="W490" s="58">
        <f t="shared" si="7"/>
        <v>732282</v>
      </c>
      <c r="X490" s="63">
        <f>ROUND(IF(C490="22", W490*'UNIT VALUES'!$D$40, W490*'UNIT VALUES'!$D$32), 0)</f>
        <v>638892</v>
      </c>
    </row>
    <row r="491" spans="1:24">
      <c r="A491" s="64" t="s">
        <v>1290</v>
      </c>
      <c r="B491" s="64" t="s">
        <v>1257</v>
      </c>
      <c r="C491" s="64" t="s">
        <v>28</v>
      </c>
      <c r="D491" s="64" t="s">
        <v>29</v>
      </c>
      <c r="E491" s="64" t="s">
        <v>1258</v>
      </c>
      <c r="F491" s="64" t="s">
        <v>1291</v>
      </c>
      <c r="G491" s="64" t="s">
        <v>23</v>
      </c>
      <c r="H491" s="64" t="s">
        <v>24</v>
      </c>
      <c r="I491" s="64" t="s">
        <v>1292</v>
      </c>
      <c r="J491" s="64" t="s">
        <v>1293</v>
      </c>
      <c r="K491" s="64" t="s">
        <v>853</v>
      </c>
      <c r="L491" s="65">
        <v>89159</v>
      </c>
      <c r="M491" s="65">
        <v>82003</v>
      </c>
      <c r="N491" s="65">
        <v>82003</v>
      </c>
      <c r="O491" s="65">
        <v>82684</v>
      </c>
      <c r="P491" s="65">
        <v>0</v>
      </c>
      <c r="Q491" s="65">
        <v>12322</v>
      </c>
      <c r="R491" s="65">
        <v>12117</v>
      </c>
      <c r="S491" s="65">
        <v>882</v>
      </c>
      <c r="T491" s="57">
        <f>IF(P491&gt;0, ROUND(IF(IF(OR(C491="51", C491="52", C491="66"), (L491*'UNIT VALUES'!$C$22)-CALCS!P491,0)&gt;0, IF(OR(C491="51", C491="52", C491="66"), (L491*'UNIT VALUES'!$C$22)-CALCS!P491,0), 0), 0), ROUND(IF(IF(OR(C491="51", C491="52", C491="66"), (L491*'UNIT VALUES'!$C$22)-CALCS!O491,0)&gt;0, IF(OR(C491="51", C491="52", C491="66"), (L491*'UNIT VALUES'!$C$22)-CALCS!O491,0), 0), 0))</f>
        <v>50433</v>
      </c>
      <c r="U491" s="58">
        <f>IF(C491="22", (O491*'UNIT VALUES'!$D$34)+(Q491*'UNIT VALUES'!$D$35)+(S491*'UNIT VALUES'!$D$36), (O491*'UNIT VALUES'!$D$24)+(Q491*'UNIT VALUES'!$D$25)+(S491*'UNIT VALUES'!$D$26))</f>
        <v>691666.10709617462</v>
      </c>
      <c r="V491" s="58">
        <f>IF(C491="22",(O491*'UNIT VALUES'!$D$37)+(Q491*'UNIT VALUES'!$D$38)+(R491*'UNIT VALUES'!$D$39),IF(C491="66",(Q491*'UNIT VALUES'!$D$27)+(T491*'UNIT VALUES'!$D$29)+(R491*'UNIT VALUES'!$D$30),(Q491*'UNIT VALUES'!$D$27)+(T491*'UNIT VALUES'!$D$28)+(R491*'UNIT VALUES'!$D$30)))</f>
        <v>1727512.2368771278</v>
      </c>
      <c r="W491" s="58">
        <f t="shared" si="7"/>
        <v>1727512</v>
      </c>
      <c r="X491" s="63">
        <f>ROUND(IF(C491="22", W491*'UNIT VALUES'!$D$40, W491*'UNIT VALUES'!$D$32), 0)</f>
        <v>1507198</v>
      </c>
    </row>
    <row r="492" spans="1:24">
      <c r="A492" s="64" t="s">
        <v>1294</v>
      </c>
      <c r="B492" s="64" t="s">
        <v>1257</v>
      </c>
      <c r="C492" s="64" t="s">
        <v>28</v>
      </c>
      <c r="D492" s="64" t="s">
        <v>29</v>
      </c>
      <c r="E492" s="64" t="s">
        <v>1258</v>
      </c>
      <c r="F492" s="64" t="s">
        <v>1295</v>
      </c>
      <c r="G492" s="64" t="s">
        <v>175</v>
      </c>
      <c r="H492" s="64" t="s">
        <v>24</v>
      </c>
      <c r="I492" s="64" t="s">
        <v>1296</v>
      </c>
      <c r="J492" s="64" t="s">
        <v>1267</v>
      </c>
      <c r="K492" s="64" t="s">
        <v>853</v>
      </c>
      <c r="L492" s="65">
        <v>71755</v>
      </c>
      <c r="M492" s="65">
        <v>75985</v>
      </c>
      <c r="N492" s="65">
        <v>75985</v>
      </c>
      <c r="O492" s="65">
        <v>68406</v>
      </c>
      <c r="P492" s="65">
        <v>0</v>
      </c>
      <c r="Q492" s="65">
        <v>11393</v>
      </c>
      <c r="R492" s="65">
        <v>8249</v>
      </c>
      <c r="S492" s="65">
        <v>389</v>
      </c>
      <c r="T492" s="57">
        <f>IF(P492&gt;0, ROUND(IF(IF(OR(C492="51", C492="52", C492="66"), (L492*'UNIT VALUES'!$C$22)-CALCS!P492,0)&gt;0, IF(OR(C492="51", C492="52", C492="66"), (L492*'UNIT VALUES'!$C$22)-CALCS!P492,0), 0), 0), ROUND(IF(IF(OR(C492="51", C492="52", C492="66"), (L492*'UNIT VALUES'!$C$22)-CALCS!O492,0)&gt;0, IF(OR(C492="51", C492="52", C492="66"), (L492*'UNIT VALUES'!$C$22)-CALCS!O492,0), 0), 0))</f>
        <v>38726</v>
      </c>
      <c r="U492" s="58">
        <f>IF(C492="22", (O492*'UNIT VALUES'!$D$34)+(Q492*'UNIT VALUES'!$D$35)+(S492*'UNIT VALUES'!$D$36), (O492*'UNIT VALUES'!$D$24)+(Q492*'UNIT VALUES'!$D$25)+(S492*'UNIT VALUES'!$D$26))</f>
        <v>551490.75741087506</v>
      </c>
      <c r="V492" s="58">
        <f>IF(C492="22",(O492*'UNIT VALUES'!$D$37)+(Q492*'UNIT VALUES'!$D$38)+(R492*'UNIT VALUES'!$D$39),IF(C492="66",(Q492*'UNIT VALUES'!$D$27)+(T492*'UNIT VALUES'!$D$29)+(R492*'UNIT VALUES'!$D$30),(Q492*'UNIT VALUES'!$D$27)+(T492*'UNIT VALUES'!$D$28)+(R492*'UNIT VALUES'!$D$30)))</f>
        <v>1286809.136430616</v>
      </c>
      <c r="W492" s="58">
        <f t="shared" si="7"/>
        <v>1286809</v>
      </c>
      <c r="X492" s="63">
        <f>ROUND(IF(C492="22", W492*'UNIT VALUES'!$D$40, W492*'UNIT VALUES'!$D$32), 0)</f>
        <v>1122699</v>
      </c>
    </row>
    <row r="493" spans="1:24">
      <c r="A493" s="64" t="s">
        <v>1297</v>
      </c>
      <c r="B493" s="64" t="s">
        <v>1257</v>
      </c>
      <c r="C493" s="64" t="s">
        <v>28</v>
      </c>
      <c r="D493" s="64" t="s">
        <v>29</v>
      </c>
      <c r="E493" s="64" t="s">
        <v>1258</v>
      </c>
      <c r="F493" s="64" t="s">
        <v>1298</v>
      </c>
      <c r="G493" s="64" t="s">
        <v>23</v>
      </c>
      <c r="H493" s="64" t="s">
        <v>24</v>
      </c>
      <c r="I493" s="64" t="s">
        <v>1299</v>
      </c>
      <c r="J493" s="64" t="s">
        <v>1283</v>
      </c>
      <c r="K493" s="64" t="s">
        <v>853</v>
      </c>
      <c r="L493" s="65">
        <v>11949</v>
      </c>
      <c r="M493" s="65">
        <v>0</v>
      </c>
      <c r="N493" s="65">
        <v>0</v>
      </c>
      <c r="O493" s="65">
        <v>56609</v>
      </c>
      <c r="P493" s="65">
        <v>0</v>
      </c>
      <c r="Q493" s="65">
        <v>3500</v>
      </c>
      <c r="R493" s="65">
        <v>1247</v>
      </c>
      <c r="S493" s="65">
        <v>209</v>
      </c>
      <c r="T493" s="57">
        <f>IF(P493&gt;0, ROUND(IF(IF(OR(C493="51", C493="52", C493="66"), (L493*'UNIT VALUES'!$C$22)-CALCS!P493,0)&gt;0, IF(OR(C493="51", C493="52", C493="66"), (L493*'UNIT VALUES'!$C$22)-CALCS!P493,0), 0), 0), ROUND(IF(IF(OR(C493="51", C493="52", C493="66"), (L493*'UNIT VALUES'!$C$22)-CALCS!O493,0)&gt;0, IF(OR(C493="51", C493="52", C493="66"), (L493*'UNIT VALUES'!$C$22)-CALCS!O493,0), 0), 0))</f>
        <v>0</v>
      </c>
      <c r="U493" s="58">
        <f>IF(C493="22", (O493*'UNIT VALUES'!$D$34)+(Q493*'UNIT VALUES'!$D$35)+(S493*'UNIT VALUES'!$D$36), (O493*'UNIT VALUES'!$D$24)+(Q493*'UNIT VALUES'!$D$25)+(S493*'UNIT VALUES'!$D$26))</f>
        <v>254538.50925181032</v>
      </c>
      <c r="V493" s="58">
        <f>IF(C493="22",(O493*'UNIT VALUES'!$D$37)+(Q493*'UNIT VALUES'!$D$38)+(R493*'UNIT VALUES'!$D$39),IF(C493="66",(Q493*'UNIT VALUES'!$D$27)+(T493*'UNIT VALUES'!$D$29)+(R493*'UNIT VALUES'!$D$30),(Q493*'UNIT VALUES'!$D$27)+(T493*'UNIT VALUES'!$D$28)+(R493*'UNIT VALUES'!$D$30)))</f>
        <v>153842.17118259816</v>
      </c>
      <c r="W493" s="58">
        <f t="shared" si="7"/>
        <v>254539</v>
      </c>
      <c r="X493" s="63">
        <f>ROUND(IF(C493="22", W493*'UNIT VALUES'!$D$40, W493*'UNIT VALUES'!$D$32), 0)</f>
        <v>222077</v>
      </c>
    </row>
    <row r="494" spans="1:24">
      <c r="A494" s="64" t="s">
        <v>1546</v>
      </c>
      <c r="B494" s="64" t="s">
        <v>1547</v>
      </c>
      <c r="C494" s="64" t="s">
        <v>19</v>
      </c>
      <c r="D494" s="64" t="s">
        <v>20</v>
      </c>
      <c r="E494" s="64" t="s">
        <v>1548</v>
      </c>
      <c r="F494" s="64" t="s">
        <v>22</v>
      </c>
      <c r="G494" s="64" t="s">
        <v>23</v>
      </c>
      <c r="H494" s="64" t="s">
        <v>24</v>
      </c>
      <c r="I494" s="64" t="s">
        <v>24</v>
      </c>
      <c r="J494" s="64" t="s">
        <v>25</v>
      </c>
      <c r="K494" s="64" t="s">
        <v>172</v>
      </c>
      <c r="L494" s="65">
        <v>0</v>
      </c>
      <c r="M494" s="65">
        <v>2364386</v>
      </c>
      <c r="N494" s="65">
        <v>2363679</v>
      </c>
      <c r="O494" s="65">
        <v>1474312</v>
      </c>
      <c r="P494" s="65">
        <v>0</v>
      </c>
      <c r="Q494" s="65">
        <v>159179</v>
      </c>
      <c r="R494" s="65">
        <v>171165</v>
      </c>
      <c r="S494" s="65">
        <v>9493</v>
      </c>
      <c r="T494" s="57">
        <f>IF(P494&gt;0, ROUND(IF(IF(OR(C494="51", C494="52", C494="66"), (L494*'UNIT VALUES'!$C$22)-CALCS!P494,0)&gt;0, IF(OR(C494="51", C494="52", C494="66"), (L494*'UNIT VALUES'!$C$22)-CALCS!P494,0), 0), 0), ROUND(IF(IF(OR(C494="51", C494="52", C494="66"), (L494*'UNIT VALUES'!$C$22)-CALCS!O494,0)&gt;0, IF(OR(C494="51", C494="52", C494="66"), (L494*'UNIT VALUES'!$C$22)-CALCS!O494,0), 0), 0))</f>
        <v>0</v>
      </c>
      <c r="U494" s="58">
        <f>IF(C494="22", (O494*'UNIT VALUES'!$D$34)+(Q494*'UNIT VALUES'!$D$35)+(S494*'UNIT VALUES'!$D$36), (O494*'UNIT VALUES'!$D$24)+(Q494*'UNIT VALUES'!$D$25)+(S494*'UNIT VALUES'!$D$26))</f>
        <v>10655913.137882371</v>
      </c>
      <c r="V494" s="58">
        <f>IF(C494="22",(O494*'UNIT VALUES'!$D$37)+(Q494*'UNIT VALUES'!$D$38)+(R494*'UNIT VALUES'!$D$39),IF(C494="66",(Q494*'UNIT VALUES'!$D$27)+(T494*'UNIT VALUES'!$D$29)+(R494*'UNIT VALUES'!$D$30),(Q494*'UNIT VALUES'!$D$27)+(T494*'UNIT VALUES'!$D$28)+(R494*'UNIT VALUES'!$D$30)))</f>
        <v>16327020.516982544</v>
      </c>
      <c r="W494" s="58">
        <f t="shared" si="7"/>
        <v>16327021</v>
      </c>
      <c r="X494" s="63">
        <f>ROUND(IF(C494="22", W494*'UNIT VALUES'!$D$40, W494*'UNIT VALUES'!$D$32), 0)</f>
        <v>13613981</v>
      </c>
    </row>
    <row r="495" spans="1:24">
      <c r="A495" s="64" t="s">
        <v>1549</v>
      </c>
      <c r="B495" s="64" t="s">
        <v>1547</v>
      </c>
      <c r="C495" s="64" t="s">
        <v>28</v>
      </c>
      <c r="D495" s="64" t="s">
        <v>29</v>
      </c>
      <c r="E495" s="64" t="s">
        <v>1548</v>
      </c>
      <c r="F495" s="64" t="s">
        <v>1371</v>
      </c>
      <c r="G495" s="64" t="s">
        <v>1550</v>
      </c>
      <c r="H495" s="64" t="s">
        <v>24</v>
      </c>
      <c r="I495" s="64" t="s">
        <v>413</v>
      </c>
      <c r="J495" s="64" t="s">
        <v>1551</v>
      </c>
      <c r="K495" s="64" t="s">
        <v>172</v>
      </c>
      <c r="L495" s="65">
        <v>140246</v>
      </c>
      <c r="M495" s="65">
        <v>161148</v>
      </c>
      <c r="N495" s="65">
        <v>161087</v>
      </c>
      <c r="O495" s="65">
        <v>145786</v>
      </c>
      <c r="P495" s="65">
        <v>0</v>
      </c>
      <c r="Q495" s="65">
        <v>29605</v>
      </c>
      <c r="R495" s="65">
        <v>13683</v>
      </c>
      <c r="S495" s="65">
        <v>1908</v>
      </c>
      <c r="T495" s="57">
        <f>IF(P495&gt;0, ROUND(IF(IF(OR(C495="51", C495="52", C495="66"), (L495*'UNIT VALUES'!$C$22)-CALCS!P495,0)&gt;0, IF(OR(C495="51", C495="52", C495="66"), (L495*'UNIT VALUES'!$C$22)-CALCS!P495,0), 0), 0), ROUND(IF(IF(OR(C495="51", C495="52", C495="66"), (L495*'UNIT VALUES'!$C$22)-CALCS!O495,0)&gt;0, IF(OR(C495="51", C495="52", C495="66"), (L495*'UNIT VALUES'!$C$22)-CALCS!O495,0), 0), 0))</f>
        <v>63605</v>
      </c>
      <c r="U495" s="58">
        <f>IF(C495="22", (O495*'UNIT VALUES'!$D$34)+(Q495*'UNIT VALUES'!$D$35)+(S495*'UNIT VALUES'!$D$36), (O495*'UNIT VALUES'!$D$24)+(Q495*'UNIT VALUES'!$D$25)+(S495*'UNIT VALUES'!$D$26))</f>
        <v>1522137.8400774943</v>
      </c>
      <c r="V495" s="58">
        <f>IF(C495="22",(O495*'UNIT VALUES'!$D$37)+(Q495*'UNIT VALUES'!$D$38)+(R495*'UNIT VALUES'!$D$39),IF(C495="66",(Q495*'UNIT VALUES'!$D$27)+(T495*'UNIT VALUES'!$D$29)+(R495*'UNIT VALUES'!$D$30),(Q495*'UNIT VALUES'!$D$27)+(T495*'UNIT VALUES'!$D$28)+(R495*'UNIT VALUES'!$D$30)))</f>
        <v>2324565.0211628685</v>
      </c>
      <c r="W495" s="58">
        <f t="shared" si="7"/>
        <v>2324565</v>
      </c>
      <c r="X495" s="63">
        <f>ROUND(IF(C495="22", W495*'UNIT VALUES'!$D$40, W495*'UNIT VALUES'!$D$32), 0)</f>
        <v>2028107</v>
      </c>
    </row>
    <row r="496" spans="1:24">
      <c r="A496" s="64" t="s">
        <v>1552</v>
      </c>
      <c r="B496" s="64" t="s">
        <v>1547</v>
      </c>
      <c r="C496" s="64" t="s">
        <v>28</v>
      </c>
      <c r="D496" s="64" t="s">
        <v>29</v>
      </c>
      <c r="E496" s="64" t="s">
        <v>1548</v>
      </c>
      <c r="F496" s="64" t="s">
        <v>1553</v>
      </c>
      <c r="G496" s="64" t="s">
        <v>117</v>
      </c>
      <c r="H496" s="64" t="s">
        <v>24</v>
      </c>
      <c r="I496" s="64" t="s">
        <v>1554</v>
      </c>
      <c r="J496" s="64" t="s">
        <v>1555</v>
      </c>
      <c r="K496" s="64" t="s">
        <v>172</v>
      </c>
      <c r="L496" s="65">
        <v>32858</v>
      </c>
      <c r="M496" s="65">
        <v>52738</v>
      </c>
      <c r="N496" s="65">
        <v>52738</v>
      </c>
      <c r="O496" s="65">
        <v>87643</v>
      </c>
      <c r="P496" s="65">
        <v>0</v>
      </c>
      <c r="Q496" s="65">
        <v>20657</v>
      </c>
      <c r="R496" s="65">
        <v>3996</v>
      </c>
      <c r="S496" s="65">
        <v>355</v>
      </c>
      <c r="T496" s="57">
        <f>IF(P496&gt;0, ROUND(IF(IF(OR(C496="51", C496="52", C496="66"), (L496*'UNIT VALUES'!$C$22)-CALCS!P496,0)&gt;0, IF(OR(C496="51", C496="52", C496="66"), (L496*'UNIT VALUES'!$C$22)-CALCS!P496,0), 0), 0), ROUND(IF(IF(OR(C496="51", C496="52", C496="66"), (L496*'UNIT VALUES'!$C$22)-CALCS!O496,0)&gt;0, IF(OR(C496="51", C496="52", C496="66"), (L496*'UNIT VALUES'!$C$22)-CALCS!O496,0), 0), 0))</f>
        <v>0</v>
      </c>
      <c r="U496" s="58">
        <f>IF(C496="22", (O496*'UNIT VALUES'!$D$34)+(Q496*'UNIT VALUES'!$D$35)+(S496*'UNIT VALUES'!$D$36), (O496*'UNIT VALUES'!$D$24)+(Q496*'UNIT VALUES'!$D$25)+(S496*'UNIT VALUES'!$D$26))</f>
        <v>869090.16124716157</v>
      </c>
      <c r="V496" s="58">
        <f>IF(C496="22",(O496*'UNIT VALUES'!$D$37)+(Q496*'UNIT VALUES'!$D$38)+(R496*'UNIT VALUES'!$D$39),IF(C496="66",(Q496*'UNIT VALUES'!$D$27)+(T496*'UNIT VALUES'!$D$29)+(R496*'UNIT VALUES'!$D$30),(Q496*'UNIT VALUES'!$D$27)+(T496*'UNIT VALUES'!$D$28)+(R496*'UNIT VALUES'!$D$30)))</f>
        <v>667591.1843099948</v>
      </c>
      <c r="W496" s="58">
        <f t="shared" si="7"/>
        <v>869090</v>
      </c>
      <c r="X496" s="63">
        <f>ROUND(IF(C496="22", W496*'UNIT VALUES'!$D$40, W496*'UNIT VALUES'!$D$32), 0)</f>
        <v>758253</v>
      </c>
    </row>
    <row r="497" spans="1:24">
      <c r="A497" s="64" t="s">
        <v>1556</v>
      </c>
      <c r="B497" s="64" t="s">
        <v>1547</v>
      </c>
      <c r="C497" s="64" t="s">
        <v>49</v>
      </c>
      <c r="D497" s="64" t="s">
        <v>50</v>
      </c>
      <c r="E497" s="64" t="s">
        <v>1548</v>
      </c>
      <c r="F497" s="64" t="s">
        <v>1557</v>
      </c>
      <c r="G497" s="64" t="s">
        <v>963</v>
      </c>
      <c r="H497" s="64" t="s">
        <v>24</v>
      </c>
      <c r="I497" s="64" t="s">
        <v>1558</v>
      </c>
      <c r="J497" s="64" t="s">
        <v>1551</v>
      </c>
      <c r="K497" s="64" t="s">
        <v>172</v>
      </c>
      <c r="L497" s="65">
        <v>22052</v>
      </c>
      <c r="M497" s="65">
        <v>33656</v>
      </c>
      <c r="N497" s="65">
        <v>33656</v>
      </c>
      <c r="O497" s="65">
        <v>35251</v>
      </c>
      <c r="P497" s="65">
        <v>0</v>
      </c>
      <c r="Q497" s="65">
        <v>3946</v>
      </c>
      <c r="R497" s="65">
        <v>3706</v>
      </c>
      <c r="S497" s="65">
        <v>117</v>
      </c>
      <c r="T497" s="57">
        <f>IF(P497&gt;0, ROUND(IF(IF(OR(C497="51", C497="52", C497="66"), (L497*'UNIT VALUES'!$C$22)-CALCS!P497,0)&gt;0, IF(OR(C497="51", C497="52", C497="66"), (L497*'UNIT VALUES'!$C$22)-CALCS!P497,0), 0), 0), ROUND(IF(IF(OR(C497="51", C497="52", C497="66"), (L497*'UNIT VALUES'!$C$22)-CALCS!O497,0)&gt;0, IF(OR(C497="51", C497="52", C497="66"), (L497*'UNIT VALUES'!$C$22)-CALCS!O497,0), 0), 0))</f>
        <v>0</v>
      </c>
      <c r="U497" s="58">
        <f>IF(C497="22", (O497*'UNIT VALUES'!$D$34)+(Q497*'UNIT VALUES'!$D$35)+(S497*'UNIT VALUES'!$D$36), (O497*'UNIT VALUES'!$D$24)+(Q497*'UNIT VALUES'!$D$25)+(S497*'UNIT VALUES'!$D$26))</f>
        <v>210727.05570667383</v>
      </c>
      <c r="V497" s="58">
        <f>IF(C497="22",(O497*'UNIT VALUES'!$D$37)+(Q497*'UNIT VALUES'!$D$38)+(R497*'UNIT VALUES'!$D$39),IF(C497="66",(Q497*'UNIT VALUES'!$D$27)+(T497*'UNIT VALUES'!$D$29)+(R497*'UNIT VALUES'!$D$30),(Q497*'UNIT VALUES'!$D$27)+(T497*'UNIT VALUES'!$D$28)+(R497*'UNIT VALUES'!$D$30)))</f>
        <v>337816.83447651408</v>
      </c>
      <c r="W497" s="58">
        <f t="shared" si="7"/>
        <v>337817</v>
      </c>
      <c r="X497" s="63">
        <f>ROUND(IF(C497="22", W497*'UNIT VALUES'!$D$40, W497*'UNIT VALUES'!$D$32), 0)</f>
        <v>294734</v>
      </c>
    </row>
    <row r="498" spans="1:24">
      <c r="A498" s="64" t="s">
        <v>1559</v>
      </c>
      <c r="B498" s="64" t="s">
        <v>1547</v>
      </c>
      <c r="C498" s="64" t="s">
        <v>28</v>
      </c>
      <c r="D498" s="64" t="s">
        <v>29</v>
      </c>
      <c r="E498" s="64" t="s">
        <v>1548</v>
      </c>
      <c r="F498" s="64" t="s">
        <v>1560</v>
      </c>
      <c r="G498" s="64" t="s">
        <v>23</v>
      </c>
      <c r="H498" s="64" t="s">
        <v>24</v>
      </c>
      <c r="I498" s="64" t="s">
        <v>1561</v>
      </c>
      <c r="J498" s="64" t="s">
        <v>1562</v>
      </c>
      <c r="K498" s="64" t="s">
        <v>172</v>
      </c>
      <c r="L498" s="65">
        <v>22993</v>
      </c>
      <c r="M498" s="65">
        <v>0</v>
      </c>
      <c r="N498" s="65">
        <v>0</v>
      </c>
      <c r="O498" s="65">
        <v>52281</v>
      </c>
      <c r="P498" s="65">
        <v>0</v>
      </c>
      <c r="Q498" s="65">
        <v>14182</v>
      </c>
      <c r="R498" s="65">
        <v>2325</v>
      </c>
      <c r="S498" s="65">
        <v>614</v>
      </c>
      <c r="T498" s="57">
        <f>IF(P498&gt;0, ROUND(IF(IF(OR(C498="51", C498="52", C498="66"), (L498*'UNIT VALUES'!$C$22)-CALCS!P498,0)&gt;0, IF(OR(C498="51", C498="52", C498="66"), (L498*'UNIT VALUES'!$C$22)-CALCS!P498,0), 0), 0), ROUND(IF(IF(OR(C498="51", C498="52", C498="66"), (L498*'UNIT VALUES'!$C$22)-CALCS!O498,0)&gt;0, IF(OR(C498="51", C498="52", C498="66"), (L498*'UNIT VALUES'!$C$22)-CALCS!O498,0), 0), 0))</f>
        <v>0</v>
      </c>
      <c r="U498" s="58">
        <f>IF(C498="22", (O498*'UNIT VALUES'!$D$34)+(Q498*'UNIT VALUES'!$D$35)+(S498*'UNIT VALUES'!$D$36), (O498*'UNIT VALUES'!$D$24)+(Q498*'UNIT VALUES'!$D$25)+(S498*'UNIT VALUES'!$D$26))</f>
        <v>643858.92308391654</v>
      </c>
      <c r="V498" s="58">
        <f>IF(C498="22",(O498*'UNIT VALUES'!$D$37)+(Q498*'UNIT VALUES'!$D$38)+(R498*'UNIT VALUES'!$D$39),IF(C498="66",(Q498*'UNIT VALUES'!$D$27)+(T498*'UNIT VALUES'!$D$29)+(R498*'UNIT VALUES'!$D$30),(Q498*'UNIT VALUES'!$D$27)+(T498*'UNIT VALUES'!$D$28)+(R498*'UNIT VALUES'!$D$30)))</f>
        <v>428429.77877039416</v>
      </c>
      <c r="W498" s="58">
        <f t="shared" si="7"/>
        <v>643859</v>
      </c>
      <c r="X498" s="63">
        <f>ROUND(IF(C498="22", W498*'UNIT VALUES'!$D$40, W498*'UNIT VALUES'!$D$32), 0)</f>
        <v>561746</v>
      </c>
    </row>
    <row r="499" spans="1:24">
      <c r="A499" s="64" t="s">
        <v>1563</v>
      </c>
      <c r="B499" s="64" t="s">
        <v>1547</v>
      </c>
      <c r="C499" s="64" t="s">
        <v>28</v>
      </c>
      <c r="D499" s="64" t="s">
        <v>29</v>
      </c>
      <c r="E499" s="64" t="s">
        <v>1548</v>
      </c>
      <c r="F499" s="64" t="s">
        <v>1564</v>
      </c>
      <c r="G499" s="64" t="s">
        <v>161</v>
      </c>
      <c r="H499" s="64" t="s">
        <v>24</v>
      </c>
      <c r="I499" s="64" t="s">
        <v>1565</v>
      </c>
      <c r="J499" s="64" t="s">
        <v>1551</v>
      </c>
      <c r="K499" s="64" t="s">
        <v>172</v>
      </c>
      <c r="L499" s="65">
        <v>21110</v>
      </c>
      <c r="M499" s="65">
        <v>82487</v>
      </c>
      <c r="N499" s="65">
        <v>81784</v>
      </c>
      <c r="O499" s="65">
        <v>173372</v>
      </c>
      <c r="P499" s="65">
        <v>0</v>
      </c>
      <c r="Q499" s="65">
        <v>7821</v>
      </c>
      <c r="R499" s="65">
        <v>1147</v>
      </c>
      <c r="S499" s="65">
        <v>566</v>
      </c>
      <c r="T499" s="57">
        <f>IF(P499&gt;0, ROUND(IF(IF(OR(C499="51", C499="52", C499="66"), (L499*'UNIT VALUES'!$C$22)-CALCS!P499,0)&gt;0, IF(OR(C499="51", C499="52", C499="66"), (L499*'UNIT VALUES'!$C$22)-CALCS!P499,0), 0), 0), ROUND(IF(IF(OR(C499="51", C499="52", C499="66"), (L499*'UNIT VALUES'!$C$22)-CALCS!O499,0)&gt;0, IF(OR(C499="51", C499="52", C499="66"), (L499*'UNIT VALUES'!$C$22)-CALCS!O499,0), 0), 0))</f>
        <v>0</v>
      </c>
      <c r="U499" s="58">
        <f>IF(C499="22", (O499*'UNIT VALUES'!$D$34)+(Q499*'UNIT VALUES'!$D$35)+(S499*'UNIT VALUES'!$D$36), (O499*'UNIT VALUES'!$D$24)+(Q499*'UNIT VALUES'!$D$25)+(S499*'UNIT VALUES'!$D$26))</f>
        <v>677679.89694975736</v>
      </c>
      <c r="V499" s="58">
        <f>IF(C499="22",(O499*'UNIT VALUES'!$D$37)+(Q499*'UNIT VALUES'!$D$38)+(R499*'UNIT VALUES'!$D$39),IF(C499="66",(Q499*'UNIT VALUES'!$D$27)+(T499*'UNIT VALUES'!$D$29)+(R499*'UNIT VALUES'!$D$30),(Q499*'UNIT VALUES'!$D$27)+(T499*'UNIT VALUES'!$D$28)+(R499*'UNIT VALUES'!$D$30)))</f>
        <v>226607.70766529319</v>
      </c>
      <c r="W499" s="58">
        <f t="shared" si="7"/>
        <v>677680</v>
      </c>
      <c r="X499" s="63">
        <f>ROUND(IF(C499="22", W499*'UNIT VALUES'!$D$40, W499*'UNIT VALUES'!$D$32), 0)</f>
        <v>591254</v>
      </c>
    </row>
    <row r="500" spans="1:24">
      <c r="A500" s="64" t="s">
        <v>1566</v>
      </c>
      <c r="B500" s="64" t="s">
        <v>1547</v>
      </c>
      <c r="C500" s="64" t="s">
        <v>49</v>
      </c>
      <c r="D500" s="64" t="s">
        <v>50</v>
      </c>
      <c r="E500" s="64" t="s">
        <v>1548</v>
      </c>
      <c r="F500" s="64" t="s">
        <v>1567</v>
      </c>
      <c r="G500" s="64" t="s">
        <v>161</v>
      </c>
      <c r="H500" s="64" t="s">
        <v>24</v>
      </c>
      <c r="I500" s="64" t="s">
        <v>1568</v>
      </c>
      <c r="J500" s="64" t="s">
        <v>1551</v>
      </c>
      <c r="K500" s="64" t="s">
        <v>172</v>
      </c>
      <c r="L500" s="65">
        <v>9072</v>
      </c>
      <c r="M500" s="65">
        <v>31164</v>
      </c>
      <c r="N500" s="65">
        <v>29653</v>
      </c>
      <c r="O500" s="65">
        <v>62209</v>
      </c>
      <c r="P500" s="65">
        <v>0</v>
      </c>
      <c r="Q500" s="65">
        <v>3236</v>
      </c>
      <c r="R500" s="65">
        <v>738</v>
      </c>
      <c r="S500" s="65">
        <v>189</v>
      </c>
      <c r="T500" s="57">
        <f>IF(P500&gt;0, ROUND(IF(IF(OR(C500="51", C500="52", C500="66"), (L500*'UNIT VALUES'!$C$22)-CALCS!P500,0)&gt;0, IF(OR(C500="51", C500="52", C500="66"), (L500*'UNIT VALUES'!$C$22)-CALCS!P500,0), 0), 0), ROUND(IF(IF(OR(C500="51", C500="52", C500="66"), (L500*'UNIT VALUES'!$C$22)-CALCS!O500,0)&gt;0, IF(OR(C500="51", C500="52", C500="66"), (L500*'UNIT VALUES'!$C$22)-CALCS!O500,0), 0), 0))</f>
        <v>0</v>
      </c>
      <c r="U500" s="58">
        <f>IF(C500="22", (O500*'UNIT VALUES'!$D$34)+(Q500*'UNIT VALUES'!$D$35)+(S500*'UNIT VALUES'!$D$36), (O500*'UNIT VALUES'!$D$24)+(Q500*'UNIT VALUES'!$D$25)+(S500*'UNIT VALUES'!$D$26))</f>
        <v>254022.00481546912</v>
      </c>
      <c r="V500" s="58">
        <f>IF(C500="22",(O500*'UNIT VALUES'!$D$37)+(Q500*'UNIT VALUES'!$D$38)+(R500*'UNIT VALUES'!$D$39),IF(C500="66",(Q500*'UNIT VALUES'!$D$27)+(T500*'UNIT VALUES'!$D$29)+(R500*'UNIT VALUES'!$D$30),(Q500*'UNIT VALUES'!$D$27)+(T500*'UNIT VALUES'!$D$28)+(R500*'UNIT VALUES'!$D$30)))</f>
        <v>112585.36303674945</v>
      </c>
      <c r="W500" s="58">
        <f t="shared" si="7"/>
        <v>254022</v>
      </c>
      <c r="X500" s="63">
        <f>ROUND(IF(C500="22", W500*'UNIT VALUES'!$D$40, W500*'UNIT VALUES'!$D$32), 0)</f>
        <v>221626</v>
      </c>
    </row>
    <row r="501" spans="1:24">
      <c r="A501" s="64" t="s">
        <v>1569</v>
      </c>
      <c r="B501" s="64" t="s">
        <v>1547</v>
      </c>
      <c r="C501" s="64" t="s">
        <v>28</v>
      </c>
      <c r="D501" s="64" t="s">
        <v>29</v>
      </c>
      <c r="E501" s="64" t="s">
        <v>1548</v>
      </c>
      <c r="F501" s="64" t="s">
        <v>673</v>
      </c>
      <c r="G501" s="64" t="s">
        <v>1570</v>
      </c>
      <c r="H501" s="64" t="s">
        <v>24</v>
      </c>
      <c r="I501" s="64" t="s">
        <v>1117</v>
      </c>
      <c r="J501" s="64" t="s">
        <v>1571</v>
      </c>
      <c r="K501" s="64" t="s">
        <v>172</v>
      </c>
      <c r="L501" s="65">
        <v>119484</v>
      </c>
      <c r="M501" s="65">
        <v>120993</v>
      </c>
      <c r="N501" s="65">
        <v>118690</v>
      </c>
      <c r="O501" s="65">
        <v>127473</v>
      </c>
      <c r="P501" s="65">
        <v>125047</v>
      </c>
      <c r="Q501" s="65">
        <v>21153</v>
      </c>
      <c r="R501" s="65">
        <v>10929</v>
      </c>
      <c r="S501" s="65">
        <v>1233</v>
      </c>
      <c r="T501" s="57">
        <f>IF(P501&gt;0, ROUND(IF(IF(OR(C501="51", C501="52", C501="66"), (L501*'UNIT VALUES'!$C$22)-CALCS!P501,0)&gt;0, IF(OR(C501="51", C501="52", C501="66"), (L501*'UNIT VALUES'!$C$22)-CALCS!P501,0), 0), 0), ROUND(IF(IF(OR(C501="51", C501="52", C501="66"), (L501*'UNIT VALUES'!$C$22)-CALCS!O501,0)&gt;0, IF(OR(C501="51", C501="52", C501="66"), (L501*'UNIT VALUES'!$C$22)-CALCS!O501,0), 0), 0))</f>
        <v>53345</v>
      </c>
      <c r="U501" s="58">
        <f>IF(C501="22", (O501*'UNIT VALUES'!$D$34)+(Q501*'UNIT VALUES'!$D$35)+(S501*'UNIT VALUES'!$D$36), (O501*'UNIT VALUES'!$D$24)+(Q501*'UNIT VALUES'!$D$25)+(S501*'UNIT VALUES'!$D$26))</f>
        <v>1111332.9328719135</v>
      </c>
      <c r="V501" s="58">
        <f>IF(C501="22",(O501*'UNIT VALUES'!$D$37)+(Q501*'UNIT VALUES'!$D$38)+(R501*'UNIT VALUES'!$D$39),IF(C501="66",(Q501*'UNIT VALUES'!$D$27)+(T501*'UNIT VALUES'!$D$29)+(R501*'UNIT VALUES'!$D$30),(Q501*'UNIT VALUES'!$D$27)+(T501*'UNIT VALUES'!$D$28)+(R501*'UNIT VALUES'!$D$30)))</f>
        <v>1842524.5921937469</v>
      </c>
      <c r="W501" s="58">
        <f t="shared" si="7"/>
        <v>1842525</v>
      </c>
      <c r="X501" s="63">
        <f>ROUND(IF(C501="22", W501*'UNIT VALUES'!$D$40, W501*'UNIT VALUES'!$D$32), 0)</f>
        <v>1607543</v>
      </c>
    </row>
    <row r="502" spans="1:24">
      <c r="A502" s="64" t="s">
        <v>1572</v>
      </c>
      <c r="B502" s="64" t="s">
        <v>1547</v>
      </c>
      <c r="C502" s="64" t="s">
        <v>28</v>
      </c>
      <c r="D502" s="64" t="s">
        <v>29</v>
      </c>
      <c r="E502" s="64" t="s">
        <v>1548</v>
      </c>
      <c r="F502" s="64" t="s">
        <v>1573</v>
      </c>
      <c r="G502" s="64" t="s">
        <v>1574</v>
      </c>
      <c r="H502" s="64" t="s">
        <v>24</v>
      </c>
      <c r="I502" s="64" t="s">
        <v>1575</v>
      </c>
      <c r="J502" s="64" t="s">
        <v>1576</v>
      </c>
      <c r="K502" s="64" t="s">
        <v>172</v>
      </c>
      <c r="L502" s="65">
        <v>254698</v>
      </c>
      <c r="M502" s="65">
        <v>281807</v>
      </c>
      <c r="N502" s="65">
        <v>279898</v>
      </c>
      <c r="O502" s="65">
        <v>382368</v>
      </c>
      <c r="P502" s="65">
        <v>379778</v>
      </c>
      <c r="Q502" s="65">
        <v>52839</v>
      </c>
      <c r="R502" s="65">
        <v>19839</v>
      </c>
      <c r="S502" s="65">
        <v>3337</v>
      </c>
      <c r="T502" s="57">
        <f>IF(P502&gt;0, ROUND(IF(IF(OR(C502="51", C502="52", C502="66"), (L502*'UNIT VALUES'!$C$22)-CALCS!P502,0)&gt;0, IF(OR(C502="51", C502="52", C502="66"), (L502*'UNIT VALUES'!$C$22)-CALCS!P502,0), 0), 0), ROUND(IF(IF(OR(C502="51", C502="52", C502="66"), (L502*'UNIT VALUES'!$C$22)-CALCS!O502,0)&gt;0, IF(OR(C502="51", C502="52", C502="66"), (L502*'UNIT VALUES'!$C$22)-CALCS!O502,0), 0), 0))</f>
        <v>492</v>
      </c>
      <c r="U502" s="58">
        <f>IF(C502="22", (O502*'UNIT VALUES'!$D$34)+(Q502*'UNIT VALUES'!$D$35)+(S502*'UNIT VALUES'!$D$36), (O502*'UNIT VALUES'!$D$24)+(Q502*'UNIT VALUES'!$D$25)+(S502*'UNIT VALUES'!$D$26))</f>
        <v>2945263.0360616157</v>
      </c>
      <c r="V502" s="58">
        <f>IF(C502="22",(O502*'UNIT VALUES'!$D$37)+(Q502*'UNIT VALUES'!$D$38)+(R502*'UNIT VALUES'!$D$39),IF(C502="66",(Q502*'UNIT VALUES'!$D$27)+(T502*'UNIT VALUES'!$D$29)+(R502*'UNIT VALUES'!$D$30),(Q502*'UNIT VALUES'!$D$27)+(T502*'UNIT VALUES'!$D$28)+(R502*'UNIT VALUES'!$D$30)))</f>
        <v>2401122.7712923451</v>
      </c>
      <c r="W502" s="58">
        <f t="shared" si="7"/>
        <v>2945263</v>
      </c>
      <c r="X502" s="63">
        <f>ROUND(IF(C502="22", W502*'UNIT VALUES'!$D$40, W502*'UNIT VALUES'!$D$32), 0)</f>
        <v>2569646</v>
      </c>
    </row>
    <row r="503" spans="1:24">
      <c r="A503" s="64" t="s">
        <v>1577</v>
      </c>
      <c r="B503" s="64" t="s">
        <v>1547</v>
      </c>
      <c r="C503" s="64" t="s">
        <v>102</v>
      </c>
      <c r="D503" s="64" t="s">
        <v>103</v>
      </c>
      <c r="E503" s="64" t="s">
        <v>1548</v>
      </c>
      <c r="F503" s="64" t="s">
        <v>1578</v>
      </c>
      <c r="G503" s="64" t="s">
        <v>161</v>
      </c>
      <c r="H503" s="64" t="s">
        <v>24</v>
      </c>
      <c r="I503" s="64" t="s">
        <v>24</v>
      </c>
      <c r="J503" s="64" t="s">
        <v>1551</v>
      </c>
      <c r="K503" s="64" t="s">
        <v>172</v>
      </c>
      <c r="L503" s="65">
        <v>113610</v>
      </c>
      <c r="M503" s="65">
        <v>154657</v>
      </c>
      <c r="N503" s="65">
        <v>156871</v>
      </c>
      <c r="O503" s="65">
        <v>310975</v>
      </c>
      <c r="P503" s="65">
        <v>0</v>
      </c>
      <c r="Q503" s="65">
        <v>16026</v>
      </c>
      <c r="R503" s="65">
        <v>4405</v>
      </c>
      <c r="S503" s="65">
        <v>1271</v>
      </c>
      <c r="T503" s="57">
        <f>IF(P503&gt;0, ROUND(IF(IF(OR(C503="51", C503="52", C503="66"), (L503*'UNIT VALUES'!$C$22)-CALCS!P503,0)&gt;0, IF(OR(C503="51", C503="52", C503="66"), (L503*'UNIT VALUES'!$C$22)-CALCS!P503,0), 0), 0), ROUND(IF(IF(OR(C503="51", C503="52", C503="66"), (L503*'UNIT VALUES'!$C$22)-CALCS!O503,0)&gt;0, IF(OR(C503="51", C503="52", C503="66"), (L503*'UNIT VALUES'!$C$22)-CALCS!O503,0), 0), 0))</f>
        <v>0</v>
      </c>
      <c r="U503" s="58">
        <f>IF(C503="22", (O503*'UNIT VALUES'!$D$34)+(Q503*'UNIT VALUES'!$D$35)+(S503*'UNIT VALUES'!$D$36), (O503*'UNIT VALUES'!$D$24)+(Q503*'UNIT VALUES'!$D$25)+(S503*'UNIT VALUES'!$D$26))</f>
        <v>1320424.9810610004</v>
      </c>
      <c r="V503" s="58">
        <f>IF(C503="22",(O503*'UNIT VALUES'!$D$37)+(Q503*'UNIT VALUES'!$D$38)+(R503*'UNIT VALUES'!$D$39),IF(C503="66",(Q503*'UNIT VALUES'!$D$27)+(T503*'UNIT VALUES'!$D$29)+(R503*'UNIT VALUES'!$D$30),(Q503*'UNIT VALUES'!$D$27)+(T503*'UNIT VALUES'!$D$28)+(R503*'UNIT VALUES'!$D$30)))</f>
        <v>611174.49309215171</v>
      </c>
      <c r="W503" s="58">
        <f t="shared" si="7"/>
        <v>1320425</v>
      </c>
      <c r="X503" s="63">
        <f>ROUND(IF(C503="22", W503*'UNIT VALUES'!$D$40, W503*'UNIT VALUES'!$D$32), 0)</f>
        <v>1152028</v>
      </c>
    </row>
    <row r="504" spans="1:24">
      <c r="A504" s="64" t="s">
        <v>1579</v>
      </c>
      <c r="B504" s="64" t="s">
        <v>1580</v>
      </c>
      <c r="C504" s="64" t="s">
        <v>19</v>
      </c>
      <c r="D504" s="64" t="s">
        <v>20</v>
      </c>
      <c r="E504" s="64" t="s">
        <v>1581</v>
      </c>
      <c r="F504" s="64" t="s">
        <v>22</v>
      </c>
      <c r="G504" s="64" t="s">
        <v>23</v>
      </c>
      <c r="H504" s="64" t="s">
        <v>24</v>
      </c>
      <c r="I504" s="64" t="s">
        <v>24</v>
      </c>
      <c r="J504" s="64" t="s">
        <v>25</v>
      </c>
      <c r="K504" s="64" t="s">
        <v>1473</v>
      </c>
      <c r="L504" s="65">
        <v>0</v>
      </c>
      <c r="M504" s="65">
        <v>3660334</v>
      </c>
      <c r="N504" s="65">
        <v>3660777</v>
      </c>
      <c r="O504" s="65">
        <v>3035947</v>
      </c>
      <c r="P504" s="65">
        <v>0</v>
      </c>
      <c r="Q504" s="65">
        <v>520929</v>
      </c>
      <c r="R504" s="65">
        <v>137662</v>
      </c>
      <c r="S504" s="65">
        <v>18404</v>
      </c>
      <c r="T504" s="57">
        <f>IF(P504&gt;0, ROUND(IF(IF(OR(C504="51", C504="52", C504="66"), (L504*'UNIT VALUES'!$C$22)-CALCS!P504,0)&gt;0, IF(OR(C504="51", C504="52", C504="66"), (L504*'UNIT VALUES'!$C$22)-CALCS!P504,0), 0), 0), ROUND(IF(IF(OR(C504="51", C504="52", C504="66"), (L504*'UNIT VALUES'!$C$22)-CALCS!O504,0)&gt;0, IF(OR(C504="51", C504="52", C504="66"), (L504*'UNIT VALUES'!$C$22)-CALCS!O504,0), 0), 0))</f>
        <v>0</v>
      </c>
      <c r="U504" s="58">
        <f>IF(C504="22", (O504*'UNIT VALUES'!$D$34)+(Q504*'UNIT VALUES'!$D$35)+(S504*'UNIT VALUES'!$D$36), (O504*'UNIT VALUES'!$D$24)+(Q504*'UNIT VALUES'!$D$25)+(S504*'UNIT VALUES'!$D$26))</f>
        <v>27705845.994207103</v>
      </c>
      <c r="V504" s="58">
        <f>IF(C504="22",(O504*'UNIT VALUES'!$D$37)+(Q504*'UNIT VALUES'!$D$38)+(R504*'UNIT VALUES'!$D$39),IF(C504="66",(Q504*'UNIT VALUES'!$D$27)+(T504*'UNIT VALUES'!$D$29)+(R504*'UNIT VALUES'!$D$30),(Q504*'UNIT VALUES'!$D$27)+(T504*'UNIT VALUES'!$D$28)+(R504*'UNIT VALUES'!$D$30)))</f>
        <v>23521107.892484598</v>
      </c>
      <c r="W504" s="58">
        <f t="shared" si="7"/>
        <v>27705846</v>
      </c>
      <c r="X504" s="63">
        <f>ROUND(IF(C504="22", W504*'UNIT VALUES'!$D$40, W504*'UNIT VALUES'!$D$32), 0)</f>
        <v>23102002</v>
      </c>
    </row>
    <row r="505" spans="1:24">
      <c r="A505" s="64" t="s">
        <v>1582</v>
      </c>
      <c r="B505" s="64" t="s">
        <v>1580</v>
      </c>
      <c r="C505" s="64" t="s">
        <v>28</v>
      </c>
      <c r="D505" s="64" t="s">
        <v>29</v>
      </c>
      <c r="E505" s="64" t="s">
        <v>1581</v>
      </c>
      <c r="F505" s="64" t="s">
        <v>1583</v>
      </c>
      <c r="G505" s="64" t="s">
        <v>215</v>
      </c>
      <c r="H505" s="64" t="s">
        <v>24</v>
      </c>
      <c r="I505" s="64" t="s">
        <v>1584</v>
      </c>
      <c r="J505" s="64" t="s">
        <v>1585</v>
      </c>
      <c r="K505" s="64" t="s">
        <v>1473</v>
      </c>
      <c r="L505" s="65">
        <v>31283</v>
      </c>
      <c r="M505" s="65">
        <v>27064</v>
      </c>
      <c r="N505" s="65">
        <v>27064</v>
      </c>
      <c r="O505" s="65">
        <v>21684</v>
      </c>
      <c r="P505" s="65">
        <v>0</v>
      </c>
      <c r="Q505" s="65">
        <v>4248</v>
      </c>
      <c r="R505" s="65">
        <v>2751</v>
      </c>
      <c r="S505" s="65">
        <v>72</v>
      </c>
      <c r="T505" s="57">
        <f>IF(P505&gt;0, ROUND(IF(IF(OR(C505="51", C505="52", C505="66"), (L505*'UNIT VALUES'!$C$22)-CALCS!P505,0)&gt;0, IF(OR(C505="51", C505="52", C505="66"), (L505*'UNIT VALUES'!$C$22)-CALCS!P505,0), 0), 0), ROUND(IF(IF(OR(C505="51", C505="52", C505="66"), (L505*'UNIT VALUES'!$C$22)-CALCS!O505,0)&gt;0, IF(OR(C505="51", C505="52", C505="66"), (L505*'UNIT VALUES'!$C$22)-CALCS!O505,0), 0), 0))</f>
        <v>25022</v>
      </c>
      <c r="U505" s="58">
        <f>IF(C505="22", (O505*'UNIT VALUES'!$D$34)+(Q505*'UNIT VALUES'!$D$35)+(S505*'UNIT VALUES'!$D$36), (O505*'UNIT VALUES'!$D$24)+(Q505*'UNIT VALUES'!$D$25)+(S505*'UNIT VALUES'!$D$26))</f>
        <v>185749.08272988384</v>
      </c>
      <c r="V505" s="58">
        <f>IF(C505="22",(O505*'UNIT VALUES'!$D$37)+(Q505*'UNIT VALUES'!$D$38)+(R505*'UNIT VALUES'!$D$39),IF(C505="66",(Q505*'UNIT VALUES'!$D$27)+(T505*'UNIT VALUES'!$D$29)+(R505*'UNIT VALUES'!$D$30),(Q505*'UNIT VALUES'!$D$27)+(T505*'UNIT VALUES'!$D$28)+(R505*'UNIT VALUES'!$D$30)))</f>
        <v>589571.04140473809</v>
      </c>
      <c r="W505" s="58">
        <f t="shared" si="7"/>
        <v>589571</v>
      </c>
      <c r="X505" s="63">
        <f>ROUND(IF(C505="22", W505*'UNIT VALUES'!$D$40, W505*'UNIT VALUES'!$D$32), 0)</f>
        <v>514382</v>
      </c>
    </row>
    <row r="506" spans="1:24">
      <c r="A506" s="64" t="s">
        <v>1586</v>
      </c>
      <c r="B506" s="64" t="s">
        <v>1580</v>
      </c>
      <c r="C506" s="64" t="s">
        <v>28</v>
      </c>
      <c r="D506" s="64" t="s">
        <v>29</v>
      </c>
      <c r="E506" s="64" t="s">
        <v>1581</v>
      </c>
      <c r="F506" s="64" t="s">
        <v>1587</v>
      </c>
      <c r="G506" s="64" t="s">
        <v>1588</v>
      </c>
      <c r="H506" s="64" t="s">
        <v>24</v>
      </c>
      <c r="I506" s="64" t="s">
        <v>1589</v>
      </c>
      <c r="J506" s="64" t="s">
        <v>1590</v>
      </c>
      <c r="K506" s="64" t="s">
        <v>1473</v>
      </c>
      <c r="L506" s="65">
        <v>28338</v>
      </c>
      <c r="M506" s="65">
        <v>0</v>
      </c>
      <c r="N506" s="65">
        <v>0</v>
      </c>
      <c r="O506" s="65">
        <v>58067</v>
      </c>
      <c r="P506" s="65">
        <v>0</v>
      </c>
      <c r="Q506" s="65">
        <v>12601</v>
      </c>
      <c r="R506" s="65">
        <v>1720</v>
      </c>
      <c r="S506" s="65">
        <v>390</v>
      </c>
      <c r="T506" s="57">
        <f>IF(P506&gt;0, ROUND(IF(IF(OR(C506="51", C506="52", C506="66"), (L506*'UNIT VALUES'!$C$22)-CALCS!P506,0)&gt;0, IF(OR(C506="51", C506="52", C506="66"), (L506*'UNIT VALUES'!$C$22)-CALCS!P506,0), 0), 0), ROUND(IF(IF(OR(C506="51", C506="52", C506="66"), (L506*'UNIT VALUES'!$C$22)-CALCS!O506,0)&gt;0, IF(OR(C506="51", C506="52", C506="66"), (L506*'UNIT VALUES'!$C$22)-CALCS!O506,0), 0), 0))</f>
        <v>0</v>
      </c>
      <c r="U506" s="58">
        <f>IF(C506="22", (O506*'UNIT VALUES'!$D$34)+(Q506*'UNIT VALUES'!$D$35)+(S506*'UNIT VALUES'!$D$36), (O506*'UNIT VALUES'!$D$24)+(Q506*'UNIT VALUES'!$D$25)+(S506*'UNIT VALUES'!$D$26))</f>
        <v>568572.19373984379</v>
      </c>
      <c r="V506" s="58">
        <f>IF(C506="22",(O506*'UNIT VALUES'!$D$37)+(Q506*'UNIT VALUES'!$D$38)+(R506*'UNIT VALUES'!$D$39),IF(C506="66",(Q506*'UNIT VALUES'!$D$27)+(T506*'UNIT VALUES'!$D$29)+(R506*'UNIT VALUES'!$D$30),(Q506*'UNIT VALUES'!$D$27)+(T506*'UNIT VALUES'!$D$28)+(R506*'UNIT VALUES'!$D$30)))</f>
        <v>355956.20583605766</v>
      </c>
      <c r="W506" s="58">
        <f t="shared" si="7"/>
        <v>568572</v>
      </c>
      <c r="X506" s="63">
        <f>ROUND(IF(C506="22", W506*'UNIT VALUES'!$D$40, W506*'UNIT VALUES'!$D$32), 0)</f>
        <v>496061</v>
      </c>
    </row>
    <row r="507" spans="1:24">
      <c r="A507" s="64" t="s">
        <v>1591</v>
      </c>
      <c r="B507" s="64" t="s">
        <v>1580</v>
      </c>
      <c r="C507" s="64" t="s">
        <v>49</v>
      </c>
      <c r="D507" s="64" t="s">
        <v>50</v>
      </c>
      <c r="E507" s="64" t="s">
        <v>1581</v>
      </c>
      <c r="F507" s="64" t="s">
        <v>970</v>
      </c>
      <c r="G507" s="64" t="s">
        <v>1101</v>
      </c>
      <c r="H507" s="64" t="s">
        <v>24</v>
      </c>
      <c r="I507" s="64" t="s">
        <v>1592</v>
      </c>
      <c r="J507" s="64" t="s">
        <v>1593</v>
      </c>
      <c r="K507" s="64" t="s">
        <v>1473</v>
      </c>
      <c r="L507" s="65">
        <v>60376</v>
      </c>
      <c r="M507" s="65">
        <v>49585</v>
      </c>
      <c r="N507" s="65">
        <v>49563</v>
      </c>
      <c r="O507" s="65">
        <v>40640</v>
      </c>
      <c r="P507" s="65">
        <v>0</v>
      </c>
      <c r="Q507" s="65">
        <v>8696</v>
      </c>
      <c r="R507" s="65">
        <v>11601</v>
      </c>
      <c r="S507" s="65">
        <v>420</v>
      </c>
      <c r="T507" s="57">
        <f>IF(P507&gt;0, ROUND(IF(IF(OR(C507="51", C507="52", C507="66"), (L507*'UNIT VALUES'!$C$22)-CALCS!P507,0)&gt;0, IF(OR(C507="51", C507="52", C507="66"), (L507*'UNIT VALUES'!$C$22)-CALCS!P507,0), 0), 0), ROUND(IF(IF(OR(C507="51", C507="52", C507="66"), (L507*'UNIT VALUES'!$C$22)-CALCS!O507,0)&gt;0, IF(OR(C507="51", C507="52", C507="66"), (L507*'UNIT VALUES'!$C$22)-CALCS!O507,0), 0), 0))</f>
        <v>49503</v>
      </c>
      <c r="U507" s="58">
        <f>IF(C507="22", (O507*'UNIT VALUES'!$D$34)+(Q507*'UNIT VALUES'!$D$35)+(S507*'UNIT VALUES'!$D$36), (O507*'UNIT VALUES'!$D$24)+(Q507*'UNIT VALUES'!$D$25)+(S507*'UNIT VALUES'!$D$26))</f>
        <v>419033.82041732135</v>
      </c>
      <c r="V507" s="58">
        <f>IF(C507="22",(O507*'UNIT VALUES'!$D$37)+(Q507*'UNIT VALUES'!$D$38)+(R507*'UNIT VALUES'!$D$39),IF(C507="66",(Q507*'UNIT VALUES'!$D$27)+(T507*'UNIT VALUES'!$D$29)+(R507*'UNIT VALUES'!$D$30),(Q507*'UNIT VALUES'!$D$27)+(T507*'UNIT VALUES'!$D$28)+(R507*'UNIT VALUES'!$D$30)))</f>
        <v>1611892.9868362327</v>
      </c>
      <c r="W507" s="58">
        <f t="shared" si="7"/>
        <v>1611893</v>
      </c>
      <c r="X507" s="63">
        <f>ROUND(IF(C507="22", W507*'UNIT VALUES'!$D$40, W507*'UNIT VALUES'!$D$32), 0)</f>
        <v>1406324</v>
      </c>
    </row>
    <row r="508" spans="1:24">
      <c r="A508" s="64" t="s">
        <v>1594</v>
      </c>
      <c r="B508" s="64" t="s">
        <v>1580</v>
      </c>
      <c r="C508" s="64" t="s">
        <v>28</v>
      </c>
      <c r="D508" s="64" t="s">
        <v>29</v>
      </c>
      <c r="E508" s="64" t="s">
        <v>1581</v>
      </c>
      <c r="F508" s="64" t="s">
        <v>894</v>
      </c>
      <c r="G508" s="64" t="s">
        <v>1595</v>
      </c>
      <c r="H508" s="64" t="s">
        <v>24</v>
      </c>
      <c r="I508" s="64" t="s">
        <v>1596</v>
      </c>
      <c r="J508" s="64" t="s">
        <v>1597</v>
      </c>
      <c r="K508" s="64" t="s">
        <v>1473</v>
      </c>
      <c r="L508" s="65">
        <v>9641</v>
      </c>
      <c r="M508" s="65">
        <v>0</v>
      </c>
      <c r="N508" s="65">
        <v>0</v>
      </c>
      <c r="O508" s="65">
        <v>28531</v>
      </c>
      <c r="P508" s="65">
        <v>0</v>
      </c>
      <c r="Q508" s="65">
        <v>3293</v>
      </c>
      <c r="R508" s="65">
        <v>575</v>
      </c>
      <c r="S508" s="65">
        <v>61</v>
      </c>
      <c r="T508" s="57">
        <f>IF(P508&gt;0, ROUND(IF(IF(OR(C508="51", C508="52", C508="66"), (L508*'UNIT VALUES'!$C$22)-CALCS!P508,0)&gt;0, IF(OR(C508="51", C508="52", C508="66"), (L508*'UNIT VALUES'!$C$22)-CALCS!P508,0), 0), 0), ROUND(IF(IF(OR(C508="51", C508="52", C508="66"), (L508*'UNIT VALUES'!$C$22)-CALCS!O508,0)&gt;0, IF(OR(C508="51", C508="52", C508="66"), (L508*'UNIT VALUES'!$C$22)-CALCS!O508,0), 0), 0))</f>
        <v>0</v>
      </c>
      <c r="U508" s="58">
        <f>IF(C508="22", (O508*'UNIT VALUES'!$D$34)+(Q508*'UNIT VALUES'!$D$35)+(S508*'UNIT VALUES'!$D$36), (O508*'UNIT VALUES'!$D$24)+(Q508*'UNIT VALUES'!$D$25)+(S508*'UNIT VALUES'!$D$26))</f>
        <v>167908.84583682864</v>
      </c>
      <c r="V508" s="58">
        <f>IF(C508="22",(O508*'UNIT VALUES'!$D$37)+(Q508*'UNIT VALUES'!$D$38)+(R508*'UNIT VALUES'!$D$39),IF(C508="66",(Q508*'UNIT VALUES'!$D$27)+(T508*'UNIT VALUES'!$D$29)+(R508*'UNIT VALUES'!$D$30),(Q508*'UNIT VALUES'!$D$27)+(T508*'UNIT VALUES'!$D$28)+(R508*'UNIT VALUES'!$D$30)))</f>
        <v>101991.11443484624</v>
      </c>
      <c r="W508" s="58">
        <f t="shared" si="7"/>
        <v>167909</v>
      </c>
      <c r="X508" s="63">
        <f>ROUND(IF(C508="22", W508*'UNIT VALUES'!$D$40, W508*'UNIT VALUES'!$D$32), 0)</f>
        <v>146495</v>
      </c>
    </row>
    <row r="509" spans="1:24">
      <c r="A509" s="64" t="s">
        <v>1598</v>
      </c>
      <c r="B509" s="64" t="s">
        <v>1580</v>
      </c>
      <c r="C509" s="64" t="s">
        <v>49</v>
      </c>
      <c r="D509" s="64" t="s">
        <v>50</v>
      </c>
      <c r="E509" s="64" t="s">
        <v>1581</v>
      </c>
      <c r="F509" s="64" t="s">
        <v>336</v>
      </c>
      <c r="G509" s="64" t="s">
        <v>90</v>
      </c>
      <c r="H509" s="64" t="s">
        <v>24</v>
      </c>
      <c r="I509" s="64" t="s">
        <v>1599</v>
      </c>
      <c r="J509" s="64" t="s">
        <v>1496</v>
      </c>
      <c r="K509" s="64" t="s">
        <v>1473</v>
      </c>
      <c r="L509" s="65">
        <v>16892</v>
      </c>
      <c r="M509" s="65">
        <v>24834</v>
      </c>
      <c r="N509" s="65">
        <v>24834</v>
      </c>
      <c r="O509" s="65">
        <v>28757</v>
      </c>
      <c r="P509" s="65">
        <v>0</v>
      </c>
      <c r="Q509" s="65">
        <v>5011</v>
      </c>
      <c r="R509" s="65">
        <v>1299</v>
      </c>
      <c r="S509" s="65">
        <v>202</v>
      </c>
      <c r="T509" s="57">
        <f>IF(P509&gt;0, ROUND(IF(IF(OR(C509="51", C509="52", C509="66"), (L509*'UNIT VALUES'!$C$22)-CALCS!P509,0)&gt;0, IF(OR(C509="51", C509="52", C509="66"), (L509*'UNIT VALUES'!$C$22)-CALCS!P509,0), 0), 0), ROUND(IF(IF(OR(C509="51", C509="52", C509="66"), (L509*'UNIT VALUES'!$C$22)-CALCS!O509,0)&gt;0, IF(OR(C509="51", C509="52", C509="66"), (L509*'UNIT VALUES'!$C$22)-CALCS!O509,0), 0), 0))</f>
        <v>0</v>
      </c>
      <c r="U509" s="58">
        <f>IF(C509="22", (O509*'UNIT VALUES'!$D$34)+(Q509*'UNIT VALUES'!$D$35)+(S509*'UNIT VALUES'!$D$36), (O509*'UNIT VALUES'!$D$24)+(Q509*'UNIT VALUES'!$D$25)+(S509*'UNIT VALUES'!$D$26))</f>
        <v>245181.57620744602</v>
      </c>
      <c r="V509" s="58">
        <f>IF(C509="22",(O509*'UNIT VALUES'!$D$37)+(Q509*'UNIT VALUES'!$D$38)+(R509*'UNIT VALUES'!$D$39),IF(C509="66",(Q509*'UNIT VALUES'!$D$27)+(T509*'UNIT VALUES'!$D$29)+(R509*'UNIT VALUES'!$D$30),(Q509*'UNIT VALUES'!$D$27)+(T509*'UNIT VALUES'!$D$28)+(R509*'UNIT VALUES'!$D$30)))</f>
        <v>185502.38448458439</v>
      </c>
      <c r="W509" s="58">
        <f t="shared" si="7"/>
        <v>245182</v>
      </c>
      <c r="X509" s="63">
        <f>ROUND(IF(C509="22", W509*'UNIT VALUES'!$D$40, W509*'UNIT VALUES'!$D$32), 0)</f>
        <v>213913</v>
      </c>
    </row>
    <row r="510" spans="1:24">
      <c r="A510" s="64" t="s">
        <v>1600</v>
      </c>
      <c r="B510" s="64" t="s">
        <v>1580</v>
      </c>
      <c r="C510" s="64" t="s">
        <v>49</v>
      </c>
      <c r="D510" s="64" t="s">
        <v>50</v>
      </c>
      <c r="E510" s="64" t="s">
        <v>1581</v>
      </c>
      <c r="F510" s="64" t="s">
        <v>1601</v>
      </c>
      <c r="G510" s="64" t="s">
        <v>472</v>
      </c>
      <c r="H510" s="64" t="s">
        <v>24</v>
      </c>
      <c r="I510" s="64" t="s">
        <v>1602</v>
      </c>
      <c r="J510" s="64" t="s">
        <v>1603</v>
      </c>
      <c r="K510" s="64" t="s">
        <v>1473</v>
      </c>
      <c r="L510" s="65">
        <v>19465</v>
      </c>
      <c r="M510" s="65">
        <v>29386</v>
      </c>
      <c r="N510" s="65">
        <v>27318</v>
      </c>
      <c r="O510" s="65">
        <v>31577</v>
      </c>
      <c r="P510" s="65">
        <v>29355</v>
      </c>
      <c r="Q510" s="65">
        <v>6394</v>
      </c>
      <c r="R510" s="65">
        <v>1077</v>
      </c>
      <c r="S510" s="65">
        <v>167</v>
      </c>
      <c r="T510" s="57">
        <f>IF(P510&gt;0, ROUND(IF(IF(OR(C510="51", C510="52", C510="66"), (L510*'UNIT VALUES'!$C$22)-CALCS!P510,0)&gt;0, IF(OR(C510="51", C510="52", C510="66"), (L510*'UNIT VALUES'!$C$22)-CALCS!P510,0), 0), 0), ROUND(IF(IF(OR(C510="51", C510="52", C510="66"), (L510*'UNIT VALUES'!$C$22)-CALCS!O510,0)&gt;0, IF(OR(C510="51", C510="52", C510="66"), (L510*'UNIT VALUES'!$C$22)-CALCS!O510,0), 0), 0))</f>
        <v>0</v>
      </c>
      <c r="U510" s="58">
        <f>IF(C510="22", (O510*'UNIT VALUES'!$D$34)+(Q510*'UNIT VALUES'!$D$35)+(S510*'UNIT VALUES'!$D$36), (O510*'UNIT VALUES'!$D$24)+(Q510*'UNIT VALUES'!$D$25)+(S510*'UNIT VALUES'!$D$26))</f>
        <v>287426.45378790825</v>
      </c>
      <c r="V510" s="58">
        <f>IF(C510="22",(O510*'UNIT VALUES'!$D$37)+(Q510*'UNIT VALUES'!$D$38)+(R510*'UNIT VALUES'!$D$39),IF(C510="66",(Q510*'UNIT VALUES'!$D$27)+(T510*'UNIT VALUES'!$D$29)+(R510*'UNIT VALUES'!$D$30),(Q510*'UNIT VALUES'!$D$27)+(T510*'UNIT VALUES'!$D$28)+(R510*'UNIT VALUES'!$D$30)))</f>
        <v>195214.64918870915</v>
      </c>
      <c r="W510" s="58">
        <f t="shared" si="7"/>
        <v>287426</v>
      </c>
      <c r="X510" s="63">
        <f>ROUND(IF(C510="22", W510*'UNIT VALUES'!$D$40, W510*'UNIT VALUES'!$D$32), 0)</f>
        <v>250770</v>
      </c>
    </row>
    <row r="511" spans="1:24">
      <c r="A511" s="64" t="s">
        <v>1604</v>
      </c>
      <c r="B511" s="64" t="s">
        <v>1580</v>
      </c>
      <c r="C511" s="64" t="s">
        <v>28</v>
      </c>
      <c r="D511" s="64" t="s">
        <v>29</v>
      </c>
      <c r="E511" s="64" t="s">
        <v>1581</v>
      </c>
      <c r="F511" s="64" t="s">
        <v>1194</v>
      </c>
      <c r="G511" s="64" t="s">
        <v>302</v>
      </c>
      <c r="H511" s="64" t="s">
        <v>24</v>
      </c>
      <c r="I511" s="64" t="s">
        <v>24</v>
      </c>
      <c r="J511" s="64" t="s">
        <v>1605</v>
      </c>
      <c r="K511" s="64" t="s">
        <v>1473</v>
      </c>
      <c r="L511" s="65">
        <v>131906</v>
      </c>
      <c r="M511" s="65">
        <v>204165</v>
      </c>
      <c r="N511" s="65">
        <v>204165</v>
      </c>
      <c r="O511" s="65">
        <v>295803</v>
      </c>
      <c r="P511" s="65">
        <v>0</v>
      </c>
      <c r="Q511" s="65">
        <v>46861</v>
      </c>
      <c r="R511" s="65">
        <v>11402</v>
      </c>
      <c r="S511" s="65">
        <v>1531</v>
      </c>
      <c r="T511" s="57">
        <f>IF(P511&gt;0, ROUND(IF(IF(OR(C511="51", C511="52", C511="66"), (L511*'UNIT VALUES'!$C$22)-CALCS!P511,0)&gt;0, IF(OR(C511="51", C511="52", C511="66"), (L511*'UNIT VALUES'!$C$22)-CALCS!P511,0), 0), 0), ROUND(IF(IF(OR(C511="51", C511="52", C511="66"), (L511*'UNIT VALUES'!$C$22)-CALCS!O511,0)&gt;0, IF(OR(C511="51", C511="52", C511="66"), (L511*'UNIT VALUES'!$C$22)-CALCS!O511,0), 0), 0))</f>
        <v>0</v>
      </c>
      <c r="U511" s="58">
        <f>IF(C511="22", (O511*'UNIT VALUES'!$D$34)+(Q511*'UNIT VALUES'!$D$35)+(S511*'UNIT VALUES'!$D$36), (O511*'UNIT VALUES'!$D$24)+(Q511*'UNIT VALUES'!$D$25)+(S511*'UNIT VALUES'!$D$26))</f>
        <v>2285055.3928142679</v>
      </c>
      <c r="V511" s="58">
        <f>IF(C511="22",(O511*'UNIT VALUES'!$D$37)+(Q511*'UNIT VALUES'!$D$38)+(R511*'UNIT VALUES'!$D$39),IF(C511="66",(Q511*'UNIT VALUES'!$D$27)+(T511*'UNIT VALUES'!$D$29)+(R511*'UNIT VALUES'!$D$30),(Q511*'UNIT VALUES'!$D$27)+(T511*'UNIT VALUES'!$D$28)+(R511*'UNIT VALUES'!$D$30)))</f>
        <v>1681454.891353189</v>
      </c>
      <c r="W511" s="58">
        <f t="shared" si="7"/>
        <v>2285055</v>
      </c>
      <c r="X511" s="63">
        <f>ROUND(IF(C511="22", W511*'UNIT VALUES'!$D$40, W511*'UNIT VALUES'!$D$32), 0)</f>
        <v>1993636</v>
      </c>
    </row>
    <row r="512" spans="1:24">
      <c r="A512" s="64" t="s">
        <v>3384</v>
      </c>
      <c r="B512" s="64" t="s">
        <v>1580</v>
      </c>
      <c r="C512" s="64" t="s">
        <v>28</v>
      </c>
      <c r="D512" s="64" t="s">
        <v>29</v>
      </c>
      <c r="E512" s="64" t="s">
        <v>1581</v>
      </c>
      <c r="F512" s="64" t="s">
        <v>135</v>
      </c>
      <c r="G512" s="64" t="s">
        <v>272</v>
      </c>
      <c r="H512" s="64" t="s">
        <v>24</v>
      </c>
      <c r="I512" s="64" t="s">
        <v>1509</v>
      </c>
      <c r="J512" s="64" t="s">
        <v>1509</v>
      </c>
      <c r="K512" s="64" t="s">
        <v>1473</v>
      </c>
      <c r="L512" s="65">
        <v>390639</v>
      </c>
      <c r="M512" s="65">
        <v>298694</v>
      </c>
      <c r="N512" s="65">
        <v>298451</v>
      </c>
      <c r="O512" s="65">
        <v>244581</v>
      </c>
      <c r="P512" s="65">
        <v>0</v>
      </c>
      <c r="Q512" s="65">
        <v>55730</v>
      </c>
      <c r="R512" s="65">
        <v>43745</v>
      </c>
      <c r="S512" s="65">
        <v>2090</v>
      </c>
      <c r="T512" s="57">
        <f>IF(P512&gt;0, ROUND(IF(IF(OR(C512="51", C512="52", C512="66"), (L512*'UNIT VALUES'!$C$22)-CALCS!P512,0)&gt;0, IF(OR(C512="51", C512="52", C512="66"), (L512*'UNIT VALUES'!$C$22)-CALCS!P512,0), 0), 0), ROUND(IF(IF(OR(C512="51", C512="52", C512="66"), (L512*'UNIT VALUES'!$C$22)-CALCS!O512,0)&gt;0, IF(OR(C512="51", C512="52", C512="66"), (L512*'UNIT VALUES'!$C$22)-CALCS!O512,0), 0), 0))</f>
        <v>338652</v>
      </c>
      <c r="U512" s="58">
        <f>IF(C512="22", (O512*'UNIT VALUES'!$D$34)+(Q512*'UNIT VALUES'!$D$35)+(S512*'UNIT VALUES'!$D$36), (O512*'UNIT VALUES'!$D$24)+(Q512*'UNIT VALUES'!$D$25)+(S512*'UNIT VALUES'!$D$26))</f>
        <v>2552395.5850358247</v>
      </c>
      <c r="V512" s="58">
        <f>IF(C512="22",(O512*'UNIT VALUES'!$D$37)+(Q512*'UNIT VALUES'!$D$38)+(R512*'UNIT VALUES'!$D$39),IF(C512="66",(Q512*'UNIT VALUES'!$D$27)+(T512*'UNIT VALUES'!$D$29)+(R512*'UNIT VALUES'!$D$30),(Q512*'UNIT VALUES'!$D$27)+(T512*'UNIT VALUES'!$D$28)+(R512*'UNIT VALUES'!$D$30)))</f>
        <v>8412146.9885767624</v>
      </c>
      <c r="W512" s="58">
        <f t="shared" si="7"/>
        <v>8412147</v>
      </c>
      <c r="X512" s="63">
        <f>ROUND(IF(C512="22", W512*'UNIT VALUES'!$D$40, W512*'UNIT VALUES'!$D$32), 0)</f>
        <v>7339325</v>
      </c>
    </row>
    <row r="513" spans="1:24">
      <c r="A513" s="64" t="s">
        <v>1607</v>
      </c>
      <c r="B513" s="64" t="s">
        <v>1580</v>
      </c>
      <c r="C513" s="64" t="s">
        <v>28</v>
      </c>
      <c r="D513" s="64" t="s">
        <v>29</v>
      </c>
      <c r="E513" s="64" t="s">
        <v>1581</v>
      </c>
      <c r="F513" s="64" t="s">
        <v>1608</v>
      </c>
      <c r="G513" s="64" t="s">
        <v>242</v>
      </c>
      <c r="H513" s="64" t="s">
        <v>24</v>
      </c>
      <c r="I513" s="64" t="s">
        <v>1609</v>
      </c>
      <c r="J513" s="64" t="s">
        <v>1610</v>
      </c>
      <c r="K513" s="64" t="s">
        <v>1473</v>
      </c>
      <c r="L513" s="65">
        <v>42471</v>
      </c>
      <c r="M513" s="65">
        <v>54959</v>
      </c>
      <c r="N513" s="65">
        <v>54450</v>
      </c>
      <c r="O513" s="65">
        <v>57265</v>
      </c>
      <c r="P513" s="65">
        <v>0</v>
      </c>
      <c r="Q513" s="65">
        <v>10150</v>
      </c>
      <c r="R513" s="65">
        <v>2283</v>
      </c>
      <c r="S513" s="65">
        <v>370</v>
      </c>
      <c r="T513" s="57">
        <f>IF(P513&gt;0, ROUND(IF(IF(OR(C513="51", C513="52", C513="66"), (L513*'UNIT VALUES'!$C$22)-CALCS!P513,0)&gt;0, IF(OR(C513="51", C513="52", C513="66"), (L513*'UNIT VALUES'!$C$22)-CALCS!P513,0), 0), 0), ROUND(IF(IF(OR(C513="51", C513="52", C513="66"), (L513*'UNIT VALUES'!$C$22)-CALCS!O513,0)&gt;0, IF(OR(C513="51", C513="52", C513="66"), (L513*'UNIT VALUES'!$C$22)-CALCS!O513,0), 0), 0))</f>
        <v>6145</v>
      </c>
      <c r="U513" s="58">
        <f>IF(C513="22", (O513*'UNIT VALUES'!$D$34)+(Q513*'UNIT VALUES'!$D$35)+(S513*'UNIT VALUES'!$D$36), (O513*'UNIT VALUES'!$D$24)+(Q513*'UNIT VALUES'!$D$25)+(S513*'UNIT VALUES'!$D$26))</f>
        <v>488062.08997943875</v>
      </c>
      <c r="V513" s="58">
        <f>IF(C513="22",(O513*'UNIT VALUES'!$D$37)+(Q513*'UNIT VALUES'!$D$38)+(R513*'UNIT VALUES'!$D$39),IF(C513="66",(Q513*'UNIT VALUES'!$D$27)+(T513*'UNIT VALUES'!$D$29)+(R513*'UNIT VALUES'!$D$30),(Q513*'UNIT VALUES'!$D$27)+(T513*'UNIT VALUES'!$D$28)+(R513*'UNIT VALUES'!$D$30)))</f>
        <v>428076.73044903966</v>
      </c>
      <c r="W513" s="58">
        <f t="shared" si="7"/>
        <v>488062</v>
      </c>
      <c r="X513" s="63">
        <f>ROUND(IF(C513="22", W513*'UNIT VALUES'!$D$40, W513*'UNIT VALUES'!$D$32), 0)</f>
        <v>425818</v>
      </c>
    </row>
    <row r="514" spans="1:24">
      <c r="A514" s="64" t="s">
        <v>101</v>
      </c>
      <c r="B514" s="64" t="s">
        <v>1580</v>
      </c>
      <c r="C514" s="64" t="s">
        <v>102</v>
      </c>
      <c r="D514" s="64" t="s">
        <v>103</v>
      </c>
      <c r="E514" s="64" t="s">
        <v>1581</v>
      </c>
      <c r="F514" s="64" t="s">
        <v>795</v>
      </c>
      <c r="G514" s="64" t="s">
        <v>272</v>
      </c>
      <c r="H514" s="64" t="s">
        <v>24</v>
      </c>
      <c r="I514" s="64" t="s">
        <v>1606</v>
      </c>
      <c r="J514" s="64" t="s">
        <v>1535</v>
      </c>
      <c r="K514" s="64" t="s">
        <v>1473</v>
      </c>
      <c r="L514" s="65">
        <v>220308</v>
      </c>
      <c r="M514" s="65">
        <v>385954</v>
      </c>
      <c r="N514" s="65">
        <v>386553</v>
      </c>
      <c r="O514" s="65">
        <v>496515</v>
      </c>
      <c r="P514" s="65">
        <v>0</v>
      </c>
      <c r="Q514" s="65">
        <v>45833</v>
      </c>
      <c r="R514" s="65">
        <v>6872</v>
      </c>
      <c r="S514" s="65">
        <v>2175</v>
      </c>
      <c r="T514" s="57">
        <f>IF(P514&gt;0, ROUND(IF(IF(OR(C514="51", C514="52", C514="66"), (L514*'UNIT VALUES'!$C$22)-CALCS!P514,0)&gt;0, IF(OR(C514="51", C514="52", C514="66"), (L514*'UNIT VALUES'!$C$22)-CALCS!P514,0), 0), 0), ROUND(IF(IF(OR(C514="51", C514="52", C514="66"), (L514*'UNIT VALUES'!$C$22)-CALCS!O514,0)&gt;0, IF(OR(C514="51", C514="52", C514="66"), (L514*'UNIT VALUES'!$C$22)-CALCS!O514,0), 0), 0))</f>
        <v>0</v>
      </c>
      <c r="U514" s="58">
        <f>IF(C514="22", (O514*'UNIT VALUES'!$D$34)+(Q514*'UNIT VALUES'!$D$35)+(S514*'UNIT VALUES'!$D$36), (O514*'UNIT VALUES'!$D$24)+(Q514*'UNIT VALUES'!$D$25)+(S514*'UNIT VALUES'!$D$26))</f>
        <v>2756928.3728751829</v>
      </c>
      <c r="V514" s="58">
        <f>IF(C514="22",(O514*'UNIT VALUES'!$D$37)+(Q514*'UNIT VALUES'!$D$38)+(R514*'UNIT VALUES'!$D$39),IF(C514="66",(Q514*'UNIT VALUES'!$D$27)+(T514*'UNIT VALUES'!$D$29)+(R514*'UNIT VALUES'!$D$30),(Q514*'UNIT VALUES'!$D$27)+(T514*'UNIT VALUES'!$D$28)+(R514*'UNIT VALUES'!$D$30)))</f>
        <v>1338717.8762926627</v>
      </c>
      <c r="W514" s="58">
        <f t="shared" si="7"/>
        <v>2756928</v>
      </c>
      <c r="X514" s="63">
        <f>ROUND(IF(C514="22", W514*'UNIT VALUES'!$D$40, W514*'UNIT VALUES'!$D$32), 0)</f>
        <v>2405330</v>
      </c>
    </row>
    <row r="515" spans="1:24">
      <c r="A515" s="64" t="s">
        <v>1611</v>
      </c>
      <c r="B515" s="64" t="s">
        <v>1612</v>
      </c>
      <c r="C515" s="64" t="s">
        <v>19</v>
      </c>
      <c r="D515" s="64" t="s">
        <v>20</v>
      </c>
      <c r="E515" s="64" t="s">
        <v>19</v>
      </c>
      <c r="F515" s="64" t="s">
        <v>22</v>
      </c>
      <c r="G515" s="64" t="s">
        <v>23</v>
      </c>
      <c r="H515" s="64" t="s">
        <v>24</v>
      </c>
      <c r="I515" s="64" t="s">
        <v>24</v>
      </c>
      <c r="J515" s="64" t="s">
        <v>25</v>
      </c>
      <c r="K515" s="64" t="s">
        <v>1613</v>
      </c>
      <c r="L515" s="65">
        <v>0</v>
      </c>
      <c r="M515" s="65">
        <v>4206894</v>
      </c>
      <c r="N515" s="65">
        <v>4205900</v>
      </c>
      <c r="O515" s="65">
        <v>2395846</v>
      </c>
      <c r="P515" s="65">
        <v>0</v>
      </c>
      <c r="Q515" s="65">
        <v>413212</v>
      </c>
      <c r="R515" s="65">
        <v>57426</v>
      </c>
      <c r="S515" s="65">
        <v>25230</v>
      </c>
      <c r="T515" s="57">
        <f>IF(P515&gt;0, ROUND(IF(IF(OR(C515="51", C515="52", C515="66"), (L515*'UNIT VALUES'!$C$22)-CALCS!P515,0)&gt;0, IF(OR(C515="51", C515="52", C515="66"), (L515*'UNIT VALUES'!$C$22)-CALCS!P515,0), 0), 0), ROUND(IF(IF(OR(C515="51", C515="52", C515="66"), (L515*'UNIT VALUES'!$C$22)-CALCS!O515,0)&gt;0, IF(OR(C515="51", C515="52", C515="66"), (L515*'UNIT VALUES'!$C$22)-CALCS!O515,0), 0), 0))</f>
        <v>0</v>
      </c>
      <c r="U515" s="58">
        <f>IF(C515="22", (O515*'UNIT VALUES'!$D$34)+(Q515*'UNIT VALUES'!$D$35)+(S515*'UNIT VALUES'!$D$36), (O515*'UNIT VALUES'!$D$24)+(Q515*'UNIT VALUES'!$D$25)+(S515*'UNIT VALUES'!$D$26))</f>
        <v>24965781.021119237</v>
      </c>
      <c r="V515" s="58">
        <f>IF(C515="22",(O515*'UNIT VALUES'!$D$37)+(Q515*'UNIT VALUES'!$D$38)+(R515*'UNIT VALUES'!$D$39),IF(C515="66",(Q515*'UNIT VALUES'!$D$27)+(T515*'UNIT VALUES'!$D$29)+(R515*'UNIT VALUES'!$D$30),(Q515*'UNIT VALUES'!$D$27)+(T515*'UNIT VALUES'!$D$28)+(R515*'UNIT VALUES'!$D$30)))</f>
        <v>15323269.582956465</v>
      </c>
      <c r="W515" s="58">
        <f t="shared" ref="W515:W578" si="8">ROUND(IF(U515&gt;V515,U515,V515), 0)</f>
        <v>24965781</v>
      </c>
      <c r="X515" s="63">
        <f>ROUND(IF(C515="22", W515*'UNIT VALUES'!$D$40, W515*'UNIT VALUES'!$D$32), 0)</f>
        <v>20817250</v>
      </c>
    </row>
    <row r="516" spans="1:24">
      <c r="A516" s="64" t="s">
        <v>1614</v>
      </c>
      <c r="B516" s="64" t="s">
        <v>1612</v>
      </c>
      <c r="C516" s="64" t="s">
        <v>28</v>
      </c>
      <c r="D516" s="64" t="s">
        <v>29</v>
      </c>
      <c r="E516" s="64" t="s">
        <v>19</v>
      </c>
      <c r="F516" s="64" t="s">
        <v>236</v>
      </c>
      <c r="G516" s="64" t="s">
        <v>783</v>
      </c>
      <c r="H516" s="64" t="s">
        <v>24</v>
      </c>
      <c r="I516" s="64" t="s">
        <v>1615</v>
      </c>
      <c r="J516" s="64" t="s">
        <v>1616</v>
      </c>
      <c r="K516" s="64" t="s">
        <v>1613</v>
      </c>
      <c r="L516" s="65">
        <v>40279</v>
      </c>
      <c r="M516" s="65">
        <v>51648</v>
      </c>
      <c r="N516" s="65">
        <v>51565</v>
      </c>
      <c r="O516" s="65">
        <v>47723</v>
      </c>
      <c r="P516" s="65">
        <v>0</v>
      </c>
      <c r="Q516" s="65">
        <v>11071</v>
      </c>
      <c r="R516" s="65">
        <v>1954</v>
      </c>
      <c r="S516" s="65">
        <v>656</v>
      </c>
      <c r="T516" s="57">
        <f>IF(P516&gt;0, ROUND(IF(IF(OR(C516="51", C516="52", C516="66"), (L516*'UNIT VALUES'!$C$22)-CALCS!P516,0)&gt;0, IF(OR(C516="51", C516="52", C516="66"), (L516*'UNIT VALUES'!$C$22)-CALCS!P516,0), 0), 0), ROUND(IF(IF(OR(C516="51", C516="52", C516="66"), (L516*'UNIT VALUES'!$C$22)-CALCS!O516,0)&gt;0, IF(OR(C516="51", C516="52", C516="66"), (L516*'UNIT VALUES'!$C$22)-CALCS!O516,0), 0), 0))</f>
        <v>12415</v>
      </c>
      <c r="U516" s="58">
        <f>IF(C516="22", (O516*'UNIT VALUES'!$D$34)+(Q516*'UNIT VALUES'!$D$35)+(S516*'UNIT VALUES'!$D$36), (O516*'UNIT VALUES'!$D$24)+(Q516*'UNIT VALUES'!$D$25)+(S516*'UNIT VALUES'!$D$26))</f>
        <v>546120.93350130413</v>
      </c>
      <c r="V516" s="58">
        <f>IF(C516="22",(O516*'UNIT VALUES'!$D$37)+(Q516*'UNIT VALUES'!$D$38)+(R516*'UNIT VALUES'!$D$39),IF(C516="66",(Q516*'UNIT VALUES'!$D$27)+(T516*'UNIT VALUES'!$D$29)+(R516*'UNIT VALUES'!$D$30),(Q516*'UNIT VALUES'!$D$27)+(T516*'UNIT VALUES'!$D$28)+(R516*'UNIT VALUES'!$D$30)))</f>
        <v>500384.5114860239</v>
      </c>
      <c r="W516" s="58">
        <f t="shared" si="8"/>
        <v>546121</v>
      </c>
      <c r="X516" s="63">
        <f>ROUND(IF(C516="22", W516*'UNIT VALUES'!$D$40, W516*'UNIT VALUES'!$D$32), 0)</f>
        <v>476473</v>
      </c>
    </row>
    <row r="517" spans="1:24">
      <c r="A517" s="64" t="s">
        <v>1617</v>
      </c>
      <c r="B517" s="64" t="s">
        <v>1612</v>
      </c>
      <c r="C517" s="64" t="s">
        <v>28</v>
      </c>
      <c r="D517" s="64" t="s">
        <v>29</v>
      </c>
      <c r="E517" s="64" t="s">
        <v>19</v>
      </c>
      <c r="F517" s="64" t="s">
        <v>1330</v>
      </c>
      <c r="G517" s="64" t="s">
        <v>1080</v>
      </c>
      <c r="H517" s="64" t="s">
        <v>24</v>
      </c>
      <c r="I517" s="64" t="s">
        <v>24</v>
      </c>
      <c r="J517" s="64" t="s">
        <v>1618</v>
      </c>
      <c r="K517" s="64" t="s">
        <v>1613</v>
      </c>
      <c r="L517" s="65">
        <v>221967</v>
      </c>
      <c r="M517" s="65">
        <v>345618</v>
      </c>
      <c r="N517" s="65">
        <v>219419</v>
      </c>
      <c r="O517" s="65">
        <v>384452</v>
      </c>
      <c r="P517" s="65">
        <v>0</v>
      </c>
      <c r="Q517" s="65">
        <v>76756</v>
      </c>
      <c r="R517" s="65">
        <v>6835</v>
      </c>
      <c r="S517" s="65">
        <v>3448</v>
      </c>
      <c r="T517" s="57">
        <f>IF(P517&gt;0, ROUND(IF(IF(OR(C517="51", C517="52", C517="66"), (L517*'UNIT VALUES'!$C$22)-CALCS!P517,0)&gt;0, IF(OR(C517="51", C517="52", C517="66"), (L517*'UNIT VALUES'!$C$22)-CALCS!P517,0), 0), 0), ROUND(IF(IF(OR(C517="51", C517="52", C517="66"), (L517*'UNIT VALUES'!$C$22)-CALCS!O517,0)&gt;0, IF(OR(C517="51", C517="52", C517="66"), (L517*'UNIT VALUES'!$C$22)-CALCS!O517,0), 0), 0))</f>
        <v>0</v>
      </c>
      <c r="U517" s="58">
        <f>IF(C517="22", (O517*'UNIT VALUES'!$D$34)+(Q517*'UNIT VALUES'!$D$35)+(S517*'UNIT VALUES'!$D$36), (O517*'UNIT VALUES'!$D$24)+(Q517*'UNIT VALUES'!$D$25)+(S517*'UNIT VALUES'!$D$26))</f>
        <v>3705348.6000664299</v>
      </c>
      <c r="V517" s="58">
        <f>IF(C517="22",(O517*'UNIT VALUES'!$D$37)+(Q517*'UNIT VALUES'!$D$38)+(R517*'UNIT VALUES'!$D$39),IF(C517="66",(Q517*'UNIT VALUES'!$D$27)+(T517*'UNIT VALUES'!$D$29)+(R517*'UNIT VALUES'!$D$30),(Q517*'UNIT VALUES'!$D$27)+(T517*'UNIT VALUES'!$D$28)+(R517*'UNIT VALUES'!$D$30)))</f>
        <v>1907958.1265423112</v>
      </c>
      <c r="W517" s="58">
        <f t="shared" si="8"/>
        <v>3705349</v>
      </c>
      <c r="X517" s="63">
        <f>ROUND(IF(C517="22", W517*'UNIT VALUES'!$D$40, W517*'UNIT VALUES'!$D$32), 0)</f>
        <v>3232796</v>
      </c>
    </row>
    <row r="518" spans="1:24">
      <c r="A518" s="64" t="s">
        <v>1619</v>
      </c>
      <c r="B518" s="64" t="s">
        <v>1612</v>
      </c>
      <c r="C518" s="64" t="s">
        <v>28</v>
      </c>
      <c r="D518" s="64" t="s">
        <v>29</v>
      </c>
      <c r="E518" s="64" t="s">
        <v>19</v>
      </c>
      <c r="F518" s="64" t="s">
        <v>1179</v>
      </c>
      <c r="G518" s="64" t="s">
        <v>40</v>
      </c>
      <c r="H518" s="64" t="s">
        <v>24</v>
      </c>
      <c r="I518" s="64" t="s">
        <v>1620</v>
      </c>
      <c r="J518" s="64" t="s">
        <v>1621</v>
      </c>
      <c r="K518" s="64" t="s">
        <v>1613</v>
      </c>
      <c r="L518" s="65">
        <v>32776</v>
      </c>
      <c r="M518" s="65">
        <v>52128</v>
      </c>
      <c r="N518" s="65">
        <v>50817</v>
      </c>
      <c r="O518" s="65">
        <v>61315</v>
      </c>
      <c r="P518" s="65">
        <v>0</v>
      </c>
      <c r="Q518" s="65">
        <v>9226</v>
      </c>
      <c r="R518" s="65">
        <v>905</v>
      </c>
      <c r="S518" s="65">
        <v>520</v>
      </c>
      <c r="T518" s="57">
        <f>IF(P518&gt;0, ROUND(IF(IF(OR(C518="51", C518="52", C518="66"), (L518*'UNIT VALUES'!$C$22)-CALCS!P518,0)&gt;0, IF(OR(C518="51", C518="52", C518="66"), (L518*'UNIT VALUES'!$C$22)-CALCS!P518,0), 0), 0), ROUND(IF(IF(OR(C518="51", C518="52", C518="66"), (L518*'UNIT VALUES'!$C$22)-CALCS!O518,0)&gt;0, IF(OR(C518="51", C518="52", C518="66"), (L518*'UNIT VALUES'!$C$22)-CALCS!O518,0), 0), 0))</f>
        <v>0</v>
      </c>
      <c r="U518" s="58">
        <f>IF(C518="22", (O518*'UNIT VALUES'!$D$34)+(Q518*'UNIT VALUES'!$D$35)+(S518*'UNIT VALUES'!$D$36), (O518*'UNIT VALUES'!$D$24)+(Q518*'UNIT VALUES'!$D$25)+(S518*'UNIT VALUES'!$D$26))</f>
        <v>492940.64712914434</v>
      </c>
      <c r="V518" s="58">
        <f>IF(C518="22",(O518*'UNIT VALUES'!$D$37)+(Q518*'UNIT VALUES'!$D$38)+(R518*'UNIT VALUES'!$D$39),IF(C518="66",(Q518*'UNIT VALUES'!$D$27)+(T518*'UNIT VALUES'!$D$29)+(R518*'UNIT VALUES'!$D$30),(Q518*'UNIT VALUES'!$D$27)+(T518*'UNIT VALUES'!$D$28)+(R518*'UNIT VALUES'!$D$30)))</f>
        <v>235297.58530942193</v>
      </c>
      <c r="W518" s="58">
        <f t="shared" si="8"/>
        <v>492941</v>
      </c>
      <c r="X518" s="63">
        <f>ROUND(IF(C518="22", W518*'UNIT VALUES'!$D$40, W518*'UNIT VALUES'!$D$32), 0)</f>
        <v>430075</v>
      </c>
    </row>
    <row r="519" spans="1:24">
      <c r="A519" s="64" t="s">
        <v>1622</v>
      </c>
      <c r="B519" s="64" t="s">
        <v>1612</v>
      </c>
      <c r="C519" s="64" t="s">
        <v>28</v>
      </c>
      <c r="D519" s="64" t="s">
        <v>29</v>
      </c>
      <c r="E519" s="64" t="s">
        <v>19</v>
      </c>
      <c r="F519" s="64" t="s">
        <v>315</v>
      </c>
      <c r="G519" s="64" t="s">
        <v>1623</v>
      </c>
      <c r="H519" s="64" t="s">
        <v>24</v>
      </c>
      <c r="I519" s="64" t="s">
        <v>24</v>
      </c>
      <c r="J519" s="64" t="s">
        <v>1624</v>
      </c>
      <c r="K519" s="64" t="s">
        <v>1613</v>
      </c>
      <c r="L519" s="65">
        <v>60771</v>
      </c>
      <c r="M519" s="65">
        <v>94393</v>
      </c>
      <c r="N519" s="65">
        <v>32602</v>
      </c>
      <c r="O519" s="65">
        <v>111860</v>
      </c>
      <c r="P519" s="65">
        <v>0</v>
      </c>
      <c r="Q519" s="65">
        <v>18115</v>
      </c>
      <c r="R519" s="65">
        <v>2136</v>
      </c>
      <c r="S519" s="65">
        <v>1372</v>
      </c>
      <c r="T519" s="57">
        <f>IF(P519&gt;0, ROUND(IF(IF(OR(C519="51", C519="52", C519="66"), (L519*'UNIT VALUES'!$C$22)-CALCS!P519,0)&gt;0, IF(OR(C519="51", C519="52", C519="66"), (L519*'UNIT VALUES'!$C$22)-CALCS!P519,0), 0), 0), ROUND(IF(IF(OR(C519="51", C519="52", C519="66"), (L519*'UNIT VALUES'!$C$22)-CALCS!O519,0)&gt;0, IF(OR(C519="51", C519="52", C519="66"), (L519*'UNIT VALUES'!$C$22)-CALCS!O519,0), 0), 0))</f>
        <v>0</v>
      </c>
      <c r="U519" s="58">
        <f>IF(C519="22", (O519*'UNIT VALUES'!$D$34)+(Q519*'UNIT VALUES'!$D$35)+(S519*'UNIT VALUES'!$D$36), (O519*'UNIT VALUES'!$D$24)+(Q519*'UNIT VALUES'!$D$25)+(S519*'UNIT VALUES'!$D$26))</f>
        <v>1010539.8918936824</v>
      </c>
      <c r="V519" s="58">
        <f>IF(C519="22",(O519*'UNIT VALUES'!$D$37)+(Q519*'UNIT VALUES'!$D$38)+(R519*'UNIT VALUES'!$D$39),IF(C519="66",(Q519*'UNIT VALUES'!$D$27)+(T519*'UNIT VALUES'!$D$29)+(R519*'UNIT VALUES'!$D$30),(Q519*'UNIT VALUES'!$D$27)+(T519*'UNIT VALUES'!$D$28)+(R519*'UNIT VALUES'!$D$30)))</f>
        <v>487659.54618704435</v>
      </c>
      <c r="W519" s="58">
        <f t="shared" si="8"/>
        <v>1010540</v>
      </c>
      <c r="X519" s="63">
        <f>ROUND(IF(C519="22", W519*'UNIT VALUES'!$D$40, W519*'UNIT VALUES'!$D$32), 0)</f>
        <v>881663</v>
      </c>
    </row>
    <row r="520" spans="1:24">
      <c r="A520" s="64" t="s">
        <v>1625</v>
      </c>
      <c r="B520" s="64" t="s">
        <v>1612</v>
      </c>
      <c r="C520" s="64" t="s">
        <v>28</v>
      </c>
      <c r="D520" s="64" t="s">
        <v>29</v>
      </c>
      <c r="E520" s="64" t="s">
        <v>19</v>
      </c>
      <c r="F520" s="64" t="s">
        <v>1626</v>
      </c>
      <c r="G520" s="64" t="s">
        <v>131</v>
      </c>
      <c r="H520" s="64" t="s">
        <v>24</v>
      </c>
      <c r="I520" s="64" t="s">
        <v>1627</v>
      </c>
      <c r="J520" s="64" t="s">
        <v>1628</v>
      </c>
      <c r="K520" s="64" t="s">
        <v>1613</v>
      </c>
      <c r="L520" s="65">
        <v>17037</v>
      </c>
      <c r="M520" s="65">
        <v>66472</v>
      </c>
      <c r="N520" s="65">
        <v>66382</v>
      </c>
      <c r="O520" s="65">
        <v>66702</v>
      </c>
      <c r="P520" s="65">
        <v>0</v>
      </c>
      <c r="Q520" s="65">
        <v>8531</v>
      </c>
      <c r="R520" s="65">
        <v>156</v>
      </c>
      <c r="S520" s="65">
        <v>764</v>
      </c>
      <c r="T520" s="57">
        <f>IF(P520&gt;0, ROUND(IF(IF(OR(C520="51", C520="52", C520="66"), (L520*'UNIT VALUES'!$C$22)-CALCS!P520,0)&gt;0, IF(OR(C520="51", C520="52", C520="66"), (L520*'UNIT VALUES'!$C$22)-CALCS!P520,0), 0), 0), ROUND(IF(IF(OR(C520="51", C520="52", C520="66"), (L520*'UNIT VALUES'!$C$22)-CALCS!O520,0)&gt;0, IF(OR(C520="51", C520="52", C520="66"), (L520*'UNIT VALUES'!$C$22)-CALCS!O520,0), 0), 0))</f>
        <v>0</v>
      </c>
      <c r="U520" s="58">
        <f>IF(C520="22", (O520*'UNIT VALUES'!$D$34)+(Q520*'UNIT VALUES'!$D$35)+(S520*'UNIT VALUES'!$D$36), (O520*'UNIT VALUES'!$D$24)+(Q520*'UNIT VALUES'!$D$25)+(S520*'UNIT VALUES'!$D$26))</f>
        <v>523422.0169846646</v>
      </c>
      <c r="V520" s="58">
        <f>IF(C520="22",(O520*'UNIT VALUES'!$D$37)+(Q520*'UNIT VALUES'!$D$38)+(R520*'UNIT VALUES'!$D$39),IF(C520="66",(Q520*'UNIT VALUES'!$D$27)+(T520*'UNIT VALUES'!$D$29)+(R520*'UNIT VALUES'!$D$30),(Q520*'UNIT VALUES'!$D$27)+(T520*'UNIT VALUES'!$D$28)+(R520*'UNIT VALUES'!$D$30)))</f>
        <v>168918.92824296543</v>
      </c>
      <c r="W520" s="58">
        <f t="shared" si="8"/>
        <v>523422</v>
      </c>
      <c r="X520" s="63">
        <f>ROUND(IF(C520="22", W520*'UNIT VALUES'!$D$40, W520*'UNIT VALUES'!$D$32), 0)</f>
        <v>456669</v>
      </c>
    </row>
    <row r="521" spans="1:24">
      <c r="A521" s="64" t="s">
        <v>1514</v>
      </c>
      <c r="B521" s="64" t="s">
        <v>1612</v>
      </c>
      <c r="C521" s="64" t="s">
        <v>28</v>
      </c>
      <c r="D521" s="64" t="s">
        <v>29</v>
      </c>
      <c r="E521" s="64" t="s">
        <v>19</v>
      </c>
      <c r="F521" s="64" t="s">
        <v>990</v>
      </c>
      <c r="G521" s="64" t="s">
        <v>73</v>
      </c>
      <c r="H521" s="64" t="s">
        <v>24</v>
      </c>
      <c r="I521" s="64" t="s">
        <v>24</v>
      </c>
      <c r="J521" s="64" t="s">
        <v>1629</v>
      </c>
      <c r="K521" s="64" t="s">
        <v>1613</v>
      </c>
      <c r="L521" s="65">
        <v>40400</v>
      </c>
      <c r="M521" s="65">
        <v>92166</v>
      </c>
      <c r="N521" s="65">
        <v>81961</v>
      </c>
      <c r="O521" s="65">
        <v>187713</v>
      </c>
      <c r="P521" s="65">
        <v>0</v>
      </c>
      <c r="Q521" s="65">
        <v>26177</v>
      </c>
      <c r="R521" s="65">
        <v>3478</v>
      </c>
      <c r="S521" s="65">
        <v>1251</v>
      </c>
      <c r="T521" s="57">
        <f>IF(P521&gt;0, ROUND(IF(IF(OR(C521="51", C521="52", C521="66"), (L521*'UNIT VALUES'!$C$22)-CALCS!P521,0)&gt;0, IF(OR(C521="51", C521="52", C521="66"), (L521*'UNIT VALUES'!$C$22)-CALCS!P521,0), 0), 0), ROUND(IF(IF(OR(C521="51", C521="52", C521="66"), (L521*'UNIT VALUES'!$C$22)-CALCS!O521,0)&gt;0, IF(OR(C521="51", C521="52", C521="66"), (L521*'UNIT VALUES'!$C$22)-CALCS!O521,0), 0), 0))</f>
        <v>0</v>
      </c>
      <c r="U521" s="58">
        <f>IF(C521="22", (O521*'UNIT VALUES'!$D$34)+(Q521*'UNIT VALUES'!$D$35)+(S521*'UNIT VALUES'!$D$36), (O521*'UNIT VALUES'!$D$24)+(Q521*'UNIT VALUES'!$D$25)+(S521*'UNIT VALUES'!$D$26))</f>
        <v>1387642.0645337855</v>
      </c>
      <c r="V521" s="58">
        <f>IF(C521="22",(O521*'UNIT VALUES'!$D$37)+(Q521*'UNIT VALUES'!$D$38)+(R521*'UNIT VALUES'!$D$39),IF(C521="66",(Q521*'UNIT VALUES'!$D$27)+(T521*'UNIT VALUES'!$D$29)+(R521*'UNIT VALUES'!$D$30),(Q521*'UNIT VALUES'!$D$27)+(T521*'UNIT VALUES'!$D$28)+(R521*'UNIT VALUES'!$D$30)))</f>
        <v>732659.46223895135</v>
      </c>
      <c r="W521" s="58">
        <f t="shared" si="8"/>
        <v>1387642</v>
      </c>
      <c r="X521" s="63">
        <f>ROUND(IF(C521="22", W521*'UNIT VALUES'!$D$40, W521*'UNIT VALUES'!$D$32), 0)</f>
        <v>1210672</v>
      </c>
    </row>
    <row r="522" spans="1:24">
      <c r="A522" s="64" t="s">
        <v>1630</v>
      </c>
      <c r="B522" s="64" t="s">
        <v>1612</v>
      </c>
      <c r="C522" s="64" t="s">
        <v>28</v>
      </c>
      <c r="D522" s="64" t="s">
        <v>29</v>
      </c>
      <c r="E522" s="64" t="s">
        <v>19</v>
      </c>
      <c r="F522" s="64" t="s">
        <v>832</v>
      </c>
      <c r="G522" s="64" t="s">
        <v>215</v>
      </c>
      <c r="H522" s="64" t="s">
        <v>24</v>
      </c>
      <c r="I522" s="64" t="s">
        <v>1631</v>
      </c>
      <c r="J522" s="64" t="s">
        <v>1632</v>
      </c>
      <c r="K522" s="64" t="s">
        <v>1613</v>
      </c>
      <c r="L522" s="65">
        <v>63392</v>
      </c>
      <c r="M522" s="65">
        <v>76178</v>
      </c>
      <c r="N522" s="65">
        <v>75226</v>
      </c>
      <c r="O522" s="65">
        <v>71993</v>
      </c>
      <c r="P522" s="65">
        <v>0</v>
      </c>
      <c r="Q522" s="65">
        <v>14959</v>
      </c>
      <c r="R522" s="65">
        <v>2669</v>
      </c>
      <c r="S522" s="65">
        <v>712</v>
      </c>
      <c r="T522" s="57">
        <f>IF(P522&gt;0, ROUND(IF(IF(OR(C522="51", C522="52", C522="66"), (L522*'UNIT VALUES'!$C$22)-CALCS!P522,0)&gt;0, IF(OR(C522="51", C522="52", C522="66"), (L522*'UNIT VALUES'!$C$22)-CALCS!P522,0), 0), 0), ROUND(IF(IF(OR(C522="51", C522="52", C522="66"), (L522*'UNIT VALUES'!$C$22)-CALCS!O522,0)&gt;0, IF(OR(C522="51", C522="52", C522="66"), (L522*'UNIT VALUES'!$C$22)-CALCS!O522,0), 0), 0))</f>
        <v>22653</v>
      </c>
      <c r="U522" s="58">
        <f>IF(C522="22", (O522*'UNIT VALUES'!$D$34)+(Q522*'UNIT VALUES'!$D$35)+(S522*'UNIT VALUES'!$D$36), (O522*'UNIT VALUES'!$D$24)+(Q522*'UNIT VALUES'!$D$25)+(S522*'UNIT VALUES'!$D$26))</f>
        <v>723147.54121365771</v>
      </c>
      <c r="V522" s="58">
        <f>IF(C522="22",(O522*'UNIT VALUES'!$D$37)+(Q522*'UNIT VALUES'!$D$38)+(R522*'UNIT VALUES'!$D$39),IF(C522="66",(Q522*'UNIT VALUES'!$D$27)+(T522*'UNIT VALUES'!$D$29)+(R522*'UNIT VALUES'!$D$30),(Q522*'UNIT VALUES'!$D$27)+(T522*'UNIT VALUES'!$D$28)+(R522*'UNIT VALUES'!$D$30)))</f>
        <v>752030.56053447712</v>
      </c>
      <c r="W522" s="58">
        <f t="shared" si="8"/>
        <v>752031</v>
      </c>
      <c r="X522" s="63">
        <f>ROUND(IF(C522="22", W522*'UNIT VALUES'!$D$40, W522*'UNIT VALUES'!$D$32), 0)</f>
        <v>656123</v>
      </c>
    </row>
    <row r="523" spans="1:24">
      <c r="A523" s="64" t="s">
        <v>1633</v>
      </c>
      <c r="B523" s="64" t="s">
        <v>1612</v>
      </c>
      <c r="C523" s="64" t="s">
        <v>28</v>
      </c>
      <c r="D523" s="64" t="s">
        <v>29</v>
      </c>
      <c r="E523" s="64" t="s">
        <v>19</v>
      </c>
      <c r="F523" s="64" t="s">
        <v>77</v>
      </c>
      <c r="G523" s="64" t="s">
        <v>52</v>
      </c>
      <c r="H523" s="64" t="s">
        <v>24</v>
      </c>
      <c r="I523" s="64" t="s">
        <v>1634</v>
      </c>
      <c r="J523" s="64" t="s">
        <v>1635</v>
      </c>
      <c r="K523" s="64" t="s">
        <v>1613</v>
      </c>
      <c r="L523" s="65">
        <v>52219</v>
      </c>
      <c r="M523" s="65">
        <v>57597</v>
      </c>
      <c r="N523" s="65">
        <v>57597</v>
      </c>
      <c r="O523" s="65">
        <v>48815</v>
      </c>
      <c r="P523" s="65">
        <v>0</v>
      </c>
      <c r="Q523" s="65">
        <v>16402</v>
      </c>
      <c r="R523" s="65">
        <v>1944</v>
      </c>
      <c r="S523" s="65">
        <v>735</v>
      </c>
      <c r="T523" s="57">
        <f>IF(P523&gt;0, ROUND(IF(IF(OR(C523="51", C523="52", C523="66"), (L523*'UNIT VALUES'!$C$22)-CALCS!P523,0)&gt;0, IF(OR(C523="51", C523="52", C523="66"), (L523*'UNIT VALUES'!$C$22)-CALCS!P523,0), 0), 0), ROUND(IF(IF(OR(C523="51", C523="52", C523="66"), (L523*'UNIT VALUES'!$C$22)-CALCS!O523,0)&gt;0, IF(OR(C523="51", C523="52", C523="66"), (L523*'UNIT VALUES'!$C$22)-CALCS!O523,0), 0), 0))</f>
        <v>29149</v>
      </c>
      <c r="U523" s="58">
        <f>IF(C523="22", (O523*'UNIT VALUES'!$D$34)+(Q523*'UNIT VALUES'!$D$35)+(S523*'UNIT VALUES'!$D$36), (O523*'UNIT VALUES'!$D$24)+(Q523*'UNIT VALUES'!$D$25)+(S523*'UNIT VALUES'!$D$26))</f>
        <v>725961.44232569239</v>
      </c>
      <c r="V523" s="58">
        <f>IF(C523="22",(O523*'UNIT VALUES'!$D$37)+(Q523*'UNIT VALUES'!$D$38)+(R523*'UNIT VALUES'!$D$39),IF(C523="66",(Q523*'UNIT VALUES'!$D$27)+(T523*'UNIT VALUES'!$D$29)+(R523*'UNIT VALUES'!$D$30),(Q523*'UNIT VALUES'!$D$27)+(T523*'UNIT VALUES'!$D$28)+(R523*'UNIT VALUES'!$D$30)))</f>
        <v>808532.76364862488</v>
      </c>
      <c r="W523" s="58">
        <f t="shared" si="8"/>
        <v>808533</v>
      </c>
      <c r="X523" s="63">
        <f>ROUND(IF(C523="22", W523*'UNIT VALUES'!$D$40, W523*'UNIT VALUES'!$D$32), 0)</f>
        <v>705419</v>
      </c>
    </row>
    <row r="524" spans="1:24">
      <c r="A524" s="64" t="s">
        <v>1636</v>
      </c>
      <c r="B524" s="64" t="s">
        <v>1612</v>
      </c>
      <c r="C524" s="64" t="s">
        <v>28</v>
      </c>
      <c r="D524" s="64" t="s">
        <v>29</v>
      </c>
      <c r="E524" s="64" t="s">
        <v>19</v>
      </c>
      <c r="F524" s="64" t="s">
        <v>1354</v>
      </c>
      <c r="G524" s="64" t="s">
        <v>250</v>
      </c>
      <c r="H524" s="64" t="s">
        <v>24</v>
      </c>
      <c r="I524" s="64" t="s">
        <v>198</v>
      </c>
      <c r="J524" s="64" t="s">
        <v>1628</v>
      </c>
      <c r="K524" s="64" t="s">
        <v>1613</v>
      </c>
      <c r="L524" s="65">
        <v>627525</v>
      </c>
      <c r="M524" s="65">
        <v>558327</v>
      </c>
      <c r="N524" s="65">
        <v>557515</v>
      </c>
      <c r="O524" s="65">
        <v>343829</v>
      </c>
      <c r="P524" s="65">
        <v>0</v>
      </c>
      <c r="Q524" s="65">
        <v>74361</v>
      </c>
      <c r="R524" s="65">
        <v>50167</v>
      </c>
      <c r="S524" s="65">
        <v>2781</v>
      </c>
      <c r="T524" s="57">
        <f>IF(P524&gt;0, ROUND(IF(IF(OR(C524="51", C524="52", C524="66"), (L524*'UNIT VALUES'!$C$22)-CALCS!P524,0)&gt;0, IF(OR(C524="51", C524="52", C524="66"), (L524*'UNIT VALUES'!$C$22)-CALCS!P524,0), 0), 0), ROUND(IF(IF(OR(C524="51", C524="52", C524="66"), (L524*'UNIT VALUES'!$C$22)-CALCS!O524,0)&gt;0, IF(OR(C524="51", C524="52", C524="66"), (L524*'UNIT VALUES'!$C$22)-CALCS!O524,0), 0), 0))</f>
        <v>593081</v>
      </c>
      <c r="U524" s="58">
        <f>IF(C524="22", (O524*'UNIT VALUES'!$D$34)+(Q524*'UNIT VALUES'!$D$35)+(S524*'UNIT VALUES'!$D$36), (O524*'UNIT VALUES'!$D$24)+(Q524*'UNIT VALUES'!$D$25)+(S524*'UNIT VALUES'!$D$26))</f>
        <v>3438741.3387374338</v>
      </c>
      <c r="V524" s="58">
        <f>IF(C524="22",(O524*'UNIT VALUES'!$D$37)+(Q524*'UNIT VALUES'!$D$38)+(R524*'UNIT VALUES'!$D$39),IF(C524="66",(Q524*'UNIT VALUES'!$D$27)+(T524*'UNIT VALUES'!$D$29)+(R524*'UNIT VALUES'!$D$30),(Q524*'UNIT VALUES'!$D$27)+(T524*'UNIT VALUES'!$D$28)+(R524*'UNIT VALUES'!$D$30)))</f>
        <v>12412684.481266994</v>
      </c>
      <c r="W524" s="58">
        <f t="shared" si="8"/>
        <v>12412684</v>
      </c>
      <c r="X524" s="63">
        <f>ROUND(IF(C524="22", W524*'UNIT VALUES'!$D$40, W524*'UNIT VALUES'!$D$32), 0)</f>
        <v>10829663</v>
      </c>
    </row>
    <row r="525" spans="1:24">
      <c r="A525" s="64" t="s">
        <v>1637</v>
      </c>
      <c r="B525" s="64" t="s">
        <v>1612</v>
      </c>
      <c r="C525" s="64" t="s">
        <v>28</v>
      </c>
      <c r="D525" s="64" t="s">
        <v>29</v>
      </c>
      <c r="E525" s="64" t="s">
        <v>19</v>
      </c>
      <c r="F525" s="64" t="s">
        <v>1638</v>
      </c>
      <c r="G525" s="64" t="s">
        <v>23</v>
      </c>
      <c r="H525" s="64" t="s">
        <v>24</v>
      </c>
      <c r="I525" s="64" t="s">
        <v>668</v>
      </c>
      <c r="J525" s="64" t="s">
        <v>1621</v>
      </c>
      <c r="K525" s="64" t="s">
        <v>1613</v>
      </c>
      <c r="L525" s="65">
        <v>164372</v>
      </c>
      <c r="M525" s="65">
        <v>208118</v>
      </c>
      <c r="N525" s="65">
        <v>205820</v>
      </c>
      <c r="O525" s="65">
        <v>199311</v>
      </c>
      <c r="P525" s="65">
        <v>0</v>
      </c>
      <c r="Q525" s="65">
        <v>44050</v>
      </c>
      <c r="R525" s="65">
        <v>6835</v>
      </c>
      <c r="S525" s="65">
        <v>1776</v>
      </c>
      <c r="T525" s="57">
        <f>IF(P525&gt;0, ROUND(IF(IF(OR(C525="51", C525="52", C525="66"), (L525*'UNIT VALUES'!$C$22)-CALCS!P525,0)&gt;0, IF(OR(C525="51", C525="52", C525="66"), (L525*'UNIT VALUES'!$C$22)-CALCS!P525,0), 0), 0), ROUND(IF(IF(OR(C525="51", C525="52", C525="66"), (L525*'UNIT VALUES'!$C$22)-CALCS!O525,0)&gt;0, IF(OR(C525="51", C525="52", C525="66"), (L525*'UNIT VALUES'!$C$22)-CALCS!O525,0), 0), 0))</f>
        <v>46100</v>
      </c>
      <c r="U525" s="58">
        <f>IF(C525="22", (O525*'UNIT VALUES'!$D$34)+(Q525*'UNIT VALUES'!$D$35)+(S525*'UNIT VALUES'!$D$36), (O525*'UNIT VALUES'!$D$24)+(Q525*'UNIT VALUES'!$D$25)+(S525*'UNIT VALUES'!$D$26))</f>
        <v>2050233.4497290321</v>
      </c>
      <c r="V525" s="58">
        <f>IF(C525="22",(O525*'UNIT VALUES'!$D$37)+(Q525*'UNIT VALUES'!$D$38)+(R525*'UNIT VALUES'!$D$39),IF(C525="66",(Q525*'UNIT VALUES'!$D$27)+(T525*'UNIT VALUES'!$D$29)+(R525*'UNIT VALUES'!$D$30),(Q525*'UNIT VALUES'!$D$27)+(T525*'UNIT VALUES'!$D$28)+(R525*'UNIT VALUES'!$D$30)))</f>
        <v>1882372.2806547973</v>
      </c>
      <c r="W525" s="58">
        <f t="shared" si="8"/>
        <v>2050233</v>
      </c>
      <c r="X525" s="63">
        <f>ROUND(IF(C525="22", W525*'UNIT VALUES'!$D$40, W525*'UNIT VALUES'!$D$32), 0)</f>
        <v>1788762</v>
      </c>
    </row>
    <row r="526" spans="1:24">
      <c r="A526" s="64" t="s">
        <v>1639</v>
      </c>
      <c r="B526" s="64" t="s">
        <v>1612</v>
      </c>
      <c r="C526" s="64" t="s">
        <v>49</v>
      </c>
      <c r="D526" s="64" t="s">
        <v>50</v>
      </c>
      <c r="E526" s="64" t="s">
        <v>19</v>
      </c>
      <c r="F526" s="64" t="s">
        <v>415</v>
      </c>
      <c r="G526" s="64" t="s">
        <v>963</v>
      </c>
      <c r="H526" s="64" t="s">
        <v>24</v>
      </c>
      <c r="I526" s="64" t="s">
        <v>1640</v>
      </c>
      <c r="J526" s="64" t="s">
        <v>1628</v>
      </c>
      <c r="K526" s="64" t="s">
        <v>1613</v>
      </c>
      <c r="L526" s="65">
        <v>6356</v>
      </c>
      <c r="M526" s="65">
        <v>26718</v>
      </c>
      <c r="N526" s="65">
        <v>26718</v>
      </c>
      <c r="O526" s="65">
        <v>27068</v>
      </c>
      <c r="P526" s="65">
        <v>0</v>
      </c>
      <c r="Q526" s="65">
        <v>3845</v>
      </c>
      <c r="R526" s="65">
        <v>273</v>
      </c>
      <c r="S526" s="65">
        <v>102</v>
      </c>
      <c r="T526" s="57">
        <f>IF(P526&gt;0, ROUND(IF(IF(OR(C526="51", C526="52", C526="66"), (L526*'UNIT VALUES'!$C$22)-CALCS!P526,0)&gt;0, IF(OR(C526="51", C526="52", C526="66"), (L526*'UNIT VALUES'!$C$22)-CALCS!P526,0), 0), 0), ROUND(IF(IF(OR(C526="51", C526="52", C526="66"), (L526*'UNIT VALUES'!$C$22)-CALCS!O526,0)&gt;0, IF(OR(C526="51", C526="52", C526="66"), (L526*'UNIT VALUES'!$C$22)-CALCS!O526,0), 0), 0))</f>
        <v>0</v>
      </c>
      <c r="U526" s="58">
        <f>IF(C526="22", (O526*'UNIT VALUES'!$D$34)+(Q526*'UNIT VALUES'!$D$35)+(S526*'UNIT VALUES'!$D$36), (O526*'UNIT VALUES'!$D$24)+(Q526*'UNIT VALUES'!$D$25)+(S526*'UNIT VALUES'!$D$26))</f>
        <v>188989.76152124198</v>
      </c>
      <c r="V526" s="58">
        <f>IF(C526="22",(O526*'UNIT VALUES'!$D$37)+(Q526*'UNIT VALUES'!$D$38)+(R526*'UNIT VALUES'!$D$39),IF(C526="66",(Q526*'UNIT VALUES'!$D$27)+(T526*'UNIT VALUES'!$D$29)+(R526*'UNIT VALUES'!$D$30),(Q526*'UNIT VALUES'!$D$27)+(T526*'UNIT VALUES'!$D$28)+(R526*'UNIT VALUES'!$D$30)))</f>
        <v>90618.011243731919</v>
      </c>
      <c r="W526" s="58">
        <f t="shared" si="8"/>
        <v>188990</v>
      </c>
      <c r="X526" s="63">
        <f>ROUND(IF(C526="22", W526*'UNIT VALUES'!$D$40, W526*'UNIT VALUES'!$D$32), 0)</f>
        <v>164888</v>
      </c>
    </row>
    <row r="527" spans="1:24">
      <c r="A527" s="64" t="s">
        <v>1641</v>
      </c>
      <c r="B527" s="64" t="s">
        <v>1612</v>
      </c>
      <c r="C527" s="64" t="s">
        <v>28</v>
      </c>
      <c r="D527" s="64" t="s">
        <v>29</v>
      </c>
      <c r="E527" s="64" t="s">
        <v>19</v>
      </c>
      <c r="F527" s="64" t="s">
        <v>1642</v>
      </c>
      <c r="G527" s="64" t="s">
        <v>1116</v>
      </c>
      <c r="H527" s="64" t="s">
        <v>24</v>
      </c>
      <c r="I527" s="64" t="s">
        <v>1643</v>
      </c>
      <c r="J527" s="64" t="s">
        <v>1624</v>
      </c>
      <c r="K527" s="64" t="s">
        <v>1613</v>
      </c>
      <c r="L527" s="65">
        <v>13403</v>
      </c>
      <c r="M527" s="65">
        <v>15810</v>
      </c>
      <c r="N527" s="65">
        <v>15810</v>
      </c>
      <c r="O527" s="65">
        <v>14566</v>
      </c>
      <c r="P527" s="65">
        <v>0</v>
      </c>
      <c r="Q527" s="65">
        <v>2932</v>
      </c>
      <c r="R527" s="65">
        <v>565</v>
      </c>
      <c r="S527" s="65">
        <v>93</v>
      </c>
      <c r="T527" s="57">
        <f>IF(P527&gt;0, ROUND(IF(IF(OR(C527="51", C527="52", C527="66"), (L527*'UNIT VALUES'!$C$22)-CALCS!P527,0)&gt;0, IF(OR(C527="51", C527="52", C527="66"), (L527*'UNIT VALUES'!$C$22)-CALCS!P527,0), 0), 0), ROUND(IF(IF(OR(C527="51", C527="52", C527="66"), (L527*'UNIT VALUES'!$C$22)-CALCS!O527,0)&gt;0, IF(OR(C527="51", C527="52", C527="66"), (L527*'UNIT VALUES'!$C$22)-CALCS!O527,0), 0), 0))</f>
        <v>5445</v>
      </c>
      <c r="U527" s="58">
        <f>IF(C527="22", (O527*'UNIT VALUES'!$D$34)+(Q527*'UNIT VALUES'!$D$35)+(S527*'UNIT VALUES'!$D$36), (O527*'UNIT VALUES'!$D$24)+(Q527*'UNIT VALUES'!$D$25)+(S527*'UNIT VALUES'!$D$26))</f>
        <v>134750.77303376599</v>
      </c>
      <c r="V527" s="58">
        <f>IF(C527="22",(O527*'UNIT VALUES'!$D$37)+(Q527*'UNIT VALUES'!$D$38)+(R527*'UNIT VALUES'!$D$39),IF(C527="66",(Q527*'UNIT VALUES'!$D$27)+(T527*'UNIT VALUES'!$D$29)+(R527*'UNIT VALUES'!$D$30),(Q527*'UNIT VALUES'!$D$27)+(T527*'UNIT VALUES'!$D$28)+(R527*'UNIT VALUES'!$D$30)))</f>
        <v>163019.77500651509</v>
      </c>
      <c r="W527" s="58">
        <f t="shared" si="8"/>
        <v>163020</v>
      </c>
      <c r="X527" s="63">
        <f>ROUND(IF(C527="22", W527*'UNIT VALUES'!$D$40, W527*'UNIT VALUES'!$D$32), 0)</f>
        <v>142230</v>
      </c>
    </row>
    <row r="528" spans="1:24">
      <c r="A528" s="64" t="s">
        <v>1644</v>
      </c>
      <c r="B528" s="64" t="s">
        <v>1612</v>
      </c>
      <c r="C528" s="64" t="s">
        <v>102</v>
      </c>
      <c r="D528" s="64" t="s">
        <v>103</v>
      </c>
      <c r="E528" s="64" t="s">
        <v>19</v>
      </c>
      <c r="F528" s="64" t="s">
        <v>1645</v>
      </c>
      <c r="G528" s="64" t="s">
        <v>131</v>
      </c>
      <c r="H528" s="64" t="s">
        <v>24</v>
      </c>
      <c r="I528" s="64" t="s">
        <v>24</v>
      </c>
      <c r="J528" s="64" t="s">
        <v>1628</v>
      </c>
      <c r="K528" s="64" t="s">
        <v>1613</v>
      </c>
      <c r="L528" s="65">
        <v>191732</v>
      </c>
      <c r="M528" s="65">
        <v>388340</v>
      </c>
      <c r="N528" s="65">
        <v>388210</v>
      </c>
      <c r="O528" s="65">
        <v>365850</v>
      </c>
      <c r="P528" s="65">
        <v>0</v>
      </c>
      <c r="Q528" s="65">
        <v>51103</v>
      </c>
      <c r="R528" s="65">
        <v>6487</v>
      </c>
      <c r="S528" s="65">
        <v>3419</v>
      </c>
      <c r="T528" s="57">
        <f>IF(P528&gt;0, ROUND(IF(IF(OR(C528="51", C528="52", C528="66"), (L528*'UNIT VALUES'!$C$22)-CALCS!P528,0)&gt;0, IF(OR(C528="51", C528="52", C528="66"), (L528*'UNIT VALUES'!$C$22)-CALCS!P528,0), 0), 0), ROUND(IF(IF(OR(C528="51", C528="52", C528="66"), (L528*'UNIT VALUES'!$C$22)-CALCS!O528,0)&gt;0, IF(OR(C528="51", C528="52", C528="66"), (L528*'UNIT VALUES'!$C$22)-CALCS!O528,0), 0), 0))</f>
        <v>0</v>
      </c>
      <c r="U528" s="58">
        <f>IF(C528="22", (O528*'UNIT VALUES'!$D$34)+(Q528*'UNIT VALUES'!$D$35)+(S528*'UNIT VALUES'!$D$36), (O528*'UNIT VALUES'!$D$24)+(Q528*'UNIT VALUES'!$D$25)+(S528*'UNIT VALUES'!$D$26))</f>
        <v>2873171.3240345987</v>
      </c>
      <c r="V528" s="58">
        <f>IF(C528="22",(O528*'UNIT VALUES'!$D$37)+(Q528*'UNIT VALUES'!$D$38)+(R528*'UNIT VALUES'!$D$39),IF(C528="66",(Q528*'UNIT VALUES'!$D$27)+(T528*'UNIT VALUES'!$D$29)+(R528*'UNIT VALUES'!$D$30),(Q528*'UNIT VALUES'!$D$27)+(T528*'UNIT VALUES'!$D$28)+(R528*'UNIT VALUES'!$D$30)))</f>
        <v>1408667.2191409413</v>
      </c>
      <c r="W528" s="58">
        <f t="shared" si="8"/>
        <v>2873171</v>
      </c>
      <c r="X528" s="63">
        <f>ROUND(IF(C528="22", W528*'UNIT VALUES'!$D$40, W528*'UNIT VALUES'!$D$32), 0)</f>
        <v>2506748</v>
      </c>
    </row>
    <row r="529" spans="1:24">
      <c r="A529" s="64" t="s">
        <v>1646</v>
      </c>
      <c r="B529" s="64" t="s">
        <v>1612</v>
      </c>
      <c r="C529" s="64" t="s">
        <v>102</v>
      </c>
      <c r="D529" s="64" t="s">
        <v>103</v>
      </c>
      <c r="E529" s="64" t="s">
        <v>19</v>
      </c>
      <c r="F529" s="64" t="s">
        <v>1157</v>
      </c>
      <c r="G529" s="64" t="s">
        <v>963</v>
      </c>
      <c r="H529" s="64" t="s">
        <v>24</v>
      </c>
      <c r="I529" s="64" t="s">
        <v>24</v>
      </c>
      <c r="J529" s="64" t="s">
        <v>1628</v>
      </c>
      <c r="K529" s="64" t="s">
        <v>1613</v>
      </c>
      <c r="L529" s="65">
        <v>32062</v>
      </c>
      <c r="M529" s="65">
        <v>0</v>
      </c>
      <c r="N529" s="65">
        <v>0</v>
      </c>
      <c r="O529" s="65">
        <v>205956</v>
      </c>
      <c r="P529" s="65">
        <v>0</v>
      </c>
      <c r="Q529" s="65">
        <v>18842</v>
      </c>
      <c r="R529" s="65">
        <v>2110</v>
      </c>
      <c r="S529" s="65">
        <v>1311</v>
      </c>
      <c r="T529" s="57">
        <f>IF(P529&gt;0, ROUND(IF(IF(OR(C529="51", C529="52", C529="66"), (L529*'UNIT VALUES'!$C$22)-CALCS!P529,0)&gt;0, IF(OR(C529="51", C529="52", C529="66"), (L529*'UNIT VALUES'!$C$22)-CALCS!P529,0), 0), 0), ROUND(IF(IF(OR(C529="51", C529="52", C529="66"), (L529*'UNIT VALUES'!$C$22)-CALCS!O529,0)&gt;0, IF(OR(C529="51", C529="52", C529="66"), (L529*'UNIT VALUES'!$C$22)-CALCS!O529,0), 0), 0))</f>
        <v>0</v>
      </c>
      <c r="U529" s="58">
        <f>IF(C529="22", (O529*'UNIT VALUES'!$D$34)+(Q529*'UNIT VALUES'!$D$35)+(S529*'UNIT VALUES'!$D$36), (O529*'UNIT VALUES'!$D$24)+(Q529*'UNIT VALUES'!$D$25)+(S529*'UNIT VALUES'!$D$26))</f>
        <v>1207572.5425068352</v>
      </c>
      <c r="V529" s="58">
        <f>IF(C529="22",(O529*'UNIT VALUES'!$D$37)+(Q529*'UNIT VALUES'!$D$38)+(R529*'UNIT VALUES'!$D$39),IF(C529="66",(Q529*'UNIT VALUES'!$D$27)+(T529*'UNIT VALUES'!$D$29)+(R529*'UNIT VALUES'!$D$30),(Q529*'UNIT VALUES'!$D$27)+(T529*'UNIT VALUES'!$D$28)+(R529*'UNIT VALUES'!$D$30)))</f>
        <v>499246.52619428345</v>
      </c>
      <c r="W529" s="58">
        <f t="shared" si="8"/>
        <v>1207573</v>
      </c>
      <c r="X529" s="63">
        <f>ROUND(IF(C529="22", W529*'UNIT VALUES'!$D$40, W529*'UNIT VALUES'!$D$32), 0)</f>
        <v>1053568</v>
      </c>
    </row>
    <row r="530" spans="1:24">
      <c r="A530" s="64" t="s">
        <v>1784</v>
      </c>
      <c r="B530" s="64" t="s">
        <v>1785</v>
      </c>
      <c r="C530" s="64" t="s">
        <v>19</v>
      </c>
      <c r="D530" s="64" t="s">
        <v>20</v>
      </c>
      <c r="E530" s="64" t="s">
        <v>1786</v>
      </c>
      <c r="F530" s="64" t="s">
        <v>22</v>
      </c>
      <c r="G530" s="64" t="s">
        <v>23</v>
      </c>
      <c r="H530" s="64" t="s">
        <v>24</v>
      </c>
      <c r="I530" s="64" t="s">
        <v>24</v>
      </c>
      <c r="J530" s="64" t="s">
        <v>25</v>
      </c>
      <c r="K530" s="64" t="s">
        <v>172</v>
      </c>
      <c r="L530" s="65">
        <v>0</v>
      </c>
      <c r="M530" s="65">
        <v>1125043</v>
      </c>
      <c r="N530" s="65">
        <v>1124660</v>
      </c>
      <c r="O530" s="65">
        <v>951242</v>
      </c>
      <c r="P530" s="65">
        <v>0</v>
      </c>
      <c r="Q530" s="65">
        <v>116164</v>
      </c>
      <c r="R530" s="65">
        <v>140141</v>
      </c>
      <c r="S530" s="65">
        <v>4461</v>
      </c>
      <c r="T530" s="57">
        <f>IF(P530&gt;0, ROUND(IF(IF(OR(C530="51", C530="52", C530="66"), (L530*'UNIT VALUES'!$C$22)-CALCS!P530,0)&gt;0, IF(OR(C530="51", C530="52", C530="66"), (L530*'UNIT VALUES'!$C$22)-CALCS!P530,0), 0), 0), ROUND(IF(IF(OR(C530="51", C530="52", C530="66"), (L530*'UNIT VALUES'!$C$22)-CALCS!O530,0)&gt;0, IF(OR(C530="51", C530="52", C530="66"), (L530*'UNIT VALUES'!$C$22)-CALCS!O530,0), 0), 0))</f>
        <v>0</v>
      </c>
      <c r="U530" s="58">
        <f>IF(C530="22", (O530*'UNIT VALUES'!$D$34)+(Q530*'UNIT VALUES'!$D$35)+(S530*'UNIT VALUES'!$D$36), (O530*'UNIT VALUES'!$D$24)+(Q530*'UNIT VALUES'!$D$25)+(S530*'UNIT VALUES'!$D$26))</f>
        <v>6827858.2070367662</v>
      </c>
      <c r="V530" s="58">
        <f>IF(C530="22",(O530*'UNIT VALUES'!$D$37)+(Q530*'UNIT VALUES'!$D$38)+(R530*'UNIT VALUES'!$D$39),IF(C530="66",(Q530*'UNIT VALUES'!$D$27)+(T530*'UNIT VALUES'!$D$29)+(R530*'UNIT VALUES'!$D$30),(Q530*'UNIT VALUES'!$D$27)+(T530*'UNIT VALUES'!$D$28)+(R530*'UNIT VALUES'!$D$30)))</f>
        <v>12690575.226775229</v>
      </c>
      <c r="W530" s="58">
        <f t="shared" si="8"/>
        <v>12690575</v>
      </c>
      <c r="X530" s="63">
        <f>ROUND(IF(C530="22", W530*'UNIT VALUES'!$D$40, W530*'UNIT VALUES'!$D$32), 0)</f>
        <v>10581799</v>
      </c>
    </row>
    <row r="531" spans="1:24">
      <c r="A531" s="64" t="s">
        <v>43</v>
      </c>
      <c r="B531" s="64" t="s">
        <v>1785</v>
      </c>
      <c r="C531" s="64" t="s">
        <v>28</v>
      </c>
      <c r="D531" s="64" t="s">
        <v>29</v>
      </c>
      <c r="E531" s="64" t="s">
        <v>1786</v>
      </c>
      <c r="F531" s="64" t="s">
        <v>1787</v>
      </c>
      <c r="G531" s="64" t="s">
        <v>232</v>
      </c>
      <c r="H531" s="64" t="s">
        <v>1788</v>
      </c>
      <c r="I531" s="64" t="s">
        <v>1788</v>
      </c>
      <c r="J531" s="64" t="s">
        <v>1789</v>
      </c>
      <c r="K531" s="64" t="s">
        <v>172</v>
      </c>
      <c r="L531" s="65">
        <v>24449</v>
      </c>
      <c r="M531" s="65">
        <v>23128</v>
      </c>
      <c r="N531" s="65">
        <v>23128</v>
      </c>
      <c r="O531" s="65">
        <v>23055</v>
      </c>
      <c r="P531" s="65">
        <v>0</v>
      </c>
      <c r="Q531" s="65">
        <v>3245</v>
      </c>
      <c r="R531" s="65">
        <v>4614</v>
      </c>
      <c r="S531" s="65">
        <v>158</v>
      </c>
      <c r="T531" s="57">
        <f>IF(P531&gt;0, ROUND(IF(IF(OR(C531="51", C531="52", C531="66"), (L531*'UNIT VALUES'!$C$22)-CALCS!P531,0)&gt;0, IF(OR(C531="51", C531="52", C531="66"), (L531*'UNIT VALUES'!$C$22)-CALCS!P531,0), 0), 0), ROUND(IF(IF(OR(C531="51", C531="52", C531="66"), (L531*'UNIT VALUES'!$C$22)-CALCS!O531,0)&gt;0, IF(OR(C531="51", C531="52", C531="66"), (L531*'UNIT VALUES'!$C$22)-CALCS!O531,0), 0), 0))</f>
        <v>13448</v>
      </c>
      <c r="U531" s="58">
        <f>IF(C531="22", (O531*'UNIT VALUES'!$D$34)+(Q531*'UNIT VALUES'!$D$35)+(S531*'UNIT VALUES'!$D$36), (O531*'UNIT VALUES'!$D$24)+(Q531*'UNIT VALUES'!$D$25)+(S531*'UNIT VALUES'!$D$26))</f>
        <v>172090.16617116515</v>
      </c>
      <c r="V531" s="58">
        <f>IF(C531="22",(O531*'UNIT VALUES'!$D$37)+(Q531*'UNIT VALUES'!$D$38)+(R531*'UNIT VALUES'!$D$39),IF(C531="66",(Q531*'UNIT VALUES'!$D$27)+(T531*'UNIT VALUES'!$D$29)+(R531*'UNIT VALUES'!$D$30),(Q531*'UNIT VALUES'!$D$27)+(T531*'UNIT VALUES'!$D$28)+(R531*'UNIT VALUES'!$D$30)))</f>
        <v>558722.51616098988</v>
      </c>
      <c r="W531" s="58">
        <f t="shared" si="8"/>
        <v>558723</v>
      </c>
      <c r="X531" s="63">
        <f>ROUND(IF(C531="22", W531*'UNIT VALUES'!$D$40, W531*'UNIT VALUES'!$D$32), 0)</f>
        <v>487468</v>
      </c>
    </row>
    <row r="532" spans="1:24">
      <c r="A532" s="64" t="s">
        <v>1790</v>
      </c>
      <c r="B532" s="64" t="s">
        <v>1785</v>
      </c>
      <c r="C532" s="64" t="s">
        <v>28</v>
      </c>
      <c r="D532" s="64" t="s">
        <v>29</v>
      </c>
      <c r="E532" s="64" t="s">
        <v>1786</v>
      </c>
      <c r="F532" s="64" t="s">
        <v>1791</v>
      </c>
      <c r="G532" s="64" t="s">
        <v>215</v>
      </c>
      <c r="H532" s="64" t="s">
        <v>1792</v>
      </c>
      <c r="I532" s="64" t="s">
        <v>1792</v>
      </c>
      <c r="J532" s="64" t="s">
        <v>1793</v>
      </c>
      <c r="K532" s="64" t="s">
        <v>172</v>
      </c>
      <c r="L532" s="65">
        <v>38912</v>
      </c>
      <c r="M532" s="65">
        <v>31643</v>
      </c>
      <c r="N532" s="65">
        <v>31643</v>
      </c>
      <c r="O532" s="65">
        <v>33039</v>
      </c>
      <c r="P532" s="65">
        <v>0</v>
      </c>
      <c r="Q532" s="65">
        <v>5067</v>
      </c>
      <c r="R532" s="65">
        <v>6250</v>
      </c>
      <c r="S532" s="65">
        <v>179</v>
      </c>
      <c r="T532" s="57">
        <f>IF(P532&gt;0, ROUND(IF(IF(OR(C532="51", C532="52", C532="66"), (L532*'UNIT VALUES'!$C$22)-CALCS!P532,0)&gt;0, IF(OR(C532="51", C532="52", C532="66"), (L532*'UNIT VALUES'!$C$22)-CALCS!P532,0), 0), 0), ROUND(IF(IF(OR(C532="51", C532="52", C532="66"), (L532*'UNIT VALUES'!$C$22)-CALCS!O532,0)&gt;0, IF(OR(C532="51", C532="52", C532="66"), (L532*'UNIT VALUES'!$C$22)-CALCS!O532,0), 0), 0))</f>
        <v>25058</v>
      </c>
      <c r="U532" s="58">
        <f>IF(C532="22", (O532*'UNIT VALUES'!$D$34)+(Q532*'UNIT VALUES'!$D$35)+(S532*'UNIT VALUES'!$D$36), (O532*'UNIT VALUES'!$D$24)+(Q532*'UNIT VALUES'!$D$25)+(S532*'UNIT VALUES'!$D$26))</f>
        <v>251429.84139136254</v>
      </c>
      <c r="V532" s="58">
        <f>IF(C532="22",(O532*'UNIT VALUES'!$D$37)+(Q532*'UNIT VALUES'!$D$38)+(R532*'UNIT VALUES'!$D$39),IF(C532="66",(Q532*'UNIT VALUES'!$D$27)+(T532*'UNIT VALUES'!$D$29)+(R532*'UNIT VALUES'!$D$30),(Q532*'UNIT VALUES'!$D$27)+(T532*'UNIT VALUES'!$D$28)+(R532*'UNIT VALUES'!$D$30)))</f>
        <v>855217.31592464144</v>
      </c>
      <c r="W532" s="58">
        <f t="shared" si="8"/>
        <v>855217</v>
      </c>
      <c r="X532" s="63">
        <f>ROUND(IF(C532="22", W532*'UNIT VALUES'!$D$40, W532*'UNIT VALUES'!$D$32), 0)</f>
        <v>746149</v>
      </c>
    </row>
    <row r="533" spans="1:24">
      <c r="A533" s="64" t="s">
        <v>1794</v>
      </c>
      <c r="B533" s="64" t="s">
        <v>1785</v>
      </c>
      <c r="C533" s="64" t="s">
        <v>28</v>
      </c>
      <c r="D533" s="64" t="s">
        <v>29</v>
      </c>
      <c r="E533" s="64" t="s">
        <v>1786</v>
      </c>
      <c r="F533" s="64" t="s">
        <v>1795</v>
      </c>
      <c r="G533" s="64" t="s">
        <v>140</v>
      </c>
      <c r="H533" s="64" t="s">
        <v>1796</v>
      </c>
      <c r="I533" s="64" t="s">
        <v>1796</v>
      </c>
      <c r="J533" s="64" t="s">
        <v>1797</v>
      </c>
      <c r="K533" s="64" t="s">
        <v>172</v>
      </c>
      <c r="L533" s="65">
        <v>19255</v>
      </c>
      <c r="M533" s="65">
        <v>0</v>
      </c>
      <c r="N533" s="65">
        <v>0</v>
      </c>
      <c r="O533" s="65">
        <v>21277</v>
      </c>
      <c r="P533" s="65">
        <v>0</v>
      </c>
      <c r="Q533" s="65">
        <v>2887</v>
      </c>
      <c r="R533" s="65">
        <v>4401</v>
      </c>
      <c r="S533" s="65">
        <v>65</v>
      </c>
      <c r="T533" s="57">
        <f>IF(P533&gt;0, ROUND(IF(IF(OR(C533="51", C533="52", C533="66"), (L533*'UNIT VALUES'!$C$22)-CALCS!P533,0)&gt;0, IF(OR(C533="51", C533="52", C533="66"), (L533*'UNIT VALUES'!$C$22)-CALCS!P533,0), 0), 0), ROUND(IF(IF(OR(C533="51", C533="52", C533="66"), (L533*'UNIT VALUES'!$C$22)-CALCS!O533,0)&gt;0, IF(OR(C533="51", C533="52", C533="66"), (L533*'UNIT VALUES'!$C$22)-CALCS!O533,0), 0), 0))</f>
        <v>7471</v>
      </c>
      <c r="U533" s="58">
        <f>IF(C533="22", (O533*'UNIT VALUES'!$D$34)+(Q533*'UNIT VALUES'!$D$35)+(S533*'UNIT VALUES'!$D$36), (O533*'UNIT VALUES'!$D$24)+(Q533*'UNIT VALUES'!$D$25)+(S533*'UNIT VALUES'!$D$26))</f>
        <v>141813.68555944049</v>
      </c>
      <c r="V533" s="58">
        <f>IF(C533="22",(O533*'UNIT VALUES'!$D$37)+(Q533*'UNIT VALUES'!$D$38)+(R533*'UNIT VALUES'!$D$39),IF(C533="66",(Q533*'UNIT VALUES'!$D$27)+(T533*'UNIT VALUES'!$D$29)+(R533*'UNIT VALUES'!$D$30),(Q533*'UNIT VALUES'!$D$27)+(T533*'UNIT VALUES'!$D$28)+(R533*'UNIT VALUES'!$D$30)))</f>
        <v>461775.76442291634</v>
      </c>
      <c r="W533" s="58">
        <f t="shared" si="8"/>
        <v>461776</v>
      </c>
      <c r="X533" s="63">
        <f>ROUND(IF(C533="22", W533*'UNIT VALUES'!$D$40, W533*'UNIT VALUES'!$D$32), 0)</f>
        <v>402885</v>
      </c>
    </row>
    <row r="534" spans="1:24">
      <c r="A534" s="64" t="s">
        <v>1314</v>
      </c>
      <c r="B534" s="64" t="s">
        <v>1785</v>
      </c>
      <c r="C534" s="64" t="s">
        <v>28</v>
      </c>
      <c r="D534" s="64" t="s">
        <v>29</v>
      </c>
      <c r="E534" s="64" t="s">
        <v>1786</v>
      </c>
      <c r="F534" s="64" t="s">
        <v>403</v>
      </c>
      <c r="G534" s="64" t="s">
        <v>232</v>
      </c>
      <c r="H534" s="64" t="s">
        <v>1798</v>
      </c>
      <c r="I534" s="64" t="s">
        <v>1798</v>
      </c>
      <c r="J534" s="64" t="s">
        <v>1789</v>
      </c>
      <c r="K534" s="64" t="s">
        <v>172</v>
      </c>
      <c r="L534" s="65">
        <v>40804</v>
      </c>
      <c r="M534" s="65">
        <v>40481</v>
      </c>
      <c r="N534" s="65">
        <v>40481</v>
      </c>
      <c r="O534" s="65">
        <v>36592</v>
      </c>
      <c r="P534" s="65">
        <v>0</v>
      </c>
      <c r="Q534" s="65">
        <v>8096</v>
      </c>
      <c r="R534" s="65">
        <v>5821</v>
      </c>
      <c r="S534" s="65">
        <v>374</v>
      </c>
      <c r="T534" s="57">
        <f>IF(P534&gt;0, ROUND(IF(IF(OR(C534="51", C534="52", C534="66"), (L534*'UNIT VALUES'!$C$22)-CALCS!P534,0)&gt;0, IF(OR(C534="51", C534="52", C534="66"), (L534*'UNIT VALUES'!$C$22)-CALCS!P534,0), 0), 0), ROUND(IF(IF(OR(C534="51", C534="52", C534="66"), (L534*'UNIT VALUES'!$C$22)-CALCS!O534,0)&gt;0, IF(OR(C534="51", C534="52", C534="66"), (L534*'UNIT VALUES'!$C$22)-CALCS!O534,0), 0), 0))</f>
        <v>24329</v>
      </c>
      <c r="U534" s="58">
        <f>IF(C534="22", (O534*'UNIT VALUES'!$D$34)+(Q534*'UNIT VALUES'!$D$35)+(S534*'UNIT VALUES'!$D$36), (O534*'UNIT VALUES'!$D$24)+(Q534*'UNIT VALUES'!$D$25)+(S534*'UNIT VALUES'!$D$26))</f>
        <v>384794.48500029289</v>
      </c>
      <c r="V534" s="58">
        <f>IF(C534="22",(O534*'UNIT VALUES'!$D$37)+(Q534*'UNIT VALUES'!$D$38)+(R534*'UNIT VALUES'!$D$39),IF(C534="66",(Q534*'UNIT VALUES'!$D$27)+(T534*'UNIT VALUES'!$D$29)+(R534*'UNIT VALUES'!$D$30),(Q534*'UNIT VALUES'!$D$27)+(T534*'UNIT VALUES'!$D$28)+(R534*'UNIT VALUES'!$D$30)))</f>
        <v>871417.35400993878</v>
      </c>
      <c r="W534" s="58">
        <f t="shared" si="8"/>
        <v>871417</v>
      </c>
      <c r="X534" s="63">
        <f>ROUND(IF(C534="22", W534*'UNIT VALUES'!$D$40, W534*'UNIT VALUES'!$D$32), 0)</f>
        <v>760283</v>
      </c>
    </row>
    <row r="535" spans="1:24">
      <c r="A535" s="64" t="s">
        <v>1799</v>
      </c>
      <c r="B535" s="64" t="s">
        <v>1785</v>
      </c>
      <c r="C535" s="64" t="s">
        <v>28</v>
      </c>
      <c r="D535" s="64" t="s">
        <v>29</v>
      </c>
      <c r="E535" s="64" t="s">
        <v>1786</v>
      </c>
      <c r="F535" s="64" t="s">
        <v>1800</v>
      </c>
      <c r="G535" s="64" t="s">
        <v>181</v>
      </c>
      <c r="H535" s="64" t="s">
        <v>1801</v>
      </c>
      <c r="I535" s="64" t="s">
        <v>1801</v>
      </c>
      <c r="J535" s="64" t="s">
        <v>1797</v>
      </c>
      <c r="K535" s="64" t="s">
        <v>172</v>
      </c>
      <c r="L535" s="65">
        <v>72566</v>
      </c>
      <c r="M535" s="65">
        <v>61572</v>
      </c>
      <c r="N535" s="65">
        <v>61572</v>
      </c>
      <c r="O535" s="65">
        <v>66194</v>
      </c>
      <c r="P535" s="65">
        <v>0</v>
      </c>
      <c r="Q535" s="65">
        <v>10674</v>
      </c>
      <c r="R535" s="65">
        <v>16902</v>
      </c>
      <c r="S535" s="65">
        <v>338</v>
      </c>
      <c r="T535" s="57">
        <f>IF(P535&gt;0, ROUND(IF(IF(OR(C535="51", C535="52", C535="66"), (L535*'UNIT VALUES'!$C$22)-CALCS!P535,0)&gt;0, IF(OR(C535="51", C535="52", C535="66"), (L535*'UNIT VALUES'!$C$22)-CALCS!P535,0), 0), 0), ROUND(IF(IF(OR(C535="51", C535="52", C535="66"), (L535*'UNIT VALUES'!$C$22)-CALCS!O535,0)&gt;0, IF(OR(C535="51", C535="52", C535="66"), (L535*'UNIT VALUES'!$C$22)-CALCS!O535,0), 0), 0))</f>
        <v>42149</v>
      </c>
      <c r="U535" s="58">
        <f>IF(C535="22", (O535*'UNIT VALUES'!$D$34)+(Q535*'UNIT VALUES'!$D$35)+(S535*'UNIT VALUES'!$D$36), (O535*'UNIT VALUES'!$D$24)+(Q535*'UNIT VALUES'!$D$25)+(S535*'UNIT VALUES'!$D$26))</f>
        <v>516345.66712888691</v>
      </c>
      <c r="V535" s="58">
        <f>IF(C535="22",(O535*'UNIT VALUES'!$D$37)+(Q535*'UNIT VALUES'!$D$38)+(R535*'UNIT VALUES'!$D$39),IF(C535="66",(Q535*'UNIT VALUES'!$D$27)+(T535*'UNIT VALUES'!$D$29)+(R535*'UNIT VALUES'!$D$30),(Q535*'UNIT VALUES'!$D$27)+(T535*'UNIT VALUES'!$D$28)+(R535*'UNIT VALUES'!$D$30)))</f>
        <v>1934889.5219382662</v>
      </c>
      <c r="W535" s="58">
        <f t="shared" si="8"/>
        <v>1934890</v>
      </c>
      <c r="X535" s="63">
        <f>ROUND(IF(C535="22", W535*'UNIT VALUES'!$D$40, W535*'UNIT VALUES'!$D$32), 0)</f>
        <v>1688129</v>
      </c>
    </row>
    <row r="536" spans="1:24">
      <c r="A536" s="64" t="s">
        <v>1802</v>
      </c>
      <c r="B536" s="64" t="s">
        <v>1785</v>
      </c>
      <c r="C536" s="64" t="s">
        <v>102</v>
      </c>
      <c r="D536" s="64" t="s">
        <v>103</v>
      </c>
      <c r="E536" s="64" t="s">
        <v>1786</v>
      </c>
      <c r="F536" s="64" t="s">
        <v>846</v>
      </c>
      <c r="G536" s="64" t="s">
        <v>181</v>
      </c>
      <c r="H536" s="64" t="s">
        <v>24</v>
      </c>
      <c r="I536" s="64" t="s">
        <v>24</v>
      </c>
      <c r="J536" s="64" t="s">
        <v>1797</v>
      </c>
      <c r="K536" s="64" t="s">
        <v>172</v>
      </c>
      <c r="L536" s="65">
        <v>94387</v>
      </c>
      <c r="M536" s="65">
        <v>0</v>
      </c>
      <c r="N536" s="65">
        <v>0</v>
      </c>
      <c r="O536" s="65">
        <v>195197</v>
      </c>
      <c r="P536" s="65">
        <v>0</v>
      </c>
      <c r="Q536" s="65">
        <v>14878</v>
      </c>
      <c r="R536" s="65">
        <v>19234</v>
      </c>
      <c r="S536" s="65">
        <v>616</v>
      </c>
      <c r="T536" s="57">
        <f>IF(P536&gt;0, ROUND(IF(IF(OR(C536="51", C536="52", C536="66"), (L536*'UNIT VALUES'!$C$22)-CALCS!P536,0)&gt;0, IF(OR(C536="51", C536="52", C536="66"), (L536*'UNIT VALUES'!$C$22)-CALCS!P536,0), 0), 0), ROUND(IF(IF(OR(C536="51", C536="52", C536="66"), (L536*'UNIT VALUES'!$C$22)-CALCS!O536,0)&gt;0, IF(OR(C536="51", C536="52", C536="66"), (L536*'UNIT VALUES'!$C$22)-CALCS!O536,0), 0), 0))</f>
        <v>0</v>
      </c>
      <c r="U536" s="58">
        <f>IF(C536="22", (O536*'UNIT VALUES'!$D$34)+(Q536*'UNIT VALUES'!$D$35)+(S536*'UNIT VALUES'!$D$36), (O536*'UNIT VALUES'!$D$24)+(Q536*'UNIT VALUES'!$D$25)+(S536*'UNIT VALUES'!$D$26))</f>
        <v>946562.91632156156</v>
      </c>
      <c r="V536" s="58">
        <f>IF(C536="22",(O536*'UNIT VALUES'!$D$37)+(Q536*'UNIT VALUES'!$D$38)+(R536*'UNIT VALUES'!$D$39),IF(C536="66",(Q536*'UNIT VALUES'!$D$27)+(T536*'UNIT VALUES'!$D$29)+(R536*'UNIT VALUES'!$D$30),(Q536*'UNIT VALUES'!$D$27)+(T536*'UNIT VALUES'!$D$28)+(R536*'UNIT VALUES'!$D$30)))</f>
        <v>1649661.8005655219</v>
      </c>
      <c r="W536" s="58">
        <f t="shared" si="8"/>
        <v>1649662</v>
      </c>
      <c r="X536" s="63">
        <f>ROUND(IF(C536="22", W536*'UNIT VALUES'!$D$40, W536*'UNIT VALUES'!$D$32), 0)</f>
        <v>1439276</v>
      </c>
    </row>
    <row r="537" spans="1:24">
      <c r="A537" s="64" t="s">
        <v>1747</v>
      </c>
      <c r="B537" s="64" t="s">
        <v>1748</v>
      </c>
      <c r="C537" s="64" t="s">
        <v>19</v>
      </c>
      <c r="D537" s="64" t="s">
        <v>20</v>
      </c>
      <c r="E537" s="64" t="s">
        <v>1749</v>
      </c>
      <c r="F537" s="64" t="s">
        <v>22</v>
      </c>
      <c r="G537" s="64" t="s">
        <v>23</v>
      </c>
      <c r="H537" s="64" t="s">
        <v>24</v>
      </c>
      <c r="I537" s="64" t="s">
        <v>24</v>
      </c>
      <c r="J537" s="64" t="s">
        <v>25</v>
      </c>
      <c r="K537" s="64" t="s">
        <v>26</v>
      </c>
      <c r="L537" s="65">
        <v>0</v>
      </c>
      <c r="M537" s="65">
        <v>4217243</v>
      </c>
      <c r="N537" s="65">
        <v>4216975</v>
      </c>
      <c r="O537" s="65">
        <v>1310102</v>
      </c>
      <c r="P537" s="65">
        <v>0</v>
      </c>
      <c r="Q537" s="65">
        <v>87340</v>
      </c>
      <c r="R537" s="65">
        <v>67929</v>
      </c>
      <c r="S537" s="65">
        <v>4969</v>
      </c>
      <c r="T537" s="57">
        <f>IF(P537&gt;0, ROUND(IF(IF(OR(C537="51", C537="52", C537="66"), (L537*'UNIT VALUES'!$C$22)-CALCS!P537,0)&gt;0, IF(OR(C537="51", C537="52", C537="66"), (L537*'UNIT VALUES'!$C$22)-CALCS!P537,0), 0), 0), ROUND(IF(IF(OR(C537="51", C537="52", C537="66"), (L537*'UNIT VALUES'!$C$22)-CALCS!O537,0)&gt;0, IF(OR(C537="51", C537="52", C537="66"), (L537*'UNIT VALUES'!$C$22)-CALCS!O537,0), 0), 0))</f>
        <v>0</v>
      </c>
      <c r="U537" s="58">
        <f>IF(C537="22", (O537*'UNIT VALUES'!$D$34)+(Q537*'UNIT VALUES'!$D$35)+(S537*'UNIT VALUES'!$D$36), (O537*'UNIT VALUES'!$D$24)+(Q537*'UNIT VALUES'!$D$25)+(S537*'UNIT VALUES'!$D$26))</f>
        <v>6781051.9880787991</v>
      </c>
      <c r="V537" s="58">
        <f>IF(C537="22",(O537*'UNIT VALUES'!$D$37)+(Q537*'UNIT VALUES'!$D$38)+(R537*'UNIT VALUES'!$D$39),IF(C537="66",(Q537*'UNIT VALUES'!$D$27)+(T537*'UNIT VALUES'!$D$29)+(R537*'UNIT VALUES'!$D$30),(Q537*'UNIT VALUES'!$D$27)+(T537*'UNIT VALUES'!$D$28)+(R537*'UNIT VALUES'!$D$30)))</f>
        <v>8096465.2811439261</v>
      </c>
      <c r="W537" s="58">
        <f t="shared" si="8"/>
        <v>8096465</v>
      </c>
      <c r="X537" s="63">
        <f>ROUND(IF(C537="22", W537*'UNIT VALUES'!$D$40, W537*'UNIT VALUES'!$D$32), 0)</f>
        <v>6751086</v>
      </c>
    </row>
    <row r="538" spans="1:24">
      <c r="A538" s="64" t="s">
        <v>1750</v>
      </c>
      <c r="B538" s="64" t="s">
        <v>1748</v>
      </c>
      <c r="C538" s="64" t="s">
        <v>49</v>
      </c>
      <c r="D538" s="64" t="s">
        <v>50</v>
      </c>
      <c r="E538" s="64" t="s">
        <v>1749</v>
      </c>
      <c r="F538" s="64" t="s">
        <v>1751</v>
      </c>
      <c r="G538" s="64" t="s">
        <v>860</v>
      </c>
      <c r="H538" s="64" t="s">
        <v>24</v>
      </c>
      <c r="I538" s="64" t="s">
        <v>1752</v>
      </c>
      <c r="J538" s="64" t="s">
        <v>1753</v>
      </c>
      <c r="K538" s="64" t="s">
        <v>26</v>
      </c>
      <c r="L538" s="65">
        <v>23385</v>
      </c>
      <c r="M538" s="65">
        <v>31740</v>
      </c>
      <c r="N538" s="65">
        <v>31740</v>
      </c>
      <c r="O538" s="65">
        <v>38394</v>
      </c>
      <c r="P538" s="65">
        <v>0</v>
      </c>
      <c r="Q538" s="65">
        <v>3253</v>
      </c>
      <c r="R538" s="65">
        <v>2560</v>
      </c>
      <c r="S538" s="65">
        <v>293</v>
      </c>
      <c r="T538" s="57">
        <f>IF(P538&gt;0, ROUND(IF(IF(OR(C538="51", C538="52", C538="66"), (L538*'UNIT VALUES'!$C$22)-CALCS!P538,0)&gt;0, IF(OR(C538="51", C538="52", C538="66"), (L538*'UNIT VALUES'!$C$22)-CALCS!P538,0), 0), 0), ROUND(IF(IF(OR(C538="51", C538="52", C538="66"), (L538*'UNIT VALUES'!$C$22)-CALCS!O538,0)&gt;0, IF(OR(C538="51", C538="52", C538="66"), (L538*'UNIT VALUES'!$C$22)-CALCS!O538,0), 0), 0))</f>
        <v>0</v>
      </c>
      <c r="U538" s="58">
        <f>IF(C538="22", (O538*'UNIT VALUES'!$D$34)+(Q538*'UNIT VALUES'!$D$35)+(S538*'UNIT VALUES'!$D$36), (O538*'UNIT VALUES'!$D$24)+(Q538*'UNIT VALUES'!$D$25)+(S538*'UNIT VALUES'!$D$26))</f>
        <v>225345.35180736872</v>
      </c>
      <c r="V538" s="58">
        <f>IF(C538="22",(O538*'UNIT VALUES'!$D$37)+(Q538*'UNIT VALUES'!$D$38)+(R538*'UNIT VALUES'!$D$39),IF(C538="66",(Q538*'UNIT VALUES'!$D$27)+(T538*'UNIT VALUES'!$D$29)+(R538*'UNIT VALUES'!$D$30),(Q538*'UNIT VALUES'!$D$27)+(T538*'UNIT VALUES'!$D$28)+(R538*'UNIT VALUES'!$D$30)))</f>
        <v>243104.53115255359</v>
      </c>
      <c r="W538" s="58">
        <f t="shared" si="8"/>
        <v>243105</v>
      </c>
      <c r="X538" s="63">
        <f>ROUND(IF(C538="22", W538*'UNIT VALUES'!$D$40, W538*'UNIT VALUES'!$D$32), 0)</f>
        <v>212101</v>
      </c>
    </row>
    <row r="539" spans="1:24">
      <c r="A539" s="64" t="s">
        <v>1754</v>
      </c>
      <c r="B539" s="64" t="s">
        <v>1748</v>
      </c>
      <c r="C539" s="64" t="s">
        <v>28</v>
      </c>
      <c r="D539" s="64" t="s">
        <v>29</v>
      </c>
      <c r="E539" s="64" t="s">
        <v>1749</v>
      </c>
      <c r="F539" s="64" t="s">
        <v>1755</v>
      </c>
      <c r="G539" s="64" t="s">
        <v>1756</v>
      </c>
      <c r="H539" s="64" t="s">
        <v>24</v>
      </c>
      <c r="I539" s="64" t="s">
        <v>24</v>
      </c>
      <c r="J539" s="64" t="s">
        <v>1753</v>
      </c>
      <c r="K539" s="64" t="s">
        <v>26</v>
      </c>
      <c r="L539" s="65">
        <v>939024</v>
      </c>
      <c r="M539" s="65">
        <v>786741</v>
      </c>
      <c r="N539" s="65">
        <v>786775</v>
      </c>
      <c r="O539" s="65">
        <v>620961</v>
      </c>
      <c r="P539" s="65">
        <v>0</v>
      </c>
      <c r="Q539" s="65">
        <v>123956</v>
      </c>
      <c r="R539" s="65">
        <v>116827</v>
      </c>
      <c r="S539" s="65">
        <v>4484</v>
      </c>
      <c r="T539" s="57">
        <f>IF(P539&gt;0, ROUND(IF(IF(OR(C539="51", C539="52", C539="66"), (L539*'UNIT VALUES'!$C$22)-CALCS!P539,0)&gt;0, IF(OR(C539="51", C539="52", C539="66"), (L539*'UNIT VALUES'!$C$22)-CALCS!P539,0), 0), 0), ROUND(IF(IF(OR(C539="51", C539="52", C539="66"), (L539*'UNIT VALUES'!$C$22)-CALCS!O539,0)&gt;0, IF(OR(C539="51", C539="52", C539="66"), (L539*'UNIT VALUES'!$C$22)-CALCS!O539,0), 0), 0))</f>
        <v>781024</v>
      </c>
      <c r="U539" s="58">
        <f>IF(C539="22", (O539*'UNIT VALUES'!$D$34)+(Q539*'UNIT VALUES'!$D$35)+(S539*'UNIT VALUES'!$D$36), (O539*'UNIT VALUES'!$D$24)+(Q539*'UNIT VALUES'!$D$25)+(S539*'UNIT VALUES'!$D$26))</f>
        <v>5800491.1509991242</v>
      </c>
      <c r="V539" s="58">
        <f>IF(C539="22",(O539*'UNIT VALUES'!$D$37)+(Q539*'UNIT VALUES'!$D$38)+(R539*'UNIT VALUES'!$D$39),IF(C539="66",(Q539*'UNIT VALUES'!$D$27)+(T539*'UNIT VALUES'!$D$29)+(R539*'UNIT VALUES'!$D$30),(Q539*'UNIT VALUES'!$D$27)+(T539*'UNIT VALUES'!$D$28)+(R539*'UNIT VALUES'!$D$30)))</f>
        <v>20455191.100756742</v>
      </c>
      <c r="W539" s="58">
        <f t="shared" si="8"/>
        <v>20455191</v>
      </c>
      <c r="X539" s="63">
        <f>ROUND(IF(C539="22", W539*'UNIT VALUES'!$D$40, W539*'UNIT VALUES'!$D$32), 0)</f>
        <v>17846489</v>
      </c>
    </row>
    <row r="540" spans="1:24">
      <c r="A540" s="64" t="s">
        <v>1757</v>
      </c>
      <c r="B540" s="64" t="s">
        <v>1748</v>
      </c>
      <c r="C540" s="64" t="s">
        <v>49</v>
      </c>
      <c r="D540" s="64" t="s">
        <v>50</v>
      </c>
      <c r="E540" s="64" t="s">
        <v>1749</v>
      </c>
      <c r="F540" s="64" t="s">
        <v>1758</v>
      </c>
      <c r="G540" s="64" t="s">
        <v>1080</v>
      </c>
      <c r="H540" s="64" t="s">
        <v>24</v>
      </c>
      <c r="I540" s="64" t="s">
        <v>1759</v>
      </c>
      <c r="J540" s="64" t="s">
        <v>931</v>
      </c>
      <c r="K540" s="64" t="s">
        <v>929</v>
      </c>
      <c r="L540" s="65">
        <v>1072</v>
      </c>
      <c r="M540" s="65">
        <v>33695</v>
      </c>
      <c r="N540" s="65">
        <v>33695</v>
      </c>
      <c r="O540" s="65">
        <v>54727</v>
      </c>
      <c r="P540" s="65">
        <v>0</v>
      </c>
      <c r="Q540" s="65">
        <v>1521</v>
      </c>
      <c r="R540" s="65">
        <v>122</v>
      </c>
      <c r="S540" s="65">
        <v>205</v>
      </c>
      <c r="T540" s="57">
        <f>IF(P540&gt;0, ROUND(IF(IF(OR(C540="51", C540="52", C540="66"), (L540*'UNIT VALUES'!$C$22)-CALCS!P540,0)&gt;0, IF(OR(C540="51", C540="52", C540="66"), (L540*'UNIT VALUES'!$C$22)-CALCS!P540,0), 0), 0), ROUND(IF(IF(OR(C540="51", C540="52", C540="66"), (L540*'UNIT VALUES'!$C$22)-CALCS!O540,0)&gt;0, IF(OR(C540="51", C540="52", C540="66"), (L540*'UNIT VALUES'!$C$22)-CALCS!O540,0), 0), 0))</f>
        <v>0</v>
      </c>
      <c r="U540" s="58">
        <f>IF(C540="22", (O540*'UNIT VALUES'!$D$34)+(Q540*'UNIT VALUES'!$D$35)+(S540*'UNIT VALUES'!$D$36), (O540*'UNIT VALUES'!$D$24)+(Q540*'UNIT VALUES'!$D$25)+(S540*'UNIT VALUES'!$D$26))</f>
        <v>189163.22022505791</v>
      </c>
      <c r="V540" s="58">
        <f>IF(C540="22",(O540*'UNIT VALUES'!$D$37)+(Q540*'UNIT VALUES'!$D$38)+(R540*'UNIT VALUES'!$D$39),IF(C540="66",(Q540*'UNIT VALUES'!$D$27)+(T540*'UNIT VALUES'!$D$29)+(R540*'UNIT VALUES'!$D$30),(Q540*'UNIT VALUES'!$D$27)+(T540*'UNIT VALUES'!$D$28)+(R540*'UNIT VALUES'!$D$30)))</f>
        <v>36847.530264428489</v>
      </c>
      <c r="W540" s="58">
        <f t="shared" si="8"/>
        <v>189163</v>
      </c>
      <c r="X540" s="63">
        <f>ROUND(IF(C540="22", W540*'UNIT VALUES'!$D$40, W540*'UNIT VALUES'!$D$32), 0)</f>
        <v>165039</v>
      </c>
    </row>
    <row r="541" spans="1:24">
      <c r="A541" s="64" t="s">
        <v>1760</v>
      </c>
      <c r="B541" s="64" t="s">
        <v>1748</v>
      </c>
      <c r="C541" s="64" t="s">
        <v>28</v>
      </c>
      <c r="D541" s="64" t="s">
        <v>29</v>
      </c>
      <c r="E541" s="64" t="s">
        <v>1749</v>
      </c>
      <c r="F541" s="64" t="s">
        <v>1761</v>
      </c>
      <c r="G541" s="64" t="s">
        <v>232</v>
      </c>
      <c r="H541" s="64" t="s">
        <v>24</v>
      </c>
      <c r="I541" s="64" t="s">
        <v>1762</v>
      </c>
      <c r="J541" s="64" t="s">
        <v>1763</v>
      </c>
      <c r="K541" s="64" t="s">
        <v>26</v>
      </c>
      <c r="L541" s="65">
        <v>33415</v>
      </c>
      <c r="M541" s="65">
        <v>25933</v>
      </c>
      <c r="N541" s="65">
        <v>25933</v>
      </c>
      <c r="O541" s="65">
        <v>20859</v>
      </c>
      <c r="P541" s="65">
        <v>0</v>
      </c>
      <c r="Q541" s="65">
        <v>3751</v>
      </c>
      <c r="R541" s="65">
        <v>5501</v>
      </c>
      <c r="S541" s="65">
        <v>132</v>
      </c>
      <c r="T541" s="57">
        <f>IF(P541&gt;0, ROUND(IF(IF(OR(C541="51", C541="52", C541="66"), (L541*'UNIT VALUES'!$C$22)-CALCS!P541,0)&gt;0, IF(OR(C541="51", C541="52", C541="66"), (L541*'UNIT VALUES'!$C$22)-CALCS!P541,0), 0), 0), ROUND(IF(IF(OR(C541="51", C541="52", C541="66"), (L541*'UNIT VALUES'!$C$22)-CALCS!O541,0)&gt;0, IF(OR(C541="51", C541="52", C541="66"), (L541*'UNIT VALUES'!$C$22)-CALCS!O541,0), 0), 0))</f>
        <v>29030</v>
      </c>
      <c r="U541" s="58">
        <f>IF(C541="22", (O541*'UNIT VALUES'!$D$34)+(Q541*'UNIT VALUES'!$D$35)+(S541*'UNIT VALUES'!$D$36), (O541*'UNIT VALUES'!$D$24)+(Q541*'UNIT VALUES'!$D$25)+(S541*'UNIT VALUES'!$D$26))</f>
        <v>178967.81362955394</v>
      </c>
      <c r="V541" s="58">
        <f>IF(C541="22",(O541*'UNIT VALUES'!$D$37)+(Q541*'UNIT VALUES'!$D$38)+(R541*'UNIT VALUES'!$D$39),IF(C541="66",(Q541*'UNIT VALUES'!$D$27)+(T541*'UNIT VALUES'!$D$29)+(R541*'UNIT VALUES'!$D$30),(Q541*'UNIT VALUES'!$D$27)+(T541*'UNIT VALUES'!$D$28)+(R541*'UNIT VALUES'!$D$30)))</f>
        <v>827264.46035505598</v>
      </c>
      <c r="W541" s="58">
        <f t="shared" si="8"/>
        <v>827264</v>
      </c>
      <c r="X541" s="63">
        <f>ROUND(IF(C541="22", W541*'UNIT VALUES'!$D$40, W541*'UNIT VALUES'!$D$32), 0)</f>
        <v>721761</v>
      </c>
    </row>
    <row r="542" spans="1:24">
      <c r="A542" s="64" t="s">
        <v>1764</v>
      </c>
      <c r="B542" s="64" t="s">
        <v>1748</v>
      </c>
      <c r="C542" s="64" t="s">
        <v>28</v>
      </c>
      <c r="D542" s="64" t="s">
        <v>29</v>
      </c>
      <c r="E542" s="64" t="s">
        <v>1749</v>
      </c>
      <c r="F542" s="64" t="s">
        <v>819</v>
      </c>
      <c r="G542" s="64" t="s">
        <v>1034</v>
      </c>
      <c r="H542" s="64" t="s">
        <v>24</v>
      </c>
      <c r="I542" s="64" t="s">
        <v>1765</v>
      </c>
      <c r="J542" s="64" t="s">
        <v>1766</v>
      </c>
      <c r="K542" s="64" t="s">
        <v>26</v>
      </c>
      <c r="L542" s="65">
        <v>21744</v>
      </c>
      <c r="M542" s="65">
        <v>28086</v>
      </c>
      <c r="N542" s="65">
        <v>28086</v>
      </c>
      <c r="O542" s="65">
        <v>65239</v>
      </c>
      <c r="P542" s="65">
        <v>0</v>
      </c>
      <c r="Q542" s="65">
        <v>4404</v>
      </c>
      <c r="R542" s="65">
        <v>3776</v>
      </c>
      <c r="S542" s="65">
        <v>323</v>
      </c>
      <c r="T542" s="57">
        <f>IF(P542&gt;0, ROUND(IF(IF(OR(C542="51", C542="52", C542="66"), (L542*'UNIT VALUES'!$C$22)-CALCS!P542,0)&gt;0, IF(OR(C542="51", C542="52", C542="66"), (L542*'UNIT VALUES'!$C$22)-CALCS!P542,0), 0), 0), ROUND(IF(IF(OR(C542="51", C542="52", C542="66"), (L542*'UNIT VALUES'!$C$22)-CALCS!O542,0)&gt;0, IF(OR(C542="51", C542="52", C542="66"), (L542*'UNIT VALUES'!$C$22)-CALCS!O542,0), 0), 0))</f>
        <v>0</v>
      </c>
      <c r="U542" s="58">
        <f>IF(C542="22", (O542*'UNIT VALUES'!$D$34)+(Q542*'UNIT VALUES'!$D$35)+(S542*'UNIT VALUES'!$D$36), (O542*'UNIT VALUES'!$D$24)+(Q542*'UNIT VALUES'!$D$25)+(S542*'UNIT VALUES'!$D$26))</f>
        <v>318668.28701281047</v>
      </c>
      <c r="V542" s="58">
        <f>IF(C542="22",(O542*'UNIT VALUES'!$D$37)+(Q542*'UNIT VALUES'!$D$38)+(R542*'UNIT VALUES'!$D$39),IF(C542="66",(Q542*'UNIT VALUES'!$D$27)+(T542*'UNIT VALUES'!$D$29)+(R542*'UNIT VALUES'!$D$30),(Q542*'UNIT VALUES'!$D$27)+(T542*'UNIT VALUES'!$D$28)+(R542*'UNIT VALUES'!$D$30)))</f>
        <v>351289.38234815566</v>
      </c>
      <c r="W542" s="58">
        <f t="shared" si="8"/>
        <v>351289</v>
      </c>
      <c r="X542" s="63">
        <f>ROUND(IF(C542="22", W542*'UNIT VALUES'!$D$40, W542*'UNIT VALUES'!$D$32), 0)</f>
        <v>306488</v>
      </c>
    </row>
    <row r="543" spans="1:24">
      <c r="A543" s="64" t="s">
        <v>1767</v>
      </c>
      <c r="B543" s="64" t="s">
        <v>1748</v>
      </c>
      <c r="C543" s="64" t="s">
        <v>28</v>
      </c>
      <c r="D543" s="64" t="s">
        <v>29</v>
      </c>
      <c r="E543" s="64" t="s">
        <v>1749</v>
      </c>
      <c r="F543" s="64" t="s">
        <v>1768</v>
      </c>
      <c r="G543" s="64" t="s">
        <v>140</v>
      </c>
      <c r="H543" s="64" t="s">
        <v>24</v>
      </c>
      <c r="I543" s="64" t="s">
        <v>1769</v>
      </c>
      <c r="J543" s="64" t="s">
        <v>1766</v>
      </c>
      <c r="K543" s="64" t="s">
        <v>929</v>
      </c>
      <c r="L543" s="65">
        <v>3847</v>
      </c>
      <c r="M543" s="65">
        <v>26424</v>
      </c>
      <c r="N543" s="65">
        <v>26424</v>
      </c>
      <c r="O543" s="65">
        <v>59933</v>
      </c>
      <c r="P543" s="65">
        <v>0</v>
      </c>
      <c r="Q543" s="65">
        <v>4707</v>
      </c>
      <c r="R543" s="65">
        <v>426</v>
      </c>
      <c r="S543" s="65">
        <v>924</v>
      </c>
      <c r="T543" s="57">
        <f>IF(P543&gt;0, ROUND(IF(IF(OR(C543="51", C543="52", C543="66"), (L543*'UNIT VALUES'!$C$22)-CALCS!P543,0)&gt;0, IF(OR(C543="51", C543="52", C543="66"), (L543*'UNIT VALUES'!$C$22)-CALCS!P543,0), 0), 0), ROUND(IF(IF(OR(C543="51", C543="52", C543="66"), (L543*'UNIT VALUES'!$C$22)-CALCS!O543,0)&gt;0, IF(OR(C543="51", C543="52", C543="66"), (L543*'UNIT VALUES'!$C$22)-CALCS!O543,0), 0), 0))</f>
        <v>0</v>
      </c>
      <c r="U543" s="58">
        <f>IF(C543="22", (O543*'UNIT VALUES'!$D$34)+(Q543*'UNIT VALUES'!$D$35)+(S543*'UNIT VALUES'!$D$36), (O543*'UNIT VALUES'!$D$24)+(Q543*'UNIT VALUES'!$D$25)+(S543*'UNIT VALUES'!$D$26))</f>
        <v>419341.42597224331</v>
      </c>
      <c r="V543" s="58">
        <f>IF(C543="22",(O543*'UNIT VALUES'!$D$37)+(Q543*'UNIT VALUES'!$D$38)+(R543*'UNIT VALUES'!$D$39),IF(C543="66",(Q543*'UNIT VALUES'!$D$27)+(T543*'UNIT VALUES'!$D$29)+(R543*'UNIT VALUES'!$D$30),(Q543*'UNIT VALUES'!$D$27)+(T543*'UNIT VALUES'!$D$28)+(R543*'UNIT VALUES'!$D$30)))</f>
        <v>117493.4539619608</v>
      </c>
      <c r="W543" s="58">
        <f t="shared" si="8"/>
        <v>419341</v>
      </c>
      <c r="X543" s="63">
        <f>ROUND(IF(C543="22", W543*'UNIT VALUES'!$D$40, W543*'UNIT VALUES'!$D$32), 0)</f>
        <v>365861</v>
      </c>
    </row>
    <row r="544" spans="1:24">
      <c r="A544" s="64" t="s">
        <v>1770</v>
      </c>
      <c r="B544" s="64" t="s">
        <v>1748</v>
      </c>
      <c r="C544" s="64" t="s">
        <v>28</v>
      </c>
      <c r="D544" s="64" t="s">
        <v>29</v>
      </c>
      <c r="E544" s="64" t="s">
        <v>1749</v>
      </c>
      <c r="F544" s="64" t="s">
        <v>1345</v>
      </c>
      <c r="G544" s="64" t="s">
        <v>1374</v>
      </c>
      <c r="H544" s="64" t="s">
        <v>24</v>
      </c>
      <c r="I544" s="64" t="s">
        <v>1771</v>
      </c>
      <c r="J544" s="64" t="s">
        <v>1772</v>
      </c>
      <c r="K544" s="64" t="s">
        <v>26</v>
      </c>
      <c r="L544" s="65">
        <v>36660</v>
      </c>
      <c r="M544" s="65">
        <v>34132</v>
      </c>
      <c r="N544" s="65">
        <v>34132</v>
      </c>
      <c r="O544" s="65">
        <v>39662</v>
      </c>
      <c r="P544" s="65">
        <v>0</v>
      </c>
      <c r="Q544" s="65">
        <v>7116</v>
      </c>
      <c r="R544" s="65">
        <v>6122</v>
      </c>
      <c r="S544" s="65">
        <v>379</v>
      </c>
      <c r="T544" s="57">
        <f>IF(P544&gt;0, ROUND(IF(IF(OR(C544="51", C544="52", C544="66"), (L544*'UNIT VALUES'!$C$22)-CALCS!P544,0)&gt;0, IF(OR(C544="51", C544="52", C544="66"), (L544*'UNIT VALUES'!$C$22)-CALCS!P544,0), 0), 0), ROUND(IF(IF(OR(C544="51", C544="52", C544="66"), (L544*'UNIT VALUES'!$C$22)-CALCS!O544,0)&gt;0, IF(OR(C544="51", C544="52", C544="66"), (L544*'UNIT VALUES'!$C$22)-CALCS!O544,0), 0), 0))</f>
        <v>15072</v>
      </c>
      <c r="U544" s="58">
        <f>IF(C544="22", (O544*'UNIT VALUES'!$D$34)+(Q544*'UNIT VALUES'!$D$35)+(S544*'UNIT VALUES'!$D$36), (O544*'UNIT VALUES'!$D$24)+(Q544*'UNIT VALUES'!$D$25)+(S544*'UNIT VALUES'!$D$26))</f>
        <v>361468.85277428944</v>
      </c>
      <c r="V544" s="58">
        <f>IF(C544="22",(O544*'UNIT VALUES'!$D$37)+(Q544*'UNIT VALUES'!$D$38)+(R544*'UNIT VALUES'!$D$39),IF(C544="66",(Q544*'UNIT VALUES'!$D$27)+(T544*'UNIT VALUES'!$D$29)+(R544*'UNIT VALUES'!$D$30),(Q544*'UNIT VALUES'!$D$27)+(T544*'UNIT VALUES'!$D$28)+(R544*'UNIT VALUES'!$D$30)))</f>
        <v>758484.11422595719</v>
      </c>
      <c r="W544" s="58">
        <f t="shared" si="8"/>
        <v>758484</v>
      </c>
      <c r="X544" s="63">
        <f>ROUND(IF(C544="22", W544*'UNIT VALUES'!$D$40, W544*'UNIT VALUES'!$D$32), 0)</f>
        <v>661753</v>
      </c>
    </row>
    <row r="545" spans="1:24">
      <c r="A545" s="64" t="s">
        <v>1773</v>
      </c>
      <c r="B545" s="64" t="s">
        <v>1748</v>
      </c>
      <c r="C545" s="64" t="s">
        <v>28</v>
      </c>
      <c r="D545" s="64" t="s">
        <v>29</v>
      </c>
      <c r="E545" s="64" t="s">
        <v>1749</v>
      </c>
      <c r="F545" s="64" t="s">
        <v>838</v>
      </c>
      <c r="G545" s="64" t="s">
        <v>117</v>
      </c>
      <c r="H545" s="64" t="s">
        <v>24</v>
      </c>
      <c r="I545" s="64" t="s">
        <v>1774</v>
      </c>
      <c r="J545" s="64" t="s">
        <v>1775</v>
      </c>
      <c r="K545" s="64" t="s">
        <v>26</v>
      </c>
      <c r="L545" s="65">
        <v>16302</v>
      </c>
      <c r="M545" s="65">
        <v>0</v>
      </c>
      <c r="N545" s="65">
        <v>0</v>
      </c>
      <c r="O545" s="65">
        <v>30343</v>
      </c>
      <c r="P545" s="65">
        <v>0</v>
      </c>
      <c r="Q545" s="65">
        <v>4911</v>
      </c>
      <c r="R545" s="65">
        <v>1798</v>
      </c>
      <c r="S545" s="65">
        <v>388</v>
      </c>
      <c r="T545" s="57">
        <f>IF(P545&gt;0, ROUND(IF(IF(OR(C545="51", C545="52", C545="66"), (L545*'UNIT VALUES'!$C$22)-CALCS!P545,0)&gt;0, IF(OR(C545="51", C545="52", C545="66"), (L545*'UNIT VALUES'!$C$22)-CALCS!P545,0), 0), 0), ROUND(IF(IF(OR(C545="51", C545="52", C545="66"), (L545*'UNIT VALUES'!$C$22)-CALCS!O545,0)&gt;0, IF(OR(C545="51", C545="52", C545="66"), (L545*'UNIT VALUES'!$C$22)-CALCS!O545,0), 0), 0))</f>
        <v>0</v>
      </c>
      <c r="U545" s="58">
        <f>IF(C545="22", (O545*'UNIT VALUES'!$D$34)+(Q545*'UNIT VALUES'!$D$35)+(S545*'UNIT VALUES'!$D$36), (O545*'UNIT VALUES'!$D$24)+(Q545*'UNIT VALUES'!$D$25)+(S545*'UNIT VALUES'!$D$26))</f>
        <v>276710.7553283968</v>
      </c>
      <c r="V545" s="58">
        <f>IF(C545="22",(O545*'UNIT VALUES'!$D$37)+(Q545*'UNIT VALUES'!$D$38)+(R545*'UNIT VALUES'!$D$39),IF(C545="66",(Q545*'UNIT VALUES'!$D$27)+(T545*'UNIT VALUES'!$D$29)+(R545*'UNIT VALUES'!$D$30),(Q545*'UNIT VALUES'!$D$27)+(T545*'UNIT VALUES'!$D$28)+(R545*'UNIT VALUES'!$D$30)))</f>
        <v>219312.81697777941</v>
      </c>
      <c r="W545" s="58">
        <f t="shared" si="8"/>
        <v>276711</v>
      </c>
      <c r="X545" s="63">
        <f>ROUND(IF(C545="22", W545*'UNIT VALUES'!$D$40, W545*'UNIT VALUES'!$D$32), 0)</f>
        <v>241421</v>
      </c>
    </row>
    <row r="546" spans="1:24">
      <c r="A546" s="64" t="s">
        <v>1776</v>
      </c>
      <c r="B546" s="64" t="s">
        <v>1748</v>
      </c>
      <c r="C546" s="64" t="s">
        <v>102</v>
      </c>
      <c r="D546" s="64" t="s">
        <v>103</v>
      </c>
      <c r="E546" s="64" t="s">
        <v>1749</v>
      </c>
      <c r="F546" s="64" t="s">
        <v>943</v>
      </c>
      <c r="G546" s="64" t="s">
        <v>860</v>
      </c>
      <c r="H546" s="64" t="s">
        <v>24</v>
      </c>
      <c r="I546" s="64" t="s">
        <v>24</v>
      </c>
      <c r="J546" s="64" t="s">
        <v>1753</v>
      </c>
      <c r="K546" s="64" t="s">
        <v>26</v>
      </c>
      <c r="L546" s="65">
        <v>183244</v>
      </c>
      <c r="M546" s="65">
        <v>339027</v>
      </c>
      <c r="N546" s="65">
        <v>339027</v>
      </c>
      <c r="O546" s="65">
        <v>499166</v>
      </c>
      <c r="P546" s="65">
        <v>0</v>
      </c>
      <c r="Q546" s="65">
        <v>22544</v>
      </c>
      <c r="R546" s="65">
        <v>8780</v>
      </c>
      <c r="S546" s="65">
        <v>1959</v>
      </c>
      <c r="T546" s="57">
        <f>IF(P546&gt;0, ROUND(IF(IF(OR(C546="51", C546="52", C546="66"), (L546*'UNIT VALUES'!$C$22)-CALCS!P546,0)&gt;0, IF(OR(C546="51", C546="52", C546="66"), (L546*'UNIT VALUES'!$C$22)-CALCS!P546,0), 0), 0), ROUND(IF(IF(OR(C546="51", C546="52", C546="66"), (L546*'UNIT VALUES'!$C$22)-CALCS!O546,0)&gt;0, IF(OR(C546="51", C546="52", C546="66"), (L546*'UNIT VALUES'!$C$22)-CALCS!O546,0), 0), 0))</f>
        <v>0</v>
      </c>
      <c r="U546" s="58">
        <f>IF(C546="22", (O546*'UNIT VALUES'!$D$34)+(Q546*'UNIT VALUES'!$D$35)+(S546*'UNIT VALUES'!$D$36), (O546*'UNIT VALUES'!$D$24)+(Q546*'UNIT VALUES'!$D$25)+(S546*'UNIT VALUES'!$D$26))</f>
        <v>2007727.7698356519</v>
      </c>
      <c r="V546" s="58">
        <f>IF(C546="22",(O546*'UNIT VALUES'!$D$37)+(Q546*'UNIT VALUES'!$D$38)+(R546*'UNIT VALUES'!$D$39),IF(C546="66",(Q546*'UNIT VALUES'!$D$27)+(T546*'UNIT VALUES'!$D$29)+(R546*'UNIT VALUES'!$D$30),(Q546*'UNIT VALUES'!$D$27)+(T546*'UNIT VALUES'!$D$28)+(R546*'UNIT VALUES'!$D$30)))</f>
        <v>1044365.8785749542</v>
      </c>
      <c r="W546" s="58">
        <f t="shared" si="8"/>
        <v>2007728</v>
      </c>
      <c r="X546" s="63">
        <f>ROUND(IF(C546="22", W546*'UNIT VALUES'!$D$40, W546*'UNIT VALUES'!$D$32), 0)</f>
        <v>1751677</v>
      </c>
    </row>
    <row r="547" spans="1:24">
      <c r="A547" s="64" t="s">
        <v>1777</v>
      </c>
      <c r="B547" s="64" t="s">
        <v>1748</v>
      </c>
      <c r="C547" s="64" t="s">
        <v>102</v>
      </c>
      <c r="D547" s="64" t="s">
        <v>103</v>
      </c>
      <c r="E547" s="64" t="s">
        <v>1749</v>
      </c>
      <c r="F547" s="64" t="s">
        <v>846</v>
      </c>
      <c r="G547" s="64" t="s">
        <v>181</v>
      </c>
      <c r="H547" s="64" t="s">
        <v>24</v>
      </c>
      <c r="I547" s="64" t="s">
        <v>24</v>
      </c>
      <c r="J547" s="64" t="s">
        <v>1753</v>
      </c>
      <c r="K547" s="64" t="s">
        <v>26</v>
      </c>
      <c r="L547" s="65">
        <v>492428</v>
      </c>
      <c r="M547" s="65">
        <v>655615</v>
      </c>
      <c r="N547" s="65">
        <v>655615</v>
      </c>
      <c r="O547" s="65">
        <v>805029</v>
      </c>
      <c r="P547" s="65">
        <v>0</v>
      </c>
      <c r="Q547" s="65">
        <v>60047</v>
      </c>
      <c r="R547" s="65">
        <v>28422</v>
      </c>
      <c r="S547" s="65">
        <v>4188</v>
      </c>
      <c r="T547" s="57">
        <f>IF(P547&gt;0, ROUND(IF(IF(OR(C547="51", C547="52", C547="66"), (L547*'UNIT VALUES'!$C$22)-CALCS!P547,0)&gt;0, IF(OR(C547="51", C547="52", C547="66"), (L547*'UNIT VALUES'!$C$22)-CALCS!P547,0), 0), 0), ROUND(IF(IF(OR(C547="51", C547="52", C547="66"), (L547*'UNIT VALUES'!$C$22)-CALCS!O547,0)&gt;0, IF(OR(C547="51", C547="52", C547="66"), (L547*'UNIT VALUES'!$C$22)-CALCS!O547,0), 0), 0))</f>
        <v>0</v>
      </c>
      <c r="U547" s="58">
        <f>IF(C547="22", (O547*'UNIT VALUES'!$D$34)+(Q547*'UNIT VALUES'!$D$35)+(S547*'UNIT VALUES'!$D$36), (O547*'UNIT VALUES'!$D$24)+(Q547*'UNIT VALUES'!$D$25)+(S547*'UNIT VALUES'!$D$26))</f>
        <v>4142302.391192684</v>
      </c>
      <c r="V547" s="58">
        <f>IF(C547="22",(O547*'UNIT VALUES'!$D$37)+(Q547*'UNIT VALUES'!$D$38)+(R547*'UNIT VALUES'!$D$39),IF(C547="66",(Q547*'UNIT VALUES'!$D$27)+(T547*'UNIT VALUES'!$D$29)+(R547*'UNIT VALUES'!$D$30),(Q547*'UNIT VALUES'!$D$27)+(T547*'UNIT VALUES'!$D$28)+(R547*'UNIT VALUES'!$D$30)))</f>
        <v>3141607.0558623513</v>
      </c>
      <c r="W547" s="58">
        <f t="shared" si="8"/>
        <v>4142302</v>
      </c>
      <c r="X547" s="63">
        <f>ROUND(IF(C547="22", W547*'UNIT VALUES'!$D$40, W547*'UNIT VALUES'!$D$32), 0)</f>
        <v>3614024</v>
      </c>
    </row>
    <row r="548" spans="1:24">
      <c r="A548" s="64" t="s">
        <v>1778</v>
      </c>
      <c r="B548" s="64" t="s">
        <v>1748</v>
      </c>
      <c r="C548" s="64" t="s">
        <v>102</v>
      </c>
      <c r="D548" s="64" t="s">
        <v>103</v>
      </c>
      <c r="E548" s="64" t="s">
        <v>1749</v>
      </c>
      <c r="F548" s="64" t="s">
        <v>1779</v>
      </c>
      <c r="G548" s="64" t="s">
        <v>201</v>
      </c>
      <c r="H548" s="64" t="s">
        <v>24</v>
      </c>
      <c r="I548" s="64" t="s">
        <v>24</v>
      </c>
      <c r="J548" s="64" t="s">
        <v>1753</v>
      </c>
      <c r="K548" s="64" t="s">
        <v>26</v>
      </c>
      <c r="L548" s="65">
        <v>76722</v>
      </c>
      <c r="M548" s="65">
        <v>0</v>
      </c>
      <c r="N548" s="65">
        <v>0</v>
      </c>
      <c r="O548" s="65">
        <v>244826</v>
      </c>
      <c r="P548" s="65">
        <v>0</v>
      </c>
      <c r="Q548" s="65">
        <v>12896</v>
      </c>
      <c r="R548" s="65">
        <v>5432</v>
      </c>
      <c r="S548" s="65">
        <v>623</v>
      </c>
      <c r="T548" s="57">
        <f>IF(P548&gt;0, ROUND(IF(IF(OR(C548="51", C548="52", C548="66"), (L548*'UNIT VALUES'!$C$22)-CALCS!P548,0)&gt;0, IF(OR(C548="51", C548="52", C548="66"), (L548*'UNIT VALUES'!$C$22)-CALCS!P548,0), 0), 0), ROUND(IF(IF(OR(C548="51", C548="52", C548="66"), (L548*'UNIT VALUES'!$C$22)-CALCS!O548,0)&gt;0, IF(OR(C548="51", C548="52", C548="66"), (L548*'UNIT VALUES'!$C$22)-CALCS!O548,0), 0), 0))</f>
        <v>0</v>
      </c>
      <c r="U548" s="58">
        <f>IF(C548="22", (O548*'UNIT VALUES'!$D$34)+(Q548*'UNIT VALUES'!$D$35)+(S548*'UNIT VALUES'!$D$36), (O548*'UNIT VALUES'!$D$24)+(Q548*'UNIT VALUES'!$D$25)+(S548*'UNIT VALUES'!$D$26))</f>
        <v>984206.58926171006</v>
      </c>
      <c r="V548" s="58">
        <f>IF(C548="22",(O548*'UNIT VALUES'!$D$37)+(Q548*'UNIT VALUES'!$D$38)+(R548*'UNIT VALUES'!$D$39),IF(C548="66",(Q548*'UNIT VALUES'!$D$27)+(T548*'UNIT VALUES'!$D$29)+(R548*'UNIT VALUES'!$D$30),(Q548*'UNIT VALUES'!$D$27)+(T548*'UNIT VALUES'!$D$28)+(R548*'UNIT VALUES'!$D$30)))</f>
        <v>626680.88248975319</v>
      </c>
      <c r="W548" s="58">
        <f t="shared" si="8"/>
        <v>984207</v>
      </c>
      <c r="X548" s="63">
        <f>ROUND(IF(C548="22", W548*'UNIT VALUES'!$D$40, W548*'UNIT VALUES'!$D$32), 0)</f>
        <v>858689</v>
      </c>
    </row>
    <row r="549" spans="1:24">
      <c r="A549" s="64" t="s">
        <v>1780</v>
      </c>
      <c r="B549" s="64" t="s">
        <v>1748</v>
      </c>
      <c r="C549" s="64" t="s">
        <v>102</v>
      </c>
      <c r="D549" s="64" t="s">
        <v>103</v>
      </c>
      <c r="E549" s="64" t="s">
        <v>1749</v>
      </c>
      <c r="F549" s="64" t="s">
        <v>1781</v>
      </c>
      <c r="G549" s="64" t="s">
        <v>220</v>
      </c>
      <c r="H549" s="64" t="s">
        <v>24</v>
      </c>
      <c r="I549" s="64" t="s">
        <v>24</v>
      </c>
      <c r="J549" s="64" t="s">
        <v>1753</v>
      </c>
      <c r="K549" s="64" t="s">
        <v>26</v>
      </c>
      <c r="L549" s="65">
        <v>36152</v>
      </c>
      <c r="M549" s="65">
        <v>0</v>
      </c>
      <c r="N549" s="65">
        <v>0</v>
      </c>
      <c r="O549" s="65">
        <v>287085</v>
      </c>
      <c r="P549" s="65">
        <v>0</v>
      </c>
      <c r="Q549" s="65">
        <v>10982</v>
      </c>
      <c r="R549" s="65">
        <v>2914</v>
      </c>
      <c r="S549" s="65">
        <v>737</v>
      </c>
      <c r="T549" s="57">
        <f>IF(P549&gt;0, ROUND(IF(IF(OR(C549="51", C549="52", C549="66"), (L549*'UNIT VALUES'!$C$22)-CALCS!P549,0)&gt;0, IF(OR(C549="51", C549="52", C549="66"), (L549*'UNIT VALUES'!$C$22)-CALCS!P549,0), 0), 0), ROUND(IF(IF(OR(C549="51", C549="52", C549="66"), (L549*'UNIT VALUES'!$C$22)-CALCS!O549,0)&gt;0, IF(OR(C549="51", C549="52", C549="66"), (L549*'UNIT VALUES'!$C$22)-CALCS!O549,0), 0), 0))</f>
        <v>0</v>
      </c>
      <c r="U549" s="58">
        <f>IF(C549="22", (O549*'UNIT VALUES'!$D$34)+(Q549*'UNIT VALUES'!$D$35)+(S549*'UNIT VALUES'!$D$36), (O549*'UNIT VALUES'!$D$24)+(Q549*'UNIT VALUES'!$D$25)+(S549*'UNIT VALUES'!$D$26))</f>
        <v>1027577.4797369655</v>
      </c>
      <c r="V549" s="58">
        <f>IF(C549="22",(O549*'UNIT VALUES'!$D$37)+(Q549*'UNIT VALUES'!$D$38)+(R549*'UNIT VALUES'!$D$39),IF(C549="66",(Q549*'UNIT VALUES'!$D$27)+(T549*'UNIT VALUES'!$D$29)+(R549*'UNIT VALUES'!$D$30),(Q549*'UNIT VALUES'!$D$27)+(T549*'UNIT VALUES'!$D$28)+(R549*'UNIT VALUES'!$D$30)))</f>
        <v>411341.00223333191</v>
      </c>
      <c r="W549" s="58">
        <f t="shared" si="8"/>
        <v>1027577</v>
      </c>
      <c r="X549" s="63">
        <f>ROUND(IF(C549="22", W549*'UNIT VALUES'!$D$40, W549*'UNIT VALUES'!$D$32), 0)</f>
        <v>896527</v>
      </c>
    </row>
    <row r="550" spans="1:24">
      <c r="A550" s="64" t="s">
        <v>1782</v>
      </c>
      <c r="B550" s="64" t="s">
        <v>1748</v>
      </c>
      <c r="C550" s="64" t="s">
        <v>102</v>
      </c>
      <c r="D550" s="64" t="s">
        <v>103</v>
      </c>
      <c r="E550" s="64" t="s">
        <v>1749</v>
      </c>
      <c r="F550" s="64" t="s">
        <v>1138</v>
      </c>
      <c r="G550" s="64" t="s">
        <v>140</v>
      </c>
      <c r="H550" s="64" t="s">
        <v>24</v>
      </c>
      <c r="I550" s="64" t="s">
        <v>24</v>
      </c>
      <c r="J550" s="64" t="s">
        <v>1766</v>
      </c>
      <c r="K550" s="64" t="s">
        <v>929</v>
      </c>
      <c r="L550" s="65">
        <v>334034</v>
      </c>
      <c r="M550" s="65">
        <v>545263</v>
      </c>
      <c r="N550" s="65">
        <v>546747</v>
      </c>
      <c r="O550" s="65">
        <v>901870</v>
      </c>
      <c r="P550" s="65">
        <v>0</v>
      </c>
      <c r="Q550" s="65">
        <v>44869</v>
      </c>
      <c r="R550" s="65">
        <v>16112</v>
      </c>
      <c r="S550" s="65">
        <v>7228</v>
      </c>
      <c r="T550" s="57">
        <f>IF(P550&gt;0, ROUND(IF(IF(OR(C550="51", C550="52", C550="66"), (L550*'UNIT VALUES'!$C$22)-CALCS!P550,0)&gt;0, IF(OR(C550="51", C550="52", C550="66"), (L550*'UNIT VALUES'!$C$22)-CALCS!P550,0), 0), 0), ROUND(IF(IF(OR(C550="51", C550="52", C550="66"), (L550*'UNIT VALUES'!$C$22)-CALCS!O550,0)&gt;0, IF(OR(C550="51", C550="52", C550="66"), (L550*'UNIT VALUES'!$C$22)-CALCS!O550,0), 0), 0))</f>
        <v>0</v>
      </c>
      <c r="U550" s="58">
        <f>IF(C550="22", (O550*'UNIT VALUES'!$D$34)+(Q550*'UNIT VALUES'!$D$35)+(S550*'UNIT VALUES'!$D$36), (O550*'UNIT VALUES'!$D$24)+(Q550*'UNIT VALUES'!$D$25)+(S550*'UNIT VALUES'!$D$26))</f>
        <v>4379560.822232347</v>
      </c>
      <c r="V550" s="58">
        <f>IF(C550="22",(O550*'UNIT VALUES'!$D$37)+(Q550*'UNIT VALUES'!$D$38)+(R550*'UNIT VALUES'!$D$39),IF(C550="66",(Q550*'UNIT VALUES'!$D$27)+(T550*'UNIT VALUES'!$D$29)+(R550*'UNIT VALUES'!$D$30),(Q550*'UNIT VALUES'!$D$27)+(T550*'UNIT VALUES'!$D$28)+(R550*'UNIT VALUES'!$D$30)))</f>
        <v>1981203.8327533214</v>
      </c>
      <c r="W550" s="58">
        <f t="shared" si="8"/>
        <v>4379561</v>
      </c>
      <c r="X550" s="63">
        <f>ROUND(IF(C550="22", W550*'UNIT VALUES'!$D$40, W550*'UNIT VALUES'!$D$32), 0)</f>
        <v>3821024</v>
      </c>
    </row>
    <row r="551" spans="1:24">
      <c r="A551" s="64" t="s">
        <v>1783</v>
      </c>
      <c r="B551" s="64" t="s">
        <v>1748</v>
      </c>
      <c r="C551" s="64" t="s">
        <v>102</v>
      </c>
      <c r="D551" s="64" t="s">
        <v>103</v>
      </c>
      <c r="E551" s="64" t="s">
        <v>1749</v>
      </c>
      <c r="F551" s="64" t="s">
        <v>1141</v>
      </c>
      <c r="G551" s="64" t="s">
        <v>1080</v>
      </c>
      <c r="H551" s="64" t="s">
        <v>24</v>
      </c>
      <c r="I551" s="64" t="s">
        <v>24</v>
      </c>
      <c r="J551" s="64" t="s">
        <v>931</v>
      </c>
      <c r="K551" s="64" t="s">
        <v>929</v>
      </c>
      <c r="L551" s="65">
        <v>340974</v>
      </c>
      <c r="M551" s="65">
        <v>619281</v>
      </c>
      <c r="N551" s="65">
        <v>619211</v>
      </c>
      <c r="O551" s="65">
        <v>795356</v>
      </c>
      <c r="P551" s="65">
        <v>0</v>
      </c>
      <c r="Q551" s="65">
        <v>57473</v>
      </c>
      <c r="R551" s="65">
        <v>13541</v>
      </c>
      <c r="S551" s="65">
        <v>8907</v>
      </c>
      <c r="T551" s="57">
        <f>IF(P551&gt;0, ROUND(IF(IF(OR(C551="51", C551="52", C551="66"), (L551*'UNIT VALUES'!$C$22)-CALCS!P551,0)&gt;0, IF(OR(C551="51", C551="52", C551="66"), (L551*'UNIT VALUES'!$C$22)-CALCS!P551,0), 0), 0), ROUND(IF(IF(OR(C551="51", C551="52", C551="66"), (L551*'UNIT VALUES'!$C$22)-CALCS!O551,0)&gt;0, IF(OR(C551="51", C551="52", C551="66"), (L551*'UNIT VALUES'!$C$22)-CALCS!O551,0), 0), 0))</f>
        <v>0</v>
      </c>
      <c r="U551" s="58">
        <f>IF(C551="22", (O551*'UNIT VALUES'!$D$34)+(Q551*'UNIT VALUES'!$D$35)+(S551*'UNIT VALUES'!$D$36), (O551*'UNIT VALUES'!$D$24)+(Q551*'UNIT VALUES'!$D$25)+(S551*'UNIT VALUES'!$D$26))</f>
        <v>4842986.0571372006</v>
      </c>
      <c r="V551" s="58">
        <f>IF(C551="22",(O551*'UNIT VALUES'!$D$37)+(Q551*'UNIT VALUES'!$D$38)+(R551*'UNIT VALUES'!$D$39),IF(C551="66",(Q551*'UNIT VALUES'!$D$27)+(T551*'UNIT VALUES'!$D$29)+(R551*'UNIT VALUES'!$D$30),(Q551*'UNIT VALUES'!$D$27)+(T551*'UNIT VALUES'!$D$28)+(R551*'UNIT VALUES'!$D$30)))</f>
        <v>2030569.7012918168</v>
      </c>
      <c r="W551" s="58">
        <f t="shared" si="8"/>
        <v>4842986</v>
      </c>
      <c r="X551" s="63">
        <f>ROUND(IF(C551="22", W551*'UNIT VALUES'!$D$40, W551*'UNIT VALUES'!$D$32), 0)</f>
        <v>4225348</v>
      </c>
    </row>
    <row r="552" spans="1:24">
      <c r="A552" s="64" t="s">
        <v>1647</v>
      </c>
      <c r="B552" s="64" t="s">
        <v>9</v>
      </c>
      <c r="C552" s="64" t="s">
        <v>19</v>
      </c>
      <c r="D552" s="64" t="s">
        <v>20</v>
      </c>
      <c r="E552" s="64" t="s">
        <v>1648</v>
      </c>
      <c r="F552" s="64" t="s">
        <v>22</v>
      </c>
      <c r="G552" s="64" t="s">
        <v>23</v>
      </c>
      <c r="H552" s="64" t="s">
        <v>24</v>
      </c>
      <c r="I552" s="64" t="s">
        <v>24</v>
      </c>
      <c r="J552" s="64" t="s">
        <v>25</v>
      </c>
      <c r="K552" s="64" t="s">
        <v>172</v>
      </c>
      <c r="L552" s="65">
        <v>0</v>
      </c>
      <c r="M552" s="65">
        <v>5737773</v>
      </c>
      <c r="N552" s="65">
        <v>5737037</v>
      </c>
      <c r="O552" s="65">
        <v>3537092</v>
      </c>
      <c r="P552" s="65">
        <v>0</v>
      </c>
      <c r="Q552" s="65">
        <v>191857</v>
      </c>
      <c r="R552" s="65">
        <v>374561</v>
      </c>
      <c r="S552" s="65">
        <v>10861</v>
      </c>
      <c r="T552" s="57">
        <f>IF(P552&gt;0, ROUND(IF(IF(OR(C552="51", C552="52", C552="66"), (L552*'UNIT VALUES'!$C$22)-CALCS!P552,0)&gt;0, IF(OR(C552="51", C552="52", C552="66"), (L552*'UNIT VALUES'!$C$22)-CALCS!P552,0), 0), 0), ROUND(IF(IF(OR(C552="51", C552="52", C552="66"), (L552*'UNIT VALUES'!$C$22)-CALCS!O552,0)&gt;0, IF(OR(C552="51", C552="52", C552="66"), (L552*'UNIT VALUES'!$C$22)-CALCS!O552,0), 0), 0))</f>
        <v>0</v>
      </c>
      <c r="U552" s="58">
        <f>IF(C552="22", (O552*'UNIT VALUES'!$D$34)+(Q552*'UNIT VALUES'!$D$35)+(S552*'UNIT VALUES'!$D$36), (O552*'UNIT VALUES'!$D$24)+(Q552*'UNIT VALUES'!$D$25)+(S552*'UNIT VALUES'!$D$26))</f>
        <v>16198654.703770868</v>
      </c>
      <c r="V552" s="58">
        <f>IF(C552="22",(O552*'UNIT VALUES'!$D$37)+(Q552*'UNIT VALUES'!$D$38)+(R552*'UNIT VALUES'!$D$39),IF(C552="66",(Q552*'UNIT VALUES'!$D$27)+(T552*'UNIT VALUES'!$D$29)+(R552*'UNIT VALUES'!$D$30),(Q552*'UNIT VALUES'!$D$27)+(T552*'UNIT VALUES'!$D$28)+(R552*'UNIT VALUES'!$D$30)))</f>
        <v>33266836.305451587</v>
      </c>
      <c r="W552" s="58">
        <f t="shared" si="8"/>
        <v>33266836</v>
      </c>
      <c r="X552" s="63">
        <f>ROUND(IF(C552="22", W552*'UNIT VALUES'!$D$40, W552*'UNIT VALUES'!$D$32), 0)</f>
        <v>27738930</v>
      </c>
    </row>
    <row r="553" spans="1:24">
      <c r="A553" s="64" t="s">
        <v>1649</v>
      </c>
      <c r="B553" s="64" t="s">
        <v>9</v>
      </c>
      <c r="C553" s="64" t="s">
        <v>49</v>
      </c>
      <c r="D553" s="64" t="s">
        <v>50</v>
      </c>
      <c r="E553" s="64" t="s">
        <v>1648</v>
      </c>
      <c r="F553" s="64" t="s">
        <v>30</v>
      </c>
      <c r="G553" s="64" t="s">
        <v>1650</v>
      </c>
      <c r="H553" s="64" t="s">
        <v>1651</v>
      </c>
      <c r="I553" s="64" t="s">
        <v>24</v>
      </c>
      <c r="J553" s="64" t="s">
        <v>1652</v>
      </c>
      <c r="K553" s="64" t="s">
        <v>172</v>
      </c>
      <c r="L553" s="65">
        <v>49953</v>
      </c>
      <c r="M553" s="65">
        <v>48219</v>
      </c>
      <c r="N553" s="65">
        <v>48219</v>
      </c>
      <c r="O553" s="65">
        <v>42844</v>
      </c>
      <c r="P553" s="65">
        <v>0</v>
      </c>
      <c r="Q553" s="65">
        <v>1869</v>
      </c>
      <c r="R553" s="65">
        <v>10309</v>
      </c>
      <c r="S553" s="65">
        <v>46</v>
      </c>
      <c r="T553" s="57">
        <f>IF(P553&gt;0, ROUND(IF(IF(OR(C553="51", C553="52", C553="66"), (L553*'UNIT VALUES'!$C$22)-CALCS!P553,0)&gt;0, IF(OR(C553="51", C553="52", C553="66"), (L553*'UNIT VALUES'!$C$22)-CALCS!P553,0), 0), 0), ROUND(IF(IF(OR(C553="51", C553="52", C553="66"), (L553*'UNIT VALUES'!$C$22)-CALCS!O553,0)&gt;0, IF(OR(C553="51", C553="52", C553="66"), (L553*'UNIT VALUES'!$C$22)-CALCS!O553,0), 0), 0))</f>
        <v>31737</v>
      </c>
      <c r="U553" s="58">
        <f>IF(C553="22", (O553*'UNIT VALUES'!$D$34)+(Q553*'UNIT VALUES'!$D$35)+(S553*'UNIT VALUES'!$D$36), (O553*'UNIT VALUES'!$D$24)+(Q553*'UNIT VALUES'!$D$25)+(S553*'UNIT VALUES'!$D$26))</f>
        <v>149610.31901608317</v>
      </c>
      <c r="V553" s="58">
        <f>IF(C553="22",(O553*'UNIT VALUES'!$D$37)+(Q553*'UNIT VALUES'!$D$38)+(R553*'UNIT VALUES'!$D$39),IF(C553="66",(Q553*'UNIT VALUES'!$D$27)+(T553*'UNIT VALUES'!$D$29)+(R553*'UNIT VALUES'!$D$30),(Q553*'UNIT VALUES'!$D$27)+(T553*'UNIT VALUES'!$D$28)+(R553*'UNIT VALUES'!$D$30)))</f>
        <v>1170066.0631003312</v>
      </c>
      <c r="W553" s="58">
        <f t="shared" si="8"/>
        <v>1170066</v>
      </c>
      <c r="X553" s="63">
        <f>ROUND(IF(C553="22", W553*'UNIT VALUES'!$D$40, W553*'UNIT VALUES'!$D$32), 0)</f>
        <v>1020845</v>
      </c>
    </row>
    <row r="554" spans="1:24">
      <c r="A554" s="64" t="s">
        <v>1653</v>
      </c>
      <c r="B554" s="64" t="s">
        <v>9</v>
      </c>
      <c r="C554" s="64" t="s">
        <v>49</v>
      </c>
      <c r="D554" s="64" t="s">
        <v>50</v>
      </c>
      <c r="E554" s="64" t="s">
        <v>1648</v>
      </c>
      <c r="F554" s="64" t="s">
        <v>1330</v>
      </c>
      <c r="G554" s="64" t="s">
        <v>181</v>
      </c>
      <c r="H554" s="64" t="s">
        <v>1654</v>
      </c>
      <c r="I554" s="64" t="s">
        <v>1654</v>
      </c>
      <c r="J554" s="64" t="s">
        <v>1655</v>
      </c>
      <c r="K554" s="64" t="s">
        <v>172</v>
      </c>
      <c r="L554" s="65">
        <v>27118</v>
      </c>
      <c r="M554" s="65">
        <v>34196</v>
      </c>
      <c r="N554" s="65">
        <v>34196</v>
      </c>
      <c r="O554" s="65">
        <v>43593</v>
      </c>
      <c r="P554" s="65">
        <v>0</v>
      </c>
      <c r="Q554" s="65">
        <v>3328</v>
      </c>
      <c r="R554" s="65">
        <v>4734</v>
      </c>
      <c r="S554" s="65">
        <v>175</v>
      </c>
      <c r="T554" s="57">
        <f>IF(P554&gt;0, ROUND(IF(IF(OR(C554="51", C554="52", C554="66"), (L554*'UNIT VALUES'!$C$22)-CALCS!P554,0)&gt;0, IF(OR(C554="51", C554="52", C554="66"), (L554*'UNIT VALUES'!$C$22)-CALCS!P554,0), 0), 0), ROUND(IF(IF(OR(C554="51", C554="52", C554="66"), (L554*'UNIT VALUES'!$C$22)-CALCS!O554,0)&gt;0, IF(OR(C554="51", C554="52", C554="66"), (L554*'UNIT VALUES'!$C$22)-CALCS!O554,0), 0), 0))</f>
        <v>0</v>
      </c>
      <c r="U554" s="58">
        <f>IF(C554="22", (O554*'UNIT VALUES'!$D$34)+(Q554*'UNIT VALUES'!$D$35)+(S554*'UNIT VALUES'!$D$36), (O554*'UNIT VALUES'!$D$24)+(Q554*'UNIT VALUES'!$D$25)+(S554*'UNIT VALUES'!$D$26))</f>
        <v>217896.00551447607</v>
      </c>
      <c r="V554" s="58">
        <f>IF(C554="22",(O554*'UNIT VALUES'!$D$37)+(Q554*'UNIT VALUES'!$D$38)+(R554*'UNIT VALUES'!$D$39),IF(C554="66",(Q554*'UNIT VALUES'!$D$27)+(T554*'UNIT VALUES'!$D$29)+(R554*'UNIT VALUES'!$D$30),(Q554*'UNIT VALUES'!$D$27)+(T554*'UNIT VALUES'!$D$28)+(R554*'UNIT VALUES'!$D$30)))</f>
        <v>399851.15974030492</v>
      </c>
      <c r="W554" s="58">
        <f t="shared" si="8"/>
        <v>399851</v>
      </c>
      <c r="X554" s="63">
        <f>ROUND(IF(C554="22", W554*'UNIT VALUES'!$D$40, W554*'UNIT VALUES'!$D$32), 0)</f>
        <v>348857</v>
      </c>
    </row>
    <row r="555" spans="1:24">
      <c r="A555" s="64" t="s">
        <v>1656</v>
      </c>
      <c r="B555" s="64" t="s">
        <v>9</v>
      </c>
      <c r="C555" s="64" t="s">
        <v>28</v>
      </c>
      <c r="D555" s="64" t="s">
        <v>29</v>
      </c>
      <c r="E555" s="64" t="s">
        <v>1648</v>
      </c>
      <c r="F555" s="64" t="s">
        <v>1173</v>
      </c>
      <c r="G555" s="64" t="s">
        <v>232</v>
      </c>
      <c r="H555" s="64" t="s">
        <v>1657</v>
      </c>
      <c r="I555" s="64" t="s">
        <v>1658</v>
      </c>
      <c r="J555" s="64" t="s">
        <v>1659</v>
      </c>
      <c r="K555" s="64" t="s">
        <v>172</v>
      </c>
      <c r="L555" s="65">
        <v>13465</v>
      </c>
      <c r="M555" s="65">
        <v>0</v>
      </c>
      <c r="N555" s="65">
        <v>0</v>
      </c>
      <c r="O555" s="65">
        <v>45193</v>
      </c>
      <c r="P555" s="65">
        <v>0</v>
      </c>
      <c r="Q555" s="65">
        <v>3124</v>
      </c>
      <c r="R555" s="65">
        <v>3594</v>
      </c>
      <c r="S555" s="65">
        <v>240</v>
      </c>
      <c r="T555" s="57">
        <f>IF(P555&gt;0, ROUND(IF(IF(OR(C555="51", C555="52", C555="66"), (L555*'UNIT VALUES'!$C$22)-CALCS!P555,0)&gt;0, IF(OR(C555="51", C555="52", C555="66"), (L555*'UNIT VALUES'!$C$22)-CALCS!P555,0), 0), 0), ROUND(IF(IF(OR(C555="51", C555="52", C555="66"), (L555*'UNIT VALUES'!$C$22)-CALCS!O555,0)&gt;0, IF(OR(C555="51", C555="52", C555="66"), (L555*'UNIT VALUES'!$C$22)-CALCS!O555,0), 0), 0))</f>
        <v>0</v>
      </c>
      <c r="U555" s="58">
        <f>IF(C555="22", (O555*'UNIT VALUES'!$D$34)+(Q555*'UNIT VALUES'!$D$35)+(S555*'UNIT VALUES'!$D$36), (O555*'UNIT VALUES'!$D$24)+(Q555*'UNIT VALUES'!$D$25)+(S555*'UNIT VALUES'!$D$26))</f>
        <v>225759.02580390876</v>
      </c>
      <c r="V555" s="58">
        <f>IF(C555="22",(O555*'UNIT VALUES'!$D$37)+(Q555*'UNIT VALUES'!$D$38)+(R555*'UNIT VALUES'!$D$39),IF(C555="66",(Q555*'UNIT VALUES'!$D$27)+(T555*'UNIT VALUES'!$D$29)+(R555*'UNIT VALUES'!$D$30),(Q555*'UNIT VALUES'!$D$27)+(T555*'UNIT VALUES'!$D$28)+(R555*'UNIT VALUES'!$D$30)))</f>
        <v>314611.10922764504</v>
      </c>
      <c r="W555" s="58">
        <f t="shared" si="8"/>
        <v>314611</v>
      </c>
      <c r="X555" s="63">
        <f>ROUND(IF(C555="22", W555*'UNIT VALUES'!$D$40, W555*'UNIT VALUES'!$D$32), 0)</f>
        <v>274488</v>
      </c>
    </row>
    <row r="556" spans="1:24">
      <c r="A556" s="64" t="s">
        <v>1660</v>
      </c>
      <c r="B556" s="64" t="s">
        <v>9</v>
      </c>
      <c r="C556" s="64" t="s">
        <v>28</v>
      </c>
      <c r="D556" s="64" t="s">
        <v>29</v>
      </c>
      <c r="E556" s="64" t="s">
        <v>1648</v>
      </c>
      <c r="F556" s="64" t="s">
        <v>1661</v>
      </c>
      <c r="G556" s="64" t="s">
        <v>201</v>
      </c>
      <c r="H556" s="64" t="s">
        <v>57</v>
      </c>
      <c r="I556" s="64" t="s">
        <v>57</v>
      </c>
      <c r="J556" s="64" t="s">
        <v>1662</v>
      </c>
      <c r="K556" s="64" t="s">
        <v>172</v>
      </c>
      <c r="L556" s="65">
        <v>697197</v>
      </c>
      <c r="M556" s="65">
        <v>563474</v>
      </c>
      <c r="N556" s="65">
        <v>562994</v>
      </c>
      <c r="O556" s="65">
        <v>617594</v>
      </c>
      <c r="P556" s="65">
        <v>0</v>
      </c>
      <c r="Q556" s="65">
        <v>112677</v>
      </c>
      <c r="R556" s="65">
        <v>151833</v>
      </c>
      <c r="S556" s="65">
        <v>6276</v>
      </c>
      <c r="T556" s="57">
        <f>IF(P556&gt;0, ROUND(IF(IF(OR(C556="51", C556="52", C556="66"), (L556*'UNIT VALUES'!$C$22)-CALCS!P556,0)&gt;0, IF(OR(C556="51", C556="52", C556="66"), (L556*'UNIT VALUES'!$C$22)-CALCS!P556,0), 0), 0), ROUND(IF(IF(OR(C556="51", C556="52", C556="66"), (L556*'UNIT VALUES'!$C$22)-CALCS!O556,0)&gt;0, IF(OR(C556="51", C556="52", C556="66"), (L556*'UNIT VALUES'!$C$22)-CALCS!O556,0), 0), 0))</f>
        <v>423338</v>
      </c>
      <c r="U556" s="58">
        <f>IF(C556="22", (O556*'UNIT VALUES'!$D$34)+(Q556*'UNIT VALUES'!$D$35)+(S556*'UNIT VALUES'!$D$36), (O556*'UNIT VALUES'!$D$24)+(Q556*'UNIT VALUES'!$D$25)+(S556*'UNIT VALUES'!$D$26))</f>
        <v>5749646.8721754178</v>
      </c>
      <c r="V556" s="58">
        <f>IF(C556="22",(O556*'UNIT VALUES'!$D$37)+(Q556*'UNIT VALUES'!$D$38)+(R556*'UNIT VALUES'!$D$39),IF(C556="66",(Q556*'UNIT VALUES'!$D$27)+(T556*'UNIT VALUES'!$D$29)+(R556*'UNIT VALUES'!$D$30),(Q556*'UNIT VALUES'!$D$27)+(T556*'UNIT VALUES'!$D$28)+(R556*'UNIT VALUES'!$D$30)))</f>
        <v>18253687.291214906</v>
      </c>
      <c r="W556" s="58">
        <f t="shared" si="8"/>
        <v>18253687</v>
      </c>
      <c r="X556" s="63">
        <f>ROUND(IF(C556="22", W556*'UNIT VALUES'!$D$40, W556*'UNIT VALUES'!$D$32), 0)</f>
        <v>15925748</v>
      </c>
    </row>
    <row r="557" spans="1:24">
      <c r="A557" s="64" t="s">
        <v>1663</v>
      </c>
      <c r="B557" s="64" t="s">
        <v>9</v>
      </c>
      <c r="C557" s="64" t="s">
        <v>49</v>
      </c>
      <c r="D557" s="64" t="s">
        <v>50</v>
      </c>
      <c r="E557" s="64" t="s">
        <v>1648</v>
      </c>
      <c r="F557" s="64" t="s">
        <v>1664</v>
      </c>
      <c r="G557" s="64" t="s">
        <v>1665</v>
      </c>
      <c r="H557" s="64" t="s">
        <v>1666</v>
      </c>
      <c r="I557" s="64" t="s">
        <v>1666</v>
      </c>
      <c r="J557" s="64" t="s">
        <v>1662</v>
      </c>
      <c r="K557" s="64" t="s">
        <v>172</v>
      </c>
      <c r="L557" s="65">
        <v>72813</v>
      </c>
      <c r="M557" s="65">
        <v>95172</v>
      </c>
      <c r="N557" s="65">
        <v>95172</v>
      </c>
      <c r="O557" s="65">
        <v>93810</v>
      </c>
      <c r="P557" s="65">
        <v>0</v>
      </c>
      <c r="Q557" s="65">
        <v>12037</v>
      </c>
      <c r="R557" s="65">
        <v>14642</v>
      </c>
      <c r="S557" s="65">
        <v>1200</v>
      </c>
      <c r="T557" s="57">
        <f>IF(P557&gt;0, ROUND(IF(IF(OR(C557="51", C557="52", C557="66"), (L557*'UNIT VALUES'!$C$22)-CALCS!P557,0)&gt;0, IF(OR(C557="51", C557="52", C557="66"), (L557*'UNIT VALUES'!$C$22)-CALCS!P557,0), 0), 0), ROUND(IF(IF(OR(C557="51", C557="52", C557="66"), (L557*'UNIT VALUES'!$C$22)-CALCS!O557,0)&gt;0, IF(OR(C557="51", C557="52", C557="66"), (L557*'UNIT VALUES'!$C$22)-CALCS!O557,0), 0), 0))</f>
        <v>14902</v>
      </c>
      <c r="U557" s="58">
        <f>IF(C557="22", (O557*'UNIT VALUES'!$D$34)+(Q557*'UNIT VALUES'!$D$35)+(S557*'UNIT VALUES'!$D$36), (O557*'UNIT VALUES'!$D$24)+(Q557*'UNIT VALUES'!$D$25)+(S557*'UNIT VALUES'!$D$26))</f>
        <v>758595.27210075746</v>
      </c>
      <c r="V557" s="58">
        <f>IF(C557="22",(O557*'UNIT VALUES'!$D$37)+(Q557*'UNIT VALUES'!$D$38)+(R557*'UNIT VALUES'!$D$39),IF(C557="66",(Q557*'UNIT VALUES'!$D$27)+(T557*'UNIT VALUES'!$D$29)+(R557*'UNIT VALUES'!$D$30),(Q557*'UNIT VALUES'!$D$27)+(T557*'UNIT VALUES'!$D$28)+(R557*'UNIT VALUES'!$D$30)))</f>
        <v>1456217.0089465026</v>
      </c>
      <c r="W557" s="58">
        <f t="shared" si="8"/>
        <v>1456217</v>
      </c>
      <c r="X557" s="63">
        <f>ROUND(IF(C557="22", W557*'UNIT VALUES'!$D$40, W557*'UNIT VALUES'!$D$32), 0)</f>
        <v>1270502</v>
      </c>
    </row>
    <row r="558" spans="1:24">
      <c r="A558" s="64" t="s">
        <v>1667</v>
      </c>
      <c r="B558" s="64" t="s">
        <v>9</v>
      </c>
      <c r="C558" s="64" t="s">
        <v>49</v>
      </c>
      <c r="D558" s="64" t="s">
        <v>50</v>
      </c>
      <c r="E558" s="64" t="s">
        <v>1648</v>
      </c>
      <c r="F558" s="64" t="s">
        <v>1668</v>
      </c>
      <c r="G558" s="64" t="s">
        <v>1034</v>
      </c>
      <c r="H558" s="64" t="s">
        <v>1669</v>
      </c>
      <c r="I558" s="64" t="s">
        <v>24</v>
      </c>
      <c r="J558" s="64" t="s">
        <v>1662</v>
      </c>
      <c r="K558" s="64" t="s">
        <v>172</v>
      </c>
      <c r="L558" s="65">
        <v>54044</v>
      </c>
      <c r="M558" s="65">
        <v>55062</v>
      </c>
      <c r="N558" s="65">
        <v>55062</v>
      </c>
      <c r="O558" s="65">
        <v>58732</v>
      </c>
      <c r="P558" s="65">
        <v>0</v>
      </c>
      <c r="Q558" s="65">
        <v>7042</v>
      </c>
      <c r="R558" s="65">
        <v>14121</v>
      </c>
      <c r="S558" s="65">
        <v>267</v>
      </c>
      <c r="T558" s="57">
        <f>IF(P558&gt;0, ROUND(IF(IF(OR(C558="51", C558="52", C558="66"), (L558*'UNIT VALUES'!$C$22)-CALCS!P558,0)&gt;0, IF(OR(C558="51", C558="52", C558="66"), (L558*'UNIT VALUES'!$C$22)-CALCS!P558,0), 0), 0), ROUND(IF(IF(OR(C558="51", C558="52", C558="66"), (L558*'UNIT VALUES'!$C$22)-CALCS!O558,0)&gt;0, IF(OR(C558="51", C558="52", C558="66"), (L558*'UNIT VALUES'!$C$22)-CALCS!O558,0), 0), 0))</f>
        <v>21957</v>
      </c>
      <c r="U558" s="58">
        <f>IF(C558="22", (O558*'UNIT VALUES'!$D$34)+(Q558*'UNIT VALUES'!$D$35)+(S558*'UNIT VALUES'!$D$36), (O558*'UNIT VALUES'!$D$24)+(Q558*'UNIT VALUES'!$D$25)+(S558*'UNIT VALUES'!$D$26))</f>
        <v>377707.34239561681</v>
      </c>
      <c r="V558" s="58">
        <f>IF(C558="22",(O558*'UNIT VALUES'!$D$37)+(Q558*'UNIT VALUES'!$D$38)+(R558*'UNIT VALUES'!$D$39),IF(C558="66",(Q558*'UNIT VALUES'!$D$27)+(T558*'UNIT VALUES'!$D$29)+(R558*'UNIT VALUES'!$D$30),(Q558*'UNIT VALUES'!$D$27)+(T558*'UNIT VALUES'!$D$28)+(R558*'UNIT VALUES'!$D$30)))</f>
        <v>1415258.5226843385</v>
      </c>
      <c r="W558" s="58">
        <f t="shared" si="8"/>
        <v>1415259</v>
      </c>
      <c r="X558" s="63">
        <f>ROUND(IF(C558="22", W558*'UNIT VALUES'!$D$40, W558*'UNIT VALUES'!$D$32), 0)</f>
        <v>1234767</v>
      </c>
    </row>
    <row r="559" spans="1:24">
      <c r="A559" s="64" t="s">
        <v>1670</v>
      </c>
      <c r="B559" s="64" t="s">
        <v>9</v>
      </c>
      <c r="C559" s="64" t="s">
        <v>28</v>
      </c>
      <c r="D559" s="64" t="s">
        <v>29</v>
      </c>
      <c r="E559" s="64" t="s">
        <v>1648</v>
      </c>
      <c r="F559" s="64" t="s">
        <v>1671</v>
      </c>
      <c r="G559" s="64" t="s">
        <v>1650</v>
      </c>
      <c r="H559" s="64" t="s">
        <v>1672</v>
      </c>
      <c r="I559" s="64" t="s">
        <v>1672</v>
      </c>
      <c r="J559" s="64" t="s">
        <v>1652</v>
      </c>
      <c r="K559" s="64" t="s">
        <v>172</v>
      </c>
      <c r="L559" s="65">
        <v>107716</v>
      </c>
      <c r="M559" s="65">
        <v>95322</v>
      </c>
      <c r="N559" s="65">
        <v>95322</v>
      </c>
      <c r="O559" s="65">
        <v>105162</v>
      </c>
      <c r="P559" s="65">
        <v>0</v>
      </c>
      <c r="Q559" s="65">
        <v>14789</v>
      </c>
      <c r="R559" s="65">
        <v>30600</v>
      </c>
      <c r="S559" s="65">
        <v>1098</v>
      </c>
      <c r="T559" s="57">
        <f>IF(P559&gt;0, ROUND(IF(IF(OR(C559="51", C559="52", C559="66"), (L559*'UNIT VALUES'!$C$22)-CALCS!P559,0)&gt;0, IF(OR(C559="51", C559="52", C559="66"), (L559*'UNIT VALUES'!$C$22)-CALCS!P559,0), 0), 0), ROUND(IF(IF(OR(C559="51", C559="52", C559="66"), (L559*'UNIT VALUES'!$C$22)-CALCS!O559,0)&gt;0, IF(OR(C559="51", C559="52", C559="66"), (L559*'UNIT VALUES'!$C$22)-CALCS!O559,0), 0), 0))</f>
        <v>55661</v>
      </c>
      <c r="U559" s="58">
        <f>IF(C559="22", (O559*'UNIT VALUES'!$D$34)+(Q559*'UNIT VALUES'!$D$35)+(S559*'UNIT VALUES'!$D$36), (O559*'UNIT VALUES'!$D$24)+(Q559*'UNIT VALUES'!$D$25)+(S559*'UNIT VALUES'!$D$26))</f>
        <v>848462.54958930309</v>
      </c>
      <c r="V559" s="58">
        <f>IF(C559="22",(O559*'UNIT VALUES'!$D$37)+(Q559*'UNIT VALUES'!$D$38)+(R559*'UNIT VALUES'!$D$39),IF(C559="66",(Q559*'UNIT VALUES'!$D$27)+(T559*'UNIT VALUES'!$D$29)+(R559*'UNIT VALUES'!$D$30),(Q559*'UNIT VALUES'!$D$27)+(T559*'UNIT VALUES'!$D$28)+(R559*'UNIT VALUES'!$D$30)))</f>
        <v>3159671.6969741341</v>
      </c>
      <c r="W559" s="58">
        <f t="shared" si="8"/>
        <v>3159672</v>
      </c>
      <c r="X559" s="63">
        <f>ROUND(IF(C559="22", W559*'UNIT VALUES'!$D$40, W559*'UNIT VALUES'!$D$32), 0)</f>
        <v>2756711</v>
      </c>
    </row>
    <row r="560" spans="1:24">
      <c r="A560" s="64" t="s">
        <v>1673</v>
      </c>
      <c r="B560" s="64" t="s">
        <v>9</v>
      </c>
      <c r="C560" s="64" t="s">
        <v>49</v>
      </c>
      <c r="D560" s="64" t="s">
        <v>50</v>
      </c>
      <c r="E560" s="64" t="s">
        <v>1648</v>
      </c>
      <c r="F560" s="64" t="s">
        <v>1674</v>
      </c>
      <c r="G560" s="64" t="s">
        <v>175</v>
      </c>
      <c r="H560" s="64" t="s">
        <v>1675</v>
      </c>
      <c r="I560" s="64" t="s">
        <v>1675</v>
      </c>
      <c r="J560" s="64" t="s">
        <v>1676</v>
      </c>
      <c r="K560" s="64" t="s">
        <v>172</v>
      </c>
      <c r="L560" s="65">
        <v>61553</v>
      </c>
      <c r="M560" s="65">
        <v>55112</v>
      </c>
      <c r="N560" s="65">
        <v>55112</v>
      </c>
      <c r="O560" s="65">
        <v>55298</v>
      </c>
      <c r="P560" s="65">
        <v>0</v>
      </c>
      <c r="Q560" s="65">
        <v>8464</v>
      </c>
      <c r="R560" s="65">
        <v>7784</v>
      </c>
      <c r="S560" s="65">
        <v>460</v>
      </c>
      <c r="T560" s="57">
        <f>IF(P560&gt;0, ROUND(IF(IF(OR(C560="51", C560="52", C560="66"), (L560*'UNIT VALUES'!$C$22)-CALCS!P560,0)&gt;0, IF(OR(C560="51", C560="52", C560="66"), (L560*'UNIT VALUES'!$C$22)-CALCS!P560,0), 0), 0), ROUND(IF(IF(OR(C560="51", C560="52", C560="66"), (L560*'UNIT VALUES'!$C$22)-CALCS!O560,0)&gt;0, IF(OR(C560="51", C560="52", C560="66"), (L560*'UNIT VALUES'!$C$22)-CALCS!O560,0), 0), 0))</f>
        <v>36602</v>
      </c>
      <c r="U560" s="58">
        <f>IF(C560="22", (O560*'UNIT VALUES'!$D$34)+(Q560*'UNIT VALUES'!$D$35)+(S560*'UNIT VALUES'!$D$36), (O560*'UNIT VALUES'!$D$24)+(Q560*'UNIT VALUES'!$D$25)+(S560*'UNIT VALUES'!$D$26))</f>
        <v>447467.23604929133</v>
      </c>
      <c r="V560" s="58">
        <f>IF(C560="22",(O560*'UNIT VALUES'!$D$37)+(Q560*'UNIT VALUES'!$D$38)+(R560*'UNIT VALUES'!$D$39),IF(C560="66",(Q560*'UNIT VALUES'!$D$27)+(T560*'UNIT VALUES'!$D$29)+(R560*'UNIT VALUES'!$D$30),(Q560*'UNIT VALUES'!$D$27)+(T560*'UNIT VALUES'!$D$28)+(R560*'UNIT VALUES'!$D$30)))</f>
        <v>1172721.3721697947</v>
      </c>
      <c r="W560" s="58">
        <f t="shared" si="8"/>
        <v>1172721</v>
      </c>
      <c r="X560" s="63">
        <f>ROUND(IF(C560="22", W560*'UNIT VALUES'!$D$40, W560*'UNIT VALUES'!$D$32), 0)</f>
        <v>1023161</v>
      </c>
    </row>
    <row r="561" spans="1:24">
      <c r="A561" s="64" t="s">
        <v>1677</v>
      </c>
      <c r="B561" s="64" t="s">
        <v>9</v>
      </c>
      <c r="C561" s="64" t="s">
        <v>28</v>
      </c>
      <c r="D561" s="64" t="s">
        <v>29</v>
      </c>
      <c r="E561" s="64" t="s">
        <v>1648</v>
      </c>
      <c r="F561" s="64" t="s">
        <v>1678</v>
      </c>
      <c r="G561" s="64" t="s">
        <v>181</v>
      </c>
      <c r="H561" s="64" t="s">
        <v>1679</v>
      </c>
      <c r="I561" s="64" t="s">
        <v>1679</v>
      </c>
      <c r="J561" s="64" t="s">
        <v>1655</v>
      </c>
      <c r="K561" s="64" t="s">
        <v>172</v>
      </c>
      <c r="L561" s="65">
        <v>99942</v>
      </c>
      <c r="M561" s="65">
        <v>92574</v>
      </c>
      <c r="N561" s="65">
        <v>92574</v>
      </c>
      <c r="O561" s="65">
        <v>88857</v>
      </c>
      <c r="P561" s="65">
        <v>0</v>
      </c>
      <c r="Q561" s="65">
        <v>16876</v>
      </c>
      <c r="R561" s="65">
        <v>24625</v>
      </c>
      <c r="S561" s="65">
        <v>735</v>
      </c>
      <c r="T561" s="57">
        <f>IF(P561&gt;0, ROUND(IF(IF(OR(C561="51", C561="52", C561="66"), (L561*'UNIT VALUES'!$C$22)-CALCS!P561,0)&gt;0, IF(OR(C561="51", C561="52", C561="66"), (L561*'UNIT VALUES'!$C$22)-CALCS!P561,0), 0), 0), ROUND(IF(IF(OR(C561="51", C561="52", C561="66"), (L561*'UNIT VALUES'!$C$22)-CALCS!O561,0)&gt;0, IF(OR(C561="51", C561="52", C561="66"), (L561*'UNIT VALUES'!$C$22)-CALCS!O561,0), 0), 0))</f>
        <v>60359</v>
      </c>
      <c r="U561" s="58">
        <f>IF(C561="22", (O561*'UNIT VALUES'!$D$34)+(Q561*'UNIT VALUES'!$D$35)+(S561*'UNIT VALUES'!$D$36), (O561*'UNIT VALUES'!$D$24)+(Q561*'UNIT VALUES'!$D$25)+(S561*'UNIT VALUES'!$D$26))</f>
        <v>819277.22569999297</v>
      </c>
      <c r="V561" s="58">
        <f>IF(C561="22",(O561*'UNIT VALUES'!$D$37)+(Q561*'UNIT VALUES'!$D$38)+(R561*'UNIT VALUES'!$D$39),IF(C561="66",(Q561*'UNIT VALUES'!$D$27)+(T561*'UNIT VALUES'!$D$29)+(R561*'UNIT VALUES'!$D$30),(Q561*'UNIT VALUES'!$D$27)+(T561*'UNIT VALUES'!$D$28)+(R561*'UNIT VALUES'!$D$30)))</f>
        <v>2830312.6080981577</v>
      </c>
      <c r="W561" s="58">
        <f t="shared" si="8"/>
        <v>2830313</v>
      </c>
      <c r="X561" s="63">
        <f>ROUND(IF(C561="22", W561*'UNIT VALUES'!$D$40, W561*'UNIT VALUES'!$D$32), 0)</f>
        <v>2469356</v>
      </c>
    </row>
    <row r="562" spans="1:24">
      <c r="A562" s="64" t="s">
        <v>1680</v>
      </c>
      <c r="B562" s="64" t="s">
        <v>9</v>
      </c>
      <c r="C562" s="64" t="s">
        <v>49</v>
      </c>
      <c r="D562" s="64" t="s">
        <v>50</v>
      </c>
      <c r="E562" s="64" t="s">
        <v>1648</v>
      </c>
      <c r="F562" s="64" t="s">
        <v>1681</v>
      </c>
      <c r="G562" s="64" t="s">
        <v>220</v>
      </c>
      <c r="H562" s="64" t="s">
        <v>1682</v>
      </c>
      <c r="I562" s="64" t="s">
        <v>1682</v>
      </c>
      <c r="J562" s="64" t="s">
        <v>1683</v>
      </c>
      <c r="K562" s="64" t="s">
        <v>172</v>
      </c>
      <c r="L562" s="65">
        <v>43021</v>
      </c>
      <c r="M562" s="65">
        <v>39580</v>
      </c>
      <c r="N562" s="65">
        <v>39580</v>
      </c>
      <c r="O562" s="65">
        <v>40318</v>
      </c>
      <c r="P562" s="65">
        <v>0</v>
      </c>
      <c r="Q562" s="65">
        <v>7354</v>
      </c>
      <c r="R562" s="65">
        <v>8724</v>
      </c>
      <c r="S562" s="65">
        <v>292</v>
      </c>
      <c r="T562" s="57">
        <f>IF(P562&gt;0, ROUND(IF(IF(OR(C562="51", C562="52", C562="66"), (L562*'UNIT VALUES'!$C$22)-CALCS!P562,0)&gt;0, IF(OR(C562="51", C562="52", C562="66"), (L562*'UNIT VALUES'!$C$22)-CALCS!P562,0), 0), 0), ROUND(IF(IF(OR(C562="51", C562="52", C562="66"), (L562*'UNIT VALUES'!$C$22)-CALCS!O562,0)&gt;0, IF(OR(C562="51", C562="52", C562="66"), (L562*'UNIT VALUES'!$C$22)-CALCS!O562,0), 0), 0))</f>
        <v>23913</v>
      </c>
      <c r="U562" s="58">
        <f>IF(C562="22", (O562*'UNIT VALUES'!$D$34)+(Q562*'UNIT VALUES'!$D$35)+(S562*'UNIT VALUES'!$D$36), (O562*'UNIT VALUES'!$D$24)+(Q562*'UNIT VALUES'!$D$25)+(S562*'UNIT VALUES'!$D$26))</f>
        <v>355363.0533330586</v>
      </c>
      <c r="V562" s="58">
        <f>IF(C562="22",(O562*'UNIT VALUES'!$D$37)+(Q562*'UNIT VALUES'!$D$38)+(R562*'UNIT VALUES'!$D$39),IF(C562="66",(Q562*'UNIT VALUES'!$D$27)+(T562*'UNIT VALUES'!$D$29)+(R562*'UNIT VALUES'!$D$30),(Q562*'UNIT VALUES'!$D$27)+(T562*'UNIT VALUES'!$D$28)+(R562*'UNIT VALUES'!$D$30)))</f>
        <v>1059923.4551523658</v>
      </c>
      <c r="W562" s="58">
        <f t="shared" si="8"/>
        <v>1059923</v>
      </c>
      <c r="X562" s="63">
        <f>ROUND(IF(C562="22", W562*'UNIT VALUES'!$D$40, W562*'UNIT VALUES'!$D$32), 0)</f>
        <v>924748</v>
      </c>
    </row>
    <row r="563" spans="1:24">
      <c r="A563" s="64" t="s">
        <v>1684</v>
      </c>
      <c r="B563" s="64" t="s">
        <v>9</v>
      </c>
      <c r="C563" s="64" t="s">
        <v>28</v>
      </c>
      <c r="D563" s="64" t="s">
        <v>29</v>
      </c>
      <c r="E563" s="64" t="s">
        <v>1648</v>
      </c>
      <c r="F563" s="64" t="s">
        <v>310</v>
      </c>
      <c r="G563" s="64" t="s">
        <v>1650</v>
      </c>
      <c r="H563" s="64" t="s">
        <v>1685</v>
      </c>
      <c r="I563" s="64" t="s">
        <v>24</v>
      </c>
      <c r="J563" s="64" t="s">
        <v>1652</v>
      </c>
      <c r="K563" s="64" t="s">
        <v>172</v>
      </c>
      <c r="L563" s="65">
        <v>44526</v>
      </c>
      <c r="M563" s="65">
        <v>65113</v>
      </c>
      <c r="N563" s="65">
        <v>65113</v>
      </c>
      <c r="O563" s="65">
        <v>68318</v>
      </c>
      <c r="P563" s="65">
        <v>0</v>
      </c>
      <c r="Q563" s="65">
        <v>5089</v>
      </c>
      <c r="R563" s="65">
        <v>5655</v>
      </c>
      <c r="S563" s="65">
        <v>927</v>
      </c>
      <c r="T563" s="57">
        <f>IF(P563&gt;0, ROUND(IF(IF(OR(C563="51", C563="52", C563="66"), (L563*'UNIT VALUES'!$C$22)-CALCS!P563,0)&gt;0, IF(OR(C563="51", C563="52", C563="66"), (L563*'UNIT VALUES'!$C$22)-CALCS!P563,0), 0), 0), ROUND(IF(IF(OR(C563="51", C563="52", C563="66"), (L563*'UNIT VALUES'!$C$22)-CALCS!O563,0)&gt;0, IF(OR(C563="51", C563="52", C563="66"), (L563*'UNIT VALUES'!$C$22)-CALCS!O563,0), 0), 0))</f>
        <v>0</v>
      </c>
      <c r="U563" s="58">
        <f>IF(C563="22", (O563*'UNIT VALUES'!$D$34)+(Q563*'UNIT VALUES'!$D$35)+(S563*'UNIT VALUES'!$D$36), (O563*'UNIT VALUES'!$D$24)+(Q563*'UNIT VALUES'!$D$25)+(S563*'UNIT VALUES'!$D$26))</f>
        <v>448105.1629052097</v>
      </c>
      <c r="V563" s="58">
        <f>IF(C563="22",(O563*'UNIT VALUES'!$D$37)+(Q563*'UNIT VALUES'!$D$38)+(R563*'UNIT VALUES'!$D$39),IF(C563="66",(Q563*'UNIT VALUES'!$D$27)+(T563*'UNIT VALUES'!$D$29)+(R563*'UNIT VALUES'!$D$30),(Q563*'UNIT VALUES'!$D$27)+(T563*'UNIT VALUES'!$D$28)+(R563*'UNIT VALUES'!$D$30)))</f>
        <v>498235.78712368064</v>
      </c>
      <c r="W563" s="58">
        <f t="shared" si="8"/>
        <v>498236</v>
      </c>
      <c r="X563" s="63">
        <f>ROUND(IF(C563="22", W563*'UNIT VALUES'!$D$40, W563*'UNIT VALUES'!$D$32), 0)</f>
        <v>434695</v>
      </c>
    </row>
    <row r="564" spans="1:24">
      <c r="A564" s="64" t="s">
        <v>1686</v>
      </c>
      <c r="B564" s="64" t="s">
        <v>9</v>
      </c>
      <c r="C564" s="64" t="s">
        <v>49</v>
      </c>
      <c r="D564" s="64" t="s">
        <v>50</v>
      </c>
      <c r="E564" s="64" t="s">
        <v>1648</v>
      </c>
      <c r="F564" s="64" t="s">
        <v>1687</v>
      </c>
      <c r="G564" s="64" t="s">
        <v>876</v>
      </c>
      <c r="H564" s="64" t="s">
        <v>1688</v>
      </c>
      <c r="I564" s="64" t="s">
        <v>1688</v>
      </c>
      <c r="J564" s="64" t="s">
        <v>1689</v>
      </c>
      <c r="K564" s="64" t="s">
        <v>172</v>
      </c>
      <c r="L564" s="65">
        <v>25789</v>
      </c>
      <c r="M564" s="65">
        <v>27768</v>
      </c>
      <c r="N564" s="65">
        <v>27768</v>
      </c>
      <c r="O564" s="65">
        <v>28789</v>
      </c>
      <c r="P564" s="65">
        <v>0</v>
      </c>
      <c r="Q564" s="65">
        <v>2104</v>
      </c>
      <c r="R564" s="65">
        <v>7739</v>
      </c>
      <c r="S564" s="65">
        <v>92</v>
      </c>
      <c r="T564" s="57">
        <f>IF(P564&gt;0, ROUND(IF(IF(OR(C564="51", C564="52", C564="66"), (L564*'UNIT VALUES'!$C$22)-CALCS!P564,0)&gt;0, IF(OR(C564="51", C564="52", C564="66"), (L564*'UNIT VALUES'!$C$22)-CALCS!P564,0), 0), 0), ROUND(IF(IF(OR(C564="51", C564="52", C564="66"), (L564*'UNIT VALUES'!$C$22)-CALCS!O564,0)&gt;0, IF(OR(C564="51", C564="52", C564="66"), (L564*'UNIT VALUES'!$C$22)-CALCS!O564,0), 0), 0))</f>
        <v>9715</v>
      </c>
      <c r="U564" s="58">
        <f>IF(C564="22", (O564*'UNIT VALUES'!$D$34)+(Q564*'UNIT VALUES'!$D$35)+(S564*'UNIT VALUES'!$D$36), (O564*'UNIT VALUES'!$D$24)+(Q564*'UNIT VALUES'!$D$25)+(S564*'UNIT VALUES'!$D$26))</f>
        <v>137016.3929192301</v>
      </c>
      <c r="V564" s="58">
        <f>IF(C564="22",(O564*'UNIT VALUES'!$D$37)+(Q564*'UNIT VALUES'!$D$38)+(R564*'UNIT VALUES'!$D$39),IF(C564="66",(Q564*'UNIT VALUES'!$D$27)+(T564*'UNIT VALUES'!$D$29)+(R564*'UNIT VALUES'!$D$30),(Q564*'UNIT VALUES'!$D$27)+(T564*'UNIT VALUES'!$D$28)+(R564*'UNIT VALUES'!$D$30)))</f>
        <v>714034.25888890726</v>
      </c>
      <c r="W564" s="58">
        <f t="shared" si="8"/>
        <v>714034</v>
      </c>
      <c r="X564" s="63">
        <f>ROUND(IF(C564="22", W564*'UNIT VALUES'!$D$40, W564*'UNIT VALUES'!$D$32), 0)</f>
        <v>622971</v>
      </c>
    </row>
    <row r="565" spans="1:24">
      <c r="A565" s="64" t="s">
        <v>1690</v>
      </c>
      <c r="B565" s="64" t="s">
        <v>9</v>
      </c>
      <c r="C565" s="64" t="s">
        <v>49</v>
      </c>
      <c r="D565" s="64" t="s">
        <v>50</v>
      </c>
      <c r="E565" s="64" t="s">
        <v>1648</v>
      </c>
      <c r="F565" s="64" t="s">
        <v>1691</v>
      </c>
      <c r="G565" s="64" t="s">
        <v>876</v>
      </c>
      <c r="H565" s="64" t="s">
        <v>1692</v>
      </c>
      <c r="I565" s="64" t="s">
        <v>1692</v>
      </c>
      <c r="J565" s="64" t="s">
        <v>1689</v>
      </c>
      <c r="K565" s="64" t="s">
        <v>172</v>
      </c>
      <c r="L565" s="65">
        <v>46346</v>
      </c>
      <c r="M565" s="65">
        <v>46865</v>
      </c>
      <c r="N565" s="65">
        <v>46865</v>
      </c>
      <c r="O565" s="65">
        <v>60879</v>
      </c>
      <c r="P565" s="65">
        <v>0</v>
      </c>
      <c r="Q565" s="65">
        <v>7033</v>
      </c>
      <c r="R565" s="65">
        <v>10895</v>
      </c>
      <c r="S565" s="65">
        <v>379</v>
      </c>
      <c r="T565" s="57">
        <f>IF(P565&gt;0, ROUND(IF(IF(OR(C565="51", C565="52", C565="66"), (L565*'UNIT VALUES'!$C$22)-CALCS!P565,0)&gt;0, IF(OR(C565="51", C565="52", C565="66"), (L565*'UNIT VALUES'!$C$22)-CALCS!P565,0), 0), 0), ROUND(IF(IF(OR(C565="51", C565="52", C565="66"), (L565*'UNIT VALUES'!$C$22)-CALCS!O565,0)&gt;0, IF(OR(C565="51", C565="52", C565="66"), (L565*'UNIT VALUES'!$C$22)-CALCS!O565,0), 0), 0))</f>
        <v>8317</v>
      </c>
      <c r="U565" s="58">
        <f>IF(C565="22", (O565*'UNIT VALUES'!$D$34)+(Q565*'UNIT VALUES'!$D$35)+(S565*'UNIT VALUES'!$D$36), (O565*'UNIT VALUES'!$D$24)+(Q565*'UNIT VALUES'!$D$25)+(S565*'UNIT VALUES'!$D$26))</f>
        <v>400614.20538327633</v>
      </c>
      <c r="V565" s="58">
        <f>IF(C565="22",(O565*'UNIT VALUES'!$D$37)+(Q565*'UNIT VALUES'!$D$38)+(R565*'UNIT VALUES'!$D$39),IF(C565="66",(Q565*'UNIT VALUES'!$D$27)+(T565*'UNIT VALUES'!$D$29)+(R565*'UNIT VALUES'!$D$30),(Q565*'UNIT VALUES'!$D$27)+(T565*'UNIT VALUES'!$D$28)+(R565*'UNIT VALUES'!$D$30)))</f>
        <v>1013159.4392295576</v>
      </c>
      <c r="W565" s="58">
        <f t="shared" si="8"/>
        <v>1013159</v>
      </c>
      <c r="X565" s="63">
        <f>ROUND(IF(C565="22", W565*'UNIT VALUES'!$D$40, W565*'UNIT VALUES'!$D$32), 0)</f>
        <v>883948</v>
      </c>
    </row>
    <row r="566" spans="1:24">
      <c r="A566" s="64" t="s">
        <v>1693</v>
      </c>
      <c r="B566" s="64" t="s">
        <v>9</v>
      </c>
      <c r="C566" s="64" t="s">
        <v>49</v>
      </c>
      <c r="D566" s="64" t="s">
        <v>50</v>
      </c>
      <c r="E566" s="64" t="s">
        <v>1648</v>
      </c>
      <c r="F566" s="64" t="s">
        <v>913</v>
      </c>
      <c r="G566" s="64" t="s">
        <v>175</v>
      </c>
      <c r="H566" s="64" t="s">
        <v>1694</v>
      </c>
      <c r="I566" s="64" t="s">
        <v>1694</v>
      </c>
      <c r="J566" s="64" t="s">
        <v>1676</v>
      </c>
      <c r="K566" s="64" t="s">
        <v>172</v>
      </c>
      <c r="L566" s="65">
        <v>52689</v>
      </c>
      <c r="M566" s="65">
        <v>44678</v>
      </c>
      <c r="N566" s="65">
        <v>44678</v>
      </c>
      <c r="O566" s="65">
        <v>39880</v>
      </c>
      <c r="P566" s="65">
        <v>0</v>
      </c>
      <c r="Q566" s="65">
        <v>11226</v>
      </c>
      <c r="R566" s="65">
        <v>7373</v>
      </c>
      <c r="S566" s="65">
        <v>360</v>
      </c>
      <c r="T566" s="57">
        <f>IF(P566&gt;0, ROUND(IF(IF(OR(C566="51", C566="52", C566="66"), (L566*'UNIT VALUES'!$C$22)-CALCS!P566,0)&gt;0, IF(OR(C566="51", C566="52", C566="66"), (L566*'UNIT VALUES'!$C$22)-CALCS!P566,0), 0), 0), ROUND(IF(IF(OR(C566="51", C566="52", C566="66"), (L566*'UNIT VALUES'!$C$22)-CALCS!O566,0)&gt;0, IF(OR(C566="51", C566="52", C566="66"), (L566*'UNIT VALUES'!$C$22)-CALCS!O566,0), 0), 0))</f>
        <v>38786</v>
      </c>
      <c r="U566" s="58">
        <f>IF(C566="22", (O566*'UNIT VALUES'!$D$34)+(Q566*'UNIT VALUES'!$D$35)+(S566*'UNIT VALUES'!$D$36), (O566*'UNIT VALUES'!$D$24)+(Q566*'UNIT VALUES'!$D$25)+(S566*'UNIT VALUES'!$D$26))</f>
        <v>485362.8720577794</v>
      </c>
      <c r="V566" s="58">
        <f>IF(C566="22",(O566*'UNIT VALUES'!$D$37)+(Q566*'UNIT VALUES'!$D$38)+(R566*'UNIT VALUES'!$D$39),IF(C566="66",(Q566*'UNIT VALUES'!$D$27)+(T566*'UNIT VALUES'!$D$29)+(R566*'UNIT VALUES'!$D$30),(Q566*'UNIT VALUES'!$D$27)+(T566*'UNIT VALUES'!$D$28)+(R566*'UNIT VALUES'!$D$30)))</f>
        <v>1221873.4059362519</v>
      </c>
      <c r="W566" s="58">
        <f t="shared" si="8"/>
        <v>1221873</v>
      </c>
      <c r="X566" s="63">
        <f>ROUND(IF(C566="22", W566*'UNIT VALUES'!$D$40, W566*'UNIT VALUES'!$D$32), 0)</f>
        <v>1066044</v>
      </c>
    </row>
    <row r="567" spans="1:24">
      <c r="A567" s="64" t="s">
        <v>1552</v>
      </c>
      <c r="B567" s="64" t="s">
        <v>9</v>
      </c>
      <c r="C567" s="64" t="s">
        <v>49</v>
      </c>
      <c r="D567" s="64" t="s">
        <v>50</v>
      </c>
      <c r="E567" s="64" t="s">
        <v>1648</v>
      </c>
      <c r="F567" s="64" t="s">
        <v>919</v>
      </c>
      <c r="G567" s="64" t="s">
        <v>876</v>
      </c>
      <c r="H567" s="64" t="s">
        <v>1695</v>
      </c>
      <c r="I567" s="64" t="s">
        <v>1695</v>
      </c>
      <c r="J567" s="64" t="s">
        <v>1689</v>
      </c>
      <c r="K567" s="64" t="s">
        <v>172</v>
      </c>
      <c r="L567" s="65">
        <v>70933</v>
      </c>
      <c r="M567" s="65">
        <v>63225</v>
      </c>
      <c r="N567" s="65">
        <v>63175</v>
      </c>
      <c r="O567" s="65">
        <v>76377</v>
      </c>
      <c r="P567" s="65">
        <v>0</v>
      </c>
      <c r="Q567" s="65">
        <v>18948</v>
      </c>
      <c r="R567" s="65">
        <v>10853</v>
      </c>
      <c r="S567" s="65">
        <v>1120</v>
      </c>
      <c r="T567" s="57">
        <f>IF(P567&gt;0, ROUND(IF(IF(OR(C567="51", C567="52", C567="66"), (L567*'UNIT VALUES'!$C$22)-CALCS!P567,0)&gt;0, IF(OR(C567="51", C567="52", C567="66"), (L567*'UNIT VALUES'!$C$22)-CALCS!P567,0), 0), 0), ROUND(IF(IF(OR(C567="51", C567="52", C567="66"), (L567*'UNIT VALUES'!$C$22)-CALCS!O567,0)&gt;0, IF(OR(C567="51", C567="52", C567="66"), (L567*'UNIT VALUES'!$C$22)-CALCS!O567,0), 0), 0))</f>
        <v>29528</v>
      </c>
      <c r="U567" s="58">
        <f>IF(C567="22", (O567*'UNIT VALUES'!$D$34)+(Q567*'UNIT VALUES'!$D$35)+(S567*'UNIT VALUES'!$D$36), (O567*'UNIT VALUES'!$D$24)+(Q567*'UNIT VALUES'!$D$25)+(S567*'UNIT VALUES'!$D$26))</f>
        <v>923801.48695220856</v>
      </c>
      <c r="V567" s="58">
        <f>IF(C567="22",(O567*'UNIT VALUES'!$D$37)+(Q567*'UNIT VALUES'!$D$38)+(R567*'UNIT VALUES'!$D$39),IF(C567="66",(Q567*'UNIT VALUES'!$D$27)+(T567*'UNIT VALUES'!$D$29)+(R567*'UNIT VALUES'!$D$30),(Q567*'UNIT VALUES'!$D$27)+(T567*'UNIT VALUES'!$D$28)+(R567*'UNIT VALUES'!$D$30)))</f>
        <v>1497040.272286684</v>
      </c>
      <c r="W567" s="58">
        <f t="shared" si="8"/>
        <v>1497040</v>
      </c>
      <c r="X567" s="63">
        <f>ROUND(IF(C567="22", W567*'UNIT VALUES'!$D$40, W567*'UNIT VALUES'!$D$32), 0)</f>
        <v>1306119</v>
      </c>
    </row>
    <row r="568" spans="1:24">
      <c r="A568" s="64" t="s">
        <v>1696</v>
      </c>
      <c r="B568" s="64" t="s">
        <v>9</v>
      </c>
      <c r="C568" s="64" t="s">
        <v>49</v>
      </c>
      <c r="D568" s="64" t="s">
        <v>50</v>
      </c>
      <c r="E568" s="64" t="s">
        <v>1648</v>
      </c>
      <c r="F568" s="64" t="s">
        <v>923</v>
      </c>
      <c r="G568" s="64" t="s">
        <v>220</v>
      </c>
      <c r="H568" s="64" t="s">
        <v>1697</v>
      </c>
      <c r="I568" s="64" t="s">
        <v>1697</v>
      </c>
      <c r="J568" s="64" t="s">
        <v>1683</v>
      </c>
      <c r="K568" s="64" t="s">
        <v>172</v>
      </c>
      <c r="L568" s="65">
        <v>27929</v>
      </c>
      <c r="M568" s="65">
        <v>34508</v>
      </c>
      <c r="N568" s="65">
        <v>34508</v>
      </c>
      <c r="O568" s="65">
        <v>40759</v>
      </c>
      <c r="P568" s="65">
        <v>0</v>
      </c>
      <c r="Q568" s="65">
        <v>3576</v>
      </c>
      <c r="R568" s="65">
        <v>5188</v>
      </c>
      <c r="S568" s="65">
        <v>273</v>
      </c>
      <c r="T568" s="57">
        <f>IF(P568&gt;0, ROUND(IF(IF(OR(C568="51", C568="52", C568="66"), (L568*'UNIT VALUES'!$C$22)-CALCS!P568,0)&gt;0, IF(OR(C568="51", C568="52", C568="66"), (L568*'UNIT VALUES'!$C$22)-CALCS!P568,0), 0), 0), ROUND(IF(IF(OR(C568="51", C568="52", C568="66"), (L568*'UNIT VALUES'!$C$22)-CALCS!O568,0)&gt;0, IF(OR(C568="51", C568="52", C568="66"), (L568*'UNIT VALUES'!$C$22)-CALCS!O568,0), 0), 0))</f>
        <v>940</v>
      </c>
      <c r="U568" s="58">
        <f>IF(C568="22", (O568*'UNIT VALUES'!$D$34)+(Q568*'UNIT VALUES'!$D$35)+(S568*'UNIT VALUES'!$D$36), (O568*'UNIT VALUES'!$D$24)+(Q568*'UNIT VALUES'!$D$25)+(S568*'UNIT VALUES'!$D$26))</f>
        <v>236563.32276203341</v>
      </c>
      <c r="V568" s="58">
        <f>IF(C568="22",(O568*'UNIT VALUES'!$D$37)+(Q568*'UNIT VALUES'!$D$38)+(R568*'UNIT VALUES'!$D$39),IF(C568="66",(Q568*'UNIT VALUES'!$D$27)+(T568*'UNIT VALUES'!$D$29)+(R568*'UNIT VALUES'!$D$30),(Q568*'UNIT VALUES'!$D$27)+(T568*'UNIT VALUES'!$D$28)+(R568*'UNIT VALUES'!$D$30)))</f>
        <v>448693.26662692166</v>
      </c>
      <c r="W568" s="58">
        <f t="shared" si="8"/>
        <v>448693</v>
      </c>
      <c r="X568" s="63">
        <f>ROUND(IF(C568="22", W568*'UNIT VALUES'!$D$40, W568*'UNIT VALUES'!$D$32), 0)</f>
        <v>391470</v>
      </c>
    </row>
    <row r="569" spans="1:24">
      <c r="A569" s="64" t="s">
        <v>1698</v>
      </c>
      <c r="B569" s="64" t="s">
        <v>9</v>
      </c>
      <c r="C569" s="64" t="s">
        <v>49</v>
      </c>
      <c r="D569" s="64" t="s">
        <v>50</v>
      </c>
      <c r="E569" s="64" t="s">
        <v>1648</v>
      </c>
      <c r="F569" s="64" t="s">
        <v>1699</v>
      </c>
      <c r="G569" s="64" t="s">
        <v>1650</v>
      </c>
      <c r="H569" s="64" t="s">
        <v>81</v>
      </c>
      <c r="I569" s="64" t="s">
        <v>81</v>
      </c>
      <c r="J569" s="64" t="s">
        <v>1652</v>
      </c>
      <c r="K569" s="64" t="s">
        <v>172</v>
      </c>
      <c r="L569" s="65">
        <v>92107</v>
      </c>
      <c r="M569" s="65">
        <v>92418</v>
      </c>
      <c r="N569" s="65">
        <v>92418</v>
      </c>
      <c r="O569" s="65">
        <v>106519</v>
      </c>
      <c r="P569" s="65">
        <v>0</v>
      </c>
      <c r="Q569" s="65">
        <v>17550</v>
      </c>
      <c r="R569" s="65">
        <v>21069</v>
      </c>
      <c r="S569" s="65">
        <v>1531</v>
      </c>
      <c r="T569" s="57">
        <f>IF(P569&gt;0, ROUND(IF(IF(OR(C569="51", C569="52", C569="66"), (L569*'UNIT VALUES'!$C$22)-CALCS!P569,0)&gt;0, IF(OR(C569="51", C569="52", C569="66"), (L569*'UNIT VALUES'!$C$22)-CALCS!P569,0), 0), 0), ROUND(IF(IF(OR(C569="51", C569="52", C569="66"), (L569*'UNIT VALUES'!$C$22)-CALCS!O569,0)&gt;0, IF(OR(C569="51", C569="52", C569="66"), (L569*'UNIT VALUES'!$C$22)-CALCS!O569,0), 0), 0))</f>
        <v>30999</v>
      </c>
      <c r="U569" s="58">
        <f>IF(C569="22", (O569*'UNIT VALUES'!$D$34)+(Q569*'UNIT VALUES'!$D$35)+(S569*'UNIT VALUES'!$D$36), (O569*'UNIT VALUES'!$D$24)+(Q569*'UNIT VALUES'!$D$25)+(S569*'UNIT VALUES'!$D$26))</f>
        <v>1009549.0831623313</v>
      </c>
      <c r="V569" s="58">
        <f>IF(C569="22",(O569*'UNIT VALUES'!$D$37)+(Q569*'UNIT VALUES'!$D$38)+(R569*'UNIT VALUES'!$D$39),IF(C569="66",(Q569*'UNIT VALUES'!$D$27)+(T569*'UNIT VALUES'!$D$29)+(R569*'UNIT VALUES'!$D$30),(Q569*'UNIT VALUES'!$D$27)+(T569*'UNIT VALUES'!$D$28)+(R569*'UNIT VALUES'!$D$30)))</f>
        <v>2219731.3244293109</v>
      </c>
      <c r="W569" s="58">
        <f t="shared" si="8"/>
        <v>2219731</v>
      </c>
      <c r="X569" s="63">
        <f>ROUND(IF(C569="22", W569*'UNIT VALUES'!$D$40, W569*'UNIT VALUES'!$D$32), 0)</f>
        <v>1936643</v>
      </c>
    </row>
    <row r="570" spans="1:24">
      <c r="A570" s="64" t="s">
        <v>1700</v>
      </c>
      <c r="B570" s="64" t="s">
        <v>9</v>
      </c>
      <c r="C570" s="64" t="s">
        <v>49</v>
      </c>
      <c r="D570" s="64" t="s">
        <v>50</v>
      </c>
      <c r="E570" s="64" t="s">
        <v>1648</v>
      </c>
      <c r="F570" s="64" t="s">
        <v>130</v>
      </c>
      <c r="G570" s="64" t="s">
        <v>876</v>
      </c>
      <c r="H570" s="64" t="s">
        <v>1701</v>
      </c>
      <c r="I570" s="64" t="s">
        <v>1701</v>
      </c>
      <c r="J570" s="64" t="s">
        <v>1689</v>
      </c>
      <c r="K570" s="64" t="s">
        <v>172</v>
      </c>
      <c r="L570" s="65">
        <v>94478</v>
      </c>
      <c r="M570" s="65">
        <v>78471</v>
      </c>
      <c r="N570" s="65">
        <v>78471</v>
      </c>
      <c r="O570" s="65">
        <v>90329</v>
      </c>
      <c r="P570" s="65">
        <v>0</v>
      </c>
      <c r="Q570" s="65">
        <v>16781</v>
      </c>
      <c r="R570" s="65">
        <v>22054</v>
      </c>
      <c r="S570" s="65">
        <v>1345</v>
      </c>
      <c r="T570" s="57">
        <f>IF(P570&gt;0, ROUND(IF(IF(OR(C570="51", C570="52", C570="66"), (L570*'UNIT VALUES'!$C$22)-CALCS!P570,0)&gt;0, IF(OR(C570="51", C570="52", C570="66"), (L570*'UNIT VALUES'!$C$22)-CALCS!P570,0), 0), 0), ROUND(IF(IF(OR(C570="51", C570="52", C570="66"), (L570*'UNIT VALUES'!$C$22)-CALCS!O570,0)&gt;0, IF(OR(C570="51", C570="52", C570="66"), (L570*'UNIT VALUES'!$C$22)-CALCS!O570,0), 0), 0))</f>
        <v>50729</v>
      </c>
      <c r="U570" s="58">
        <f>IF(C570="22", (O570*'UNIT VALUES'!$D$34)+(Q570*'UNIT VALUES'!$D$35)+(S570*'UNIT VALUES'!$D$36), (O570*'UNIT VALUES'!$D$24)+(Q570*'UNIT VALUES'!$D$25)+(S570*'UNIT VALUES'!$D$26))</f>
        <v>922529.39130383183</v>
      </c>
      <c r="V570" s="58">
        <f>IF(C570="22",(O570*'UNIT VALUES'!$D$37)+(Q570*'UNIT VALUES'!$D$38)+(R570*'UNIT VALUES'!$D$39),IF(C570="66",(Q570*'UNIT VALUES'!$D$27)+(T570*'UNIT VALUES'!$D$29)+(R570*'UNIT VALUES'!$D$30),(Q570*'UNIT VALUES'!$D$27)+(T570*'UNIT VALUES'!$D$28)+(R570*'UNIT VALUES'!$D$30)))</f>
        <v>2523818.9839440398</v>
      </c>
      <c r="W570" s="58">
        <f t="shared" si="8"/>
        <v>2523819</v>
      </c>
      <c r="X570" s="63">
        <f>ROUND(IF(C570="22", W570*'UNIT VALUES'!$D$40, W570*'UNIT VALUES'!$D$32), 0)</f>
        <v>2201950</v>
      </c>
    </row>
    <row r="571" spans="1:24">
      <c r="A571" s="64" t="s">
        <v>1702</v>
      </c>
      <c r="B571" s="64" t="s">
        <v>9</v>
      </c>
      <c r="C571" s="64" t="s">
        <v>49</v>
      </c>
      <c r="D571" s="64" t="s">
        <v>50</v>
      </c>
      <c r="E571" s="64" t="s">
        <v>1648</v>
      </c>
      <c r="F571" s="64" t="s">
        <v>1194</v>
      </c>
      <c r="G571" s="64" t="s">
        <v>1650</v>
      </c>
      <c r="H571" s="64" t="s">
        <v>1703</v>
      </c>
      <c r="I571" s="64" t="s">
        <v>1703</v>
      </c>
      <c r="J571" s="64" t="s">
        <v>1652</v>
      </c>
      <c r="K571" s="64" t="s">
        <v>172</v>
      </c>
      <c r="L571" s="65">
        <v>57676</v>
      </c>
      <c r="M571" s="65">
        <v>53386</v>
      </c>
      <c r="N571" s="65">
        <v>53386</v>
      </c>
      <c r="O571" s="65">
        <v>59450</v>
      </c>
      <c r="P571" s="65">
        <v>0</v>
      </c>
      <c r="Q571" s="65">
        <v>6348</v>
      </c>
      <c r="R571" s="65">
        <v>12541</v>
      </c>
      <c r="S571" s="65">
        <v>711</v>
      </c>
      <c r="T571" s="57">
        <f>IF(P571&gt;0, ROUND(IF(IF(OR(C571="51", C571="52", C571="66"), (L571*'UNIT VALUES'!$C$22)-CALCS!P571,0)&gt;0, IF(OR(C571="51", C571="52", C571="66"), (L571*'UNIT VALUES'!$C$22)-CALCS!P571,0), 0), 0), ROUND(IF(IF(OR(C571="51", C571="52", C571="66"), (L571*'UNIT VALUES'!$C$22)-CALCS!O571,0)&gt;0, IF(OR(C571="51", C571="52", C571="66"), (L571*'UNIT VALUES'!$C$22)-CALCS!O571,0), 0), 0))</f>
        <v>26662</v>
      </c>
      <c r="U571" s="58">
        <f>IF(C571="22", (O571*'UNIT VALUES'!$D$34)+(Q571*'UNIT VALUES'!$D$35)+(S571*'UNIT VALUES'!$D$36), (O571*'UNIT VALUES'!$D$24)+(Q571*'UNIT VALUES'!$D$25)+(S571*'UNIT VALUES'!$D$26))</f>
        <v>432906.85025580617</v>
      </c>
      <c r="V571" s="58">
        <f>IF(C571="22",(O571*'UNIT VALUES'!$D$37)+(Q571*'UNIT VALUES'!$D$38)+(R571*'UNIT VALUES'!$D$39),IF(C571="66",(Q571*'UNIT VALUES'!$D$27)+(T571*'UNIT VALUES'!$D$29)+(R571*'UNIT VALUES'!$D$30),(Q571*'UNIT VALUES'!$D$27)+(T571*'UNIT VALUES'!$D$28)+(R571*'UNIT VALUES'!$D$30)))</f>
        <v>1348634.0065697315</v>
      </c>
      <c r="W571" s="58">
        <f t="shared" si="8"/>
        <v>1348634</v>
      </c>
      <c r="X571" s="63">
        <f>ROUND(IF(C571="22", W571*'UNIT VALUES'!$D$40, W571*'UNIT VALUES'!$D$32), 0)</f>
        <v>1176639</v>
      </c>
    </row>
    <row r="572" spans="1:24">
      <c r="A572" s="64" t="s">
        <v>1704</v>
      </c>
      <c r="B572" s="64" t="s">
        <v>9</v>
      </c>
      <c r="C572" s="64" t="s">
        <v>49</v>
      </c>
      <c r="D572" s="64" t="s">
        <v>50</v>
      </c>
      <c r="E572" s="64" t="s">
        <v>1648</v>
      </c>
      <c r="F572" s="64" t="s">
        <v>139</v>
      </c>
      <c r="G572" s="64" t="s">
        <v>1650</v>
      </c>
      <c r="H572" s="64" t="s">
        <v>1705</v>
      </c>
      <c r="I572" s="64" t="s">
        <v>1705</v>
      </c>
      <c r="J572" s="64" t="s">
        <v>1652</v>
      </c>
      <c r="K572" s="64" t="s">
        <v>172</v>
      </c>
      <c r="L572" s="65">
        <v>64971</v>
      </c>
      <c r="M572" s="65">
        <v>58076</v>
      </c>
      <c r="N572" s="65">
        <v>58076</v>
      </c>
      <c r="O572" s="65">
        <v>56173</v>
      </c>
      <c r="P572" s="65">
        <v>0</v>
      </c>
      <c r="Q572" s="65">
        <v>4624</v>
      </c>
      <c r="R572" s="65">
        <v>14274</v>
      </c>
      <c r="S572" s="65">
        <v>292</v>
      </c>
      <c r="T572" s="57">
        <f>IF(P572&gt;0, ROUND(IF(IF(OR(C572="51", C572="52", C572="66"), (L572*'UNIT VALUES'!$C$22)-CALCS!P572,0)&gt;0, IF(OR(C572="51", C572="52", C572="66"), (L572*'UNIT VALUES'!$C$22)-CALCS!P572,0), 0), 0), ROUND(IF(IF(OR(C572="51", C572="52", C572="66"), (L572*'UNIT VALUES'!$C$22)-CALCS!O572,0)&gt;0, IF(OR(C572="51", C572="52", C572="66"), (L572*'UNIT VALUES'!$C$22)-CALCS!O572,0), 0), 0))</f>
        <v>40830</v>
      </c>
      <c r="U572" s="58">
        <f>IF(C572="22", (O572*'UNIT VALUES'!$D$34)+(Q572*'UNIT VALUES'!$D$35)+(S572*'UNIT VALUES'!$D$36), (O572*'UNIT VALUES'!$D$24)+(Q572*'UNIT VALUES'!$D$25)+(S572*'UNIT VALUES'!$D$26))</f>
        <v>302380.41297074757</v>
      </c>
      <c r="V572" s="58">
        <f>IF(C572="22",(O572*'UNIT VALUES'!$D$37)+(Q572*'UNIT VALUES'!$D$38)+(R572*'UNIT VALUES'!$D$39),IF(C572="66",(Q572*'UNIT VALUES'!$D$27)+(T572*'UNIT VALUES'!$D$29)+(R572*'UNIT VALUES'!$D$30),(Q572*'UNIT VALUES'!$D$27)+(T572*'UNIT VALUES'!$D$28)+(R572*'UNIT VALUES'!$D$30)))</f>
        <v>1618624.332238799</v>
      </c>
      <c r="W572" s="58">
        <f t="shared" si="8"/>
        <v>1618624</v>
      </c>
      <c r="X572" s="63">
        <f>ROUND(IF(C572="22", W572*'UNIT VALUES'!$D$40, W572*'UNIT VALUES'!$D$32), 0)</f>
        <v>1412197</v>
      </c>
    </row>
    <row r="573" spans="1:24">
      <c r="A573" s="64" t="s">
        <v>1706</v>
      </c>
      <c r="B573" s="64" t="s">
        <v>9</v>
      </c>
      <c r="C573" s="64" t="s">
        <v>28</v>
      </c>
      <c r="D573" s="64" t="s">
        <v>29</v>
      </c>
      <c r="E573" s="64" t="s">
        <v>1648</v>
      </c>
      <c r="F573" s="64" t="s">
        <v>406</v>
      </c>
      <c r="G573" s="64" t="s">
        <v>181</v>
      </c>
      <c r="H573" s="64" t="s">
        <v>1045</v>
      </c>
      <c r="I573" s="64" t="s">
        <v>1045</v>
      </c>
      <c r="J573" s="64" t="s">
        <v>1655</v>
      </c>
      <c r="K573" s="64" t="s">
        <v>172</v>
      </c>
      <c r="L573" s="65">
        <v>102477</v>
      </c>
      <c r="M573" s="65">
        <v>98478</v>
      </c>
      <c r="N573" s="65">
        <v>98478</v>
      </c>
      <c r="O573" s="65">
        <v>95072</v>
      </c>
      <c r="P573" s="65">
        <v>0</v>
      </c>
      <c r="Q573" s="65">
        <v>19776</v>
      </c>
      <c r="R573" s="65">
        <v>24303</v>
      </c>
      <c r="S573" s="65">
        <v>436</v>
      </c>
      <c r="T573" s="57">
        <f>IF(P573&gt;0, ROUND(IF(IF(OR(C573="51", C573="52", C573="66"), (L573*'UNIT VALUES'!$C$22)-CALCS!P573,0)&gt;0, IF(OR(C573="51", C573="52", C573="66"), (L573*'UNIT VALUES'!$C$22)-CALCS!P573,0), 0), 0), ROUND(IF(IF(OR(C573="51", C573="52", C573="66"), (L573*'UNIT VALUES'!$C$22)-CALCS!O573,0)&gt;0, IF(OR(C573="51", C573="52", C573="66"), (L573*'UNIT VALUES'!$C$22)-CALCS!O573,0), 0), 0))</f>
        <v>57929</v>
      </c>
      <c r="U573" s="58">
        <f>IF(C573="22", (O573*'UNIT VALUES'!$D$34)+(Q573*'UNIT VALUES'!$D$35)+(S573*'UNIT VALUES'!$D$36), (O573*'UNIT VALUES'!$D$24)+(Q573*'UNIT VALUES'!$D$25)+(S573*'UNIT VALUES'!$D$26))</f>
        <v>870252.50993495574</v>
      </c>
      <c r="V573" s="58">
        <f>IF(C573="22",(O573*'UNIT VALUES'!$D$37)+(Q573*'UNIT VALUES'!$D$38)+(R573*'UNIT VALUES'!$D$39),IF(C573="66",(Q573*'UNIT VALUES'!$D$27)+(T573*'UNIT VALUES'!$D$29)+(R573*'UNIT VALUES'!$D$30),(Q573*'UNIT VALUES'!$D$27)+(T573*'UNIT VALUES'!$D$28)+(R573*'UNIT VALUES'!$D$30)))</f>
        <v>2830399.3940708339</v>
      </c>
      <c r="W573" s="58">
        <f t="shared" si="8"/>
        <v>2830399</v>
      </c>
      <c r="X573" s="63">
        <f>ROUND(IF(C573="22", W573*'UNIT VALUES'!$D$40, W573*'UNIT VALUES'!$D$32), 0)</f>
        <v>2469431</v>
      </c>
    </row>
    <row r="574" spans="1:24">
      <c r="A574" s="64" t="s">
        <v>1707</v>
      </c>
      <c r="B574" s="64" t="s">
        <v>9</v>
      </c>
      <c r="C574" s="64" t="s">
        <v>28</v>
      </c>
      <c r="D574" s="64" t="s">
        <v>29</v>
      </c>
      <c r="E574" s="64" t="s">
        <v>1648</v>
      </c>
      <c r="F574" s="64" t="s">
        <v>1638</v>
      </c>
      <c r="G574" s="64" t="s">
        <v>1650</v>
      </c>
      <c r="H574" s="64" t="s">
        <v>1708</v>
      </c>
      <c r="I574" s="64" t="s">
        <v>1708</v>
      </c>
      <c r="J574" s="64" t="s">
        <v>1652</v>
      </c>
      <c r="K574" s="64" t="s">
        <v>172</v>
      </c>
      <c r="L574" s="65">
        <v>92384</v>
      </c>
      <c r="M574" s="65">
        <v>83622</v>
      </c>
      <c r="N574" s="65">
        <v>83622</v>
      </c>
      <c r="O574" s="65">
        <v>85146</v>
      </c>
      <c r="P574" s="65">
        <v>0</v>
      </c>
      <c r="Q574" s="65">
        <v>4104</v>
      </c>
      <c r="R574" s="65">
        <v>16706</v>
      </c>
      <c r="S574" s="65">
        <v>129</v>
      </c>
      <c r="T574" s="57">
        <f>IF(P574&gt;0, ROUND(IF(IF(OR(C574="51", C574="52", C574="66"), (L574*'UNIT VALUES'!$C$22)-CALCS!P574,0)&gt;0, IF(OR(C574="51", C574="52", C574="66"), (L574*'UNIT VALUES'!$C$22)-CALCS!P574,0), 0), 0), ROUND(IF(IF(OR(C574="51", C574="52", C574="66"), (L574*'UNIT VALUES'!$C$22)-CALCS!O574,0)&gt;0, IF(OR(C574="51", C574="52", C574="66"), (L574*'UNIT VALUES'!$C$22)-CALCS!O574,0), 0), 0))</f>
        <v>52786</v>
      </c>
      <c r="U574" s="58">
        <f>IF(C574="22", (O574*'UNIT VALUES'!$D$34)+(Q574*'UNIT VALUES'!$D$35)+(S574*'UNIT VALUES'!$D$36), (O574*'UNIT VALUES'!$D$24)+(Q574*'UNIT VALUES'!$D$25)+(S574*'UNIT VALUES'!$D$26))</f>
        <v>315701.47502999409</v>
      </c>
      <c r="V574" s="58">
        <f>IF(C574="22",(O574*'UNIT VALUES'!$D$37)+(Q574*'UNIT VALUES'!$D$38)+(R574*'UNIT VALUES'!$D$39),IF(C574="66",(Q574*'UNIT VALUES'!$D$27)+(T574*'UNIT VALUES'!$D$29)+(R574*'UNIT VALUES'!$D$30),(Q574*'UNIT VALUES'!$D$27)+(T574*'UNIT VALUES'!$D$28)+(R574*'UNIT VALUES'!$D$30)))</f>
        <v>1933038.4896974745</v>
      </c>
      <c r="W574" s="58">
        <f t="shared" si="8"/>
        <v>1933038</v>
      </c>
      <c r="X574" s="63">
        <f>ROUND(IF(C574="22", W574*'UNIT VALUES'!$D$40, W574*'UNIT VALUES'!$D$32), 0)</f>
        <v>1686513</v>
      </c>
    </row>
    <row r="575" spans="1:24">
      <c r="A575" s="64" t="s">
        <v>1709</v>
      </c>
      <c r="B575" s="64" t="s">
        <v>9</v>
      </c>
      <c r="C575" s="64" t="s">
        <v>49</v>
      </c>
      <c r="D575" s="64" t="s">
        <v>50</v>
      </c>
      <c r="E575" s="64" t="s">
        <v>1648</v>
      </c>
      <c r="F575" s="64" t="s">
        <v>1710</v>
      </c>
      <c r="G575" s="64" t="s">
        <v>40</v>
      </c>
      <c r="H575" s="64" t="s">
        <v>1711</v>
      </c>
      <c r="I575" s="64" t="s">
        <v>1711</v>
      </c>
      <c r="J575" s="64" t="s">
        <v>1676</v>
      </c>
      <c r="K575" s="64" t="s">
        <v>172</v>
      </c>
      <c r="L575" s="65">
        <v>30058</v>
      </c>
      <c r="M575" s="65">
        <v>29286</v>
      </c>
      <c r="N575" s="65">
        <v>29286</v>
      </c>
      <c r="O575" s="65">
        <v>28549</v>
      </c>
      <c r="P575" s="65">
        <v>0</v>
      </c>
      <c r="Q575" s="65">
        <v>3172</v>
      </c>
      <c r="R575" s="65">
        <v>5745</v>
      </c>
      <c r="S575" s="65">
        <v>68</v>
      </c>
      <c r="T575" s="57">
        <f>IF(P575&gt;0, ROUND(IF(IF(OR(C575="51", C575="52", C575="66"), (L575*'UNIT VALUES'!$C$22)-CALCS!P575,0)&gt;0, IF(OR(C575="51", C575="52", C575="66"), (L575*'UNIT VALUES'!$C$22)-CALCS!P575,0), 0), 0), ROUND(IF(IF(OR(C575="51", C575="52", C575="66"), (L575*'UNIT VALUES'!$C$22)-CALCS!O575,0)&gt;0, IF(OR(C575="51", C575="52", C575="66"), (L575*'UNIT VALUES'!$C$22)-CALCS!O575,0), 0), 0))</f>
        <v>16328</v>
      </c>
      <c r="U575" s="58">
        <f>IF(C575="22", (O575*'UNIT VALUES'!$D$34)+(Q575*'UNIT VALUES'!$D$35)+(S575*'UNIT VALUES'!$D$36), (O575*'UNIT VALUES'!$D$24)+(Q575*'UNIT VALUES'!$D$25)+(S575*'UNIT VALUES'!$D$26))</f>
        <v>165399.90032752563</v>
      </c>
      <c r="V575" s="58">
        <f>IF(C575="22",(O575*'UNIT VALUES'!$D$37)+(Q575*'UNIT VALUES'!$D$38)+(R575*'UNIT VALUES'!$D$39),IF(C575="66",(Q575*'UNIT VALUES'!$D$27)+(T575*'UNIT VALUES'!$D$29)+(R575*'UNIT VALUES'!$D$30),(Q575*'UNIT VALUES'!$D$27)+(T575*'UNIT VALUES'!$D$28)+(R575*'UNIT VALUES'!$D$30)))</f>
        <v>674385.47124147601</v>
      </c>
      <c r="W575" s="58">
        <f t="shared" si="8"/>
        <v>674385</v>
      </c>
      <c r="X575" s="63">
        <f>ROUND(IF(C575="22", W575*'UNIT VALUES'!$D$40, W575*'UNIT VALUES'!$D$32), 0)</f>
        <v>588379</v>
      </c>
    </row>
    <row r="576" spans="1:24">
      <c r="A576" s="64" t="s">
        <v>1712</v>
      </c>
      <c r="B576" s="64" t="s">
        <v>9</v>
      </c>
      <c r="C576" s="64" t="s">
        <v>28</v>
      </c>
      <c r="D576" s="64" t="s">
        <v>29</v>
      </c>
      <c r="E576" s="64" t="s">
        <v>1648</v>
      </c>
      <c r="F576" s="64" t="s">
        <v>1522</v>
      </c>
      <c r="G576" s="64" t="s">
        <v>876</v>
      </c>
      <c r="H576" s="64" t="s">
        <v>1713</v>
      </c>
      <c r="I576" s="64" t="s">
        <v>1713</v>
      </c>
      <c r="J576" s="64" t="s">
        <v>1689</v>
      </c>
      <c r="K576" s="64" t="s">
        <v>172</v>
      </c>
      <c r="L576" s="65">
        <v>32202</v>
      </c>
      <c r="M576" s="65">
        <v>0</v>
      </c>
      <c r="N576" s="65">
        <v>0</v>
      </c>
      <c r="O576" s="65">
        <v>51251</v>
      </c>
      <c r="P576" s="65">
        <v>0</v>
      </c>
      <c r="Q576" s="65">
        <v>3414</v>
      </c>
      <c r="R576" s="65">
        <v>4809</v>
      </c>
      <c r="S576" s="65">
        <v>137</v>
      </c>
      <c r="T576" s="57">
        <f>IF(P576&gt;0, ROUND(IF(IF(OR(C576="51", C576="52", C576="66"), (L576*'UNIT VALUES'!$C$22)-CALCS!P576,0)&gt;0, IF(OR(C576="51", C576="52", C576="66"), (L576*'UNIT VALUES'!$C$22)-CALCS!P576,0), 0), 0), ROUND(IF(IF(OR(C576="51", C576="52", C576="66"), (L576*'UNIT VALUES'!$C$22)-CALCS!O576,0)&gt;0, IF(OR(C576="51", C576="52", C576="66"), (L576*'UNIT VALUES'!$C$22)-CALCS!O576,0), 0), 0))</f>
        <v>0</v>
      </c>
      <c r="U576" s="58">
        <f>IF(C576="22", (O576*'UNIT VALUES'!$D$34)+(Q576*'UNIT VALUES'!$D$35)+(S576*'UNIT VALUES'!$D$36), (O576*'UNIT VALUES'!$D$24)+(Q576*'UNIT VALUES'!$D$25)+(S576*'UNIT VALUES'!$D$26))</f>
        <v>229164.90747946961</v>
      </c>
      <c r="V576" s="58">
        <f>IF(C576="22",(O576*'UNIT VALUES'!$D$37)+(Q576*'UNIT VALUES'!$D$38)+(R576*'UNIT VALUES'!$D$39),IF(C576="66",(Q576*'UNIT VALUES'!$D$27)+(T576*'UNIT VALUES'!$D$29)+(R576*'UNIT VALUES'!$D$30),(Q576*'UNIT VALUES'!$D$27)+(T576*'UNIT VALUES'!$D$28)+(R576*'UNIT VALUES'!$D$30)))</f>
        <v>406801.31971573672</v>
      </c>
      <c r="W576" s="58">
        <f t="shared" si="8"/>
        <v>406801</v>
      </c>
      <c r="X576" s="63">
        <f>ROUND(IF(C576="22", W576*'UNIT VALUES'!$D$40, W576*'UNIT VALUES'!$D$32), 0)</f>
        <v>354921</v>
      </c>
    </row>
    <row r="577" spans="1:24">
      <c r="A577" s="64" t="s">
        <v>1714</v>
      </c>
      <c r="B577" s="64" t="s">
        <v>9</v>
      </c>
      <c r="C577" s="64" t="s">
        <v>28</v>
      </c>
      <c r="D577" s="64" t="s">
        <v>29</v>
      </c>
      <c r="E577" s="64" t="s">
        <v>1648</v>
      </c>
      <c r="F577" s="64" t="s">
        <v>146</v>
      </c>
      <c r="G577" s="64" t="s">
        <v>860</v>
      </c>
      <c r="H577" s="64" t="s">
        <v>1715</v>
      </c>
      <c r="I577" s="64" t="s">
        <v>1715</v>
      </c>
      <c r="J577" s="64" t="s">
        <v>1716</v>
      </c>
      <c r="K577" s="64" t="s">
        <v>172</v>
      </c>
      <c r="L577" s="65">
        <v>57879</v>
      </c>
      <c r="M577" s="65">
        <v>51974</v>
      </c>
      <c r="N577" s="65">
        <v>51974</v>
      </c>
      <c r="O577" s="65">
        <v>44737</v>
      </c>
      <c r="P577" s="65">
        <v>0</v>
      </c>
      <c r="Q577" s="65">
        <v>6833</v>
      </c>
      <c r="R577" s="65">
        <v>8847</v>
      </c>
      <c r="S577" s="65">
        <v>93</v>
      </c>
      <c r="T577" s="57">
        <f>IF(P577&gt;0, ROUND(IF(IF(OR(C577="51", C577="52", C577="66"), (L577*'UNIT VALUES'!$C$22)-CALCS!P577,0)&gt;0, IF(OR(C577="51", C577="52", C577="66"), (L577*'UNIT VALUES'!$C$22)-CALCS!P577,0), 0), 0), ROUND(IF(IF(OR(C577="51", C577="52", C577="66"), (L577*'UNIT VALUES'!$C$22)-CALCS!O577,0)&gt;0, IF(OR(C577="51", C577="52", C577="66"), (L577*'UNIT VALUES'!$C$22)-CALCS!O577,0), 0), 0))</f>
        <v>41678</v>
      </c>
      <c r="U577" s="58">
        <f>IF(C577="22", (O577*'UNIT VALUES'!$D$34)+(Q577*'UNIT VALUES'!$D$35)+(S577*'UNIT VALUES'!$D$36), (O577*'UNIT VALUES'!$D$24)+(Q577*'UNIT VALUES'!$D$25)+(S577*'UNIT VALUES'!$D$26))</f>
        <v>314294.86740517145</v>
      </c>
      <c r="V577" s="58">
        <f>IF(C577="22",(O577*'UNIT VALUES'!$D$37)+(Q577*'UNIT VALUES'!$D$38)+(R577*'UNIT VALUES'!$D$39),IF(C577="66",(Q577*'UNIT VALUES'!$D$27)+(T577*'UNIT VALUES'!$D$29)+(R577*'UNIT VALUES'!$D$30),(Q577*'UNIT VALUES'!$D$27)+(T577*'UNIT VALUES'!$D$28)+(R577*'UNIT VALUES'!$D$30)))</f>
        <v>1282305.5058465763</v>
      </c>
      <c r="W577" s="58">
        <f t="shared" si="8"/>
        <v>1282306</v>
      </c>
      <c r="X577" s="63">
        <f>ROUND(IF(C577="22", W577*'UNIT VALUES'!$D$40, W577*'UNIT VALUES'!$D$32), 0)</f>
        <v>1118770</v>
      </c>
    </row>
    <row r="578" spans="1:24">
      <c r="A578" s="64" t="s">
        <v>1717</v>
      </c>
      <c r="B578" s="64" t="s">
        <v>9</v>
      </c>
      <c r="C578" s="64" t="s">
        <v>49</v>
      </c>
      <c r="D578" s="64" t="s">
        <v>50</v>
      </c>
      <c r="E578" s="64" t="s">
        <v>1648</v>
      </c>
      <c r="F578" s="64" t="s">
        <v>1718</v>
      </c>
      <c r="G578" s="64" t="s">
        <v>1665</v>
      </c>
      <c r="H578" s="64" t="s">
        <v>1719</v>
      </c>
      <c r="I578" s="64" t="s">
        <v>24</v>
      </c>
      <c r="J578" s="64" t="s">
        <v>1662</v>
      </c>
      <c r="K578" s="64" t="s">
        <v>172</v>
      </c>
      <c r="L578" s="65">
        <v>14445</v>
      </c>
      <c r="M578" s="65">
        <v>0</v>
      </c>
      <c r="N578" s="65">
        <v>0</v>
      </c>
      <c r="O578" s="65">
        <v>56468</v>
      </c>
      <c r="P578" s="65">
        <v>0</v>
      </c>
      <c r="Q578" s="65">
        <v>2964</v>
      </c>
      <c r="R578" s="65">
        <v>4398</v>
      </c>
      <c r="S578" s="65">
        <v>166</v>
      </c>
      <c r="T578" s="57">
        <f>IF(P578&gt;0, ROUND(IF(IF(OR(C578="51", C578="52", C578="66"), (L578*'UNIT VALUES'!$C$22)-CALCS!P578,0)&gt;0, IF(OR(C578="51", C578="52", C578="66"), (L578*'UNIT VALUES'!$C$22)-CALCS!P578,0), 0), 0), ROUND(IF(IF(OR(C578="51", C578="52", C578="66"), (L578*'UNIT VALUES'!$C$22)-CALCS!O578,0)&gt;0, IF(OR(C578="51", C578="52", C578="66"), (L578*'UNIT VALUES'!$C$22)-CALCS!O578,0), 0), 0))</f>
        <v>0</v>
      </c>
      <c r="U578" s="58">
        <f>IF(C578="22", (O578*'UNIT VALUES'!$D$34)+(Q578*'UNIT VALUES'!$D$35)+(S578*'UNIT VALUES'!$D$36), (O578*'UNIT VALUES'!$D$24)+(Q578*'UNIT VALUES'!$D$25)+(S578*'UNIT VALUES'!$D$26))</f>
        <v>230459.3293012949</v>
      </c>
      <c r="V578" s="58">
        <f>IF(C578="22",(O578*'UNIT VALUES'!$D$37)+(Q578*'UNIT VALUES'!$D$38)+(R578*'UNIT VALUES'!$D$39),IF(C578="66",(Q578*'UNIT VALUES'!$D$27)+(T578*'UNIT VALUES'!$D$29)+(R578*'UNIT VALUES'!$D$30),(Q578*'UNIT VALUES'!$D$27)+(T578*'UNIT VALUES'!$D$28)+(R578*'UNIT VALUES'!$D$30)))</f>
        <v>369107.99151855742</v>
      </c>
      <c r="W578" s="58">
        <f t="shared" si="8"/>
        <v>369108</v>
      </c>
      <c r="X578" s="63">
        <f>ROUND(IF(C578="22", W578*'UNIT VALUES'!$D$40, W578*'UNIT VALUES'!$D$32), 0)</f>
        <v>322035</v>
      </c>
    </row>
    <row r="579" spans="1:24">
      <c r="A579" s="64" t="s">
        <v>1720</v>
      </c>
      <c r="B579" s="64" t="s">
        <v>9</v>
      </c>
      <c r="C579" s="64" t="s">
        <v>28</v>
      </c>
      <c r="D579" s="64" t="s">
        <v>29</v>
      </c>
      <c r="E579" s="64" t="s">
        <v>1648</v>
      </c>
      <c r="F579" s="64" t="s">
        <v>1721</v>
      </c>
      <c r="G579" s="64" t="s">
        <v>1034</v>
      </c>
      <c r="H579" s="64" t="s">
        <v>1722</v>
      </c>
      <c r="I579" s="64" t="s">
        <v>1722</v>
      </c>
      <c r="J579" s="64" t="s">
        <v>1662</v>
      </c>
      <c r="K579" s="64" t="s">
        <v>172</v>
      </c>
      <c r="L579" s="65">
        <v>87409</v>
      </c>
      <c r="M579" s="65">
        <v>84743</v>
      </c>
      <c r="N579" s="65">
        <v>84743</v>
      </c>
      <c r="O579" s="65">
        <v>92271</v>
      </c>
      <c r="P579" s="65">
        <v>0</v>
      </c>
      <c r="Q579" s="65">
        <v>8060</v>
      </c>
      <c r="R579" s="65">
        <v>18741</v>
      </c>
      <c r="S579" s="65">
        <v>999</v>
      </c>
      <c r="T579" s="57">
        <f>IF(P579&gt;0, ROUND(IF(IF(OR(C579="51", C579="52", C579="66"), (L579*'UNIT VALUES'!$C$22)-CALCS!P579,0)&gt;0, IF(OR(C579="51", C579="52", C579="66"), (L579*'UNIT VALUES'!$C$22)-CALCS!P579,0), 0), 0), ROUND(IF(IF(OR(C579="51", C579="52", C579="66"), (L579*'UNIT VALUES'!$C$22)-CALCS!O579,0)&gt;0, IF(OR(C579="51", C579="52", C579="66"), (L579*'UNIT VALUES'!$C$22)-CALCS!O579,0), 0), 0))</f>
        <v>38233</v>
      </c>
      <c r="U579" s="58">
        <f>IF(C579="22", (O579*'UNIT VALUES'!$D$34)+(Q579*'UNIT VALUES'!$D$35)+(S579*'UNIT VALUES'!$D$36), (O579*'UNIT VALUES'!$D$24)+(Q579*'UNIT VALUES'!$D$25)+(S579*'UNIT VALUES'!$D$26))</f>
        <v>598953.13024402468</v>
      </c>
      <c r="V579" s="58">
        <f>IF(C579="22",(O579*'UNIT VALUES'!$D$37)+(Q579*'UNIT VALUES'!$D$38)+(R579*'UNIT VALUES'!$D$39),IF(C579="66",(Q579*'UNIT VALUES'!$D$27)+(T579*'UNIT VALUES'!$D$29)+(R579*'UNIT VALUES'!$D$30),(Q579*'UNIT VALUES'!$D$27)+(T579*'UNIT VALUES'!$D$28)+(R579*'UNIT VALUES'!$D$30)))</f>
        <v>1968759.5247943169</v>
      </c>
      <c r="W579" s="58">
        <f t="shared" ref="W579:W642" si="9">ROUND(IF(U579&gt;V579,U579,V579), 0)</f>
        <v>1968760</v>
      </c>
      <c r="X579" s="63">
        <f>ROUND(IF(C579="22", W579*'UNIT VALUES'!$D$40, W579*'UNIT VALUES'!$D$32), 0)</f>
        <v>1717679</v>
      </c>
    </row>
    <row r="580" spans="1:24">
      <c r="A580" s="64" t="s">
        <v>1723</v>
      </c>
      <c r="B580" s="64" t="s">
        <v>9</v>
      </c>
      <c r="C580" s="64" t="s">
        <v>28</v>
      </c>
      <c r="D580" s="64" t="s">
        <v>29</v>
      </c>
      <c r="E580" s="64" t="s">
        <v>1648</v>
      </c>
      <c r="F580" s="64" t="s">
        <v>1724</v>
      </c>
      <c r="G580" s="64" t="s">
        <v>201</v>
      </c>
      <c r="H580" s="64" t="s">
        <v>24</v>
      </c>
      <c r="I580" s="64" t="s">
        <v>1725</v>
      </c>
      <c r="J580" s="64" t="s">
        <v>1662</v>
      </c>
      <c r="K580" s="64" t="s">
        <v>172</v>
      </c>
      <c r="L580" s="65">
        <v>40080</v>
      </c>
      <c r="M580" s="65">
        <v>0</v>
      </c>
      <c r="N580" s="65">
        <v>0</v>
      </c>
      <c r="O580" s="65">
        <v>51755</v>
      </c>
      <c r="P580" s="65">
        <v>0</v>
      </c>
      <c r="Q580" s="65">
        <v>5558</v>
      </c>
      <c r="R580" s="65">
        <v>7209</v>
      </c>
      <c r="S580" s="65">
        <v>597</v>
      </c>
      <c r="T580" s="57">
        <f>IF(P580&gt;0, ROUND(IF(IF(OR(C580="51", C580="52", C580="66"), (L580*'UNIT VALUES'!$C$22)-CALCS!P580,0)&gt;0, IF(OR(C580="51", C580="52", C580="66"), (L580*'UNIT VALUES'!$C$22)-CALCS!P580,0), 0), 0), ROUND(IF(IF(OR(C580="51", C580="52", C580="66"), (L580*'UNIT VALUES'!$C$22)-CALCS!O580,0)&gt;0, IF(OR(C580="51", C580="52", C580="66"), (L580*'UNIT VALUES'!$C$22)-CALCS!O580,0), 0), 0))</f>
        <v>8085</v>
      </c>
      <c r="U580" s="58">
        <f>IF(C580="22", (O580*'UNIT VALUES'!$D$34)+(Q580*'UNIT VALUES'!$D$35)+(S580*'UNIT VALUES'!$D$36), (O580*'UNIT VALUES'!$D$24)+(Q580*'UNIT VALUES'!$D$25)+(S580*'UNIT VALUES'!$D$26))</f>
        <v>374128.71334899165</v>
      </c>
      <c r="V580" s="58">
        <f>IF(C580="22",(O580*'UNIT VALUES'!$D$37)+(Q580*'UNIT VALUES'!$D$38)+(R580*'UNIT VALUES'!$D$39),IF(C580="66",(Q580*'UNIT VALUES'!$D$27)+(T580*'UNIT VALUES'!$D$29)+(R580*'UNIT VALUES'!$D$30),(Q580*'UNIT VALUES'!$D$27)+(T580*'UNIT VALUES'!$D$28)+(R580*'UNIT VALUES'!$D$30)))</f>
        <v>719554.86921164976</v>
      </c>
      <c r="W580" s="58">
        <f t="shared" si="9"/>
        <v>719555</v>
      </c>
      <c r="X580" s="63">
        <f>ROUND(IF(C580="22", W580*'UNIT VALUES'!$D$40, W580*'UNIT VALUES'!$D$32), 0)</f>
        <v>627788</v>
      </c>
    </row>
    <row r="581" spans="1:24">
      <c r="A581" s="64" t="s">
        <v>1726</v>
      </c>
      <c r="B581" s="64" t="s">
        <v>9</v>
      </c>
      <c r="C581" s="64" t="s">
        <v>49</v>
      </c>
      <c r="D581" s="64" t="s">
        <v>50</v>
      </c>
      <c r="E581" s="64" t="s">
        <v>1648</v>
      </c>
      <c r="F581" s="64" t="s">
        <v>457</v>
      </c>
      <c r="G581" s="64" t="s">
        <v>876</v>
      </c>
      <c r="H581" s="64" t="s">
        <v>1727</v>
      </c>
      <c r="I581" s="64" t="s">
        <v>1727</v>
      </c>
      <c r="J581" s="64" t="s">
        <v>1689</v>
      </c>
      <c r="K581" s="64" t="s">
        <v>172</v>
      </c>
      <c r="L581" s="65">
        <v>39211</v>
      </c>
      <c r="M581" s="65">
        <v>38276</v>
      </c>
      <c r="N581" s="65">
        <v>38220</v>
      </c>
      <c r="O581" s="65">
        <v>41340</v>
      </c>
      <c r="P581" s="65">
        <v>0</v>
      </c>
      <c r="Q581" s="65">
        <v>4571</v>
      </c>
      <c r="R581" s="65">
        <v>10288</v>
      </c>
      <c r="S581" s="65">
        <v>166</v>
      </c>
      <c r="T581" s="57">
        <f>IF(P581&gt;0, ROUND(IF(IF(OR(C581="51", C581="52", C581="66"), (L581*'UNIT VALUES'!$C$22)-CALCS!P581,0)&gt;0, IF(OR(C581="51", C581="52", C581="66"), (L581*'UNIT VALUES'!$C$22)-CALCS!P581,0), 0), 0), ROUND(IF(IF(OR(C581="51", C581="52", C581="66"), (L581*'UNIT VALUES'!$C$22)-CALCS!O581,0)&gt;0, IF(OR(C581="51", C581="52", C581="66"), (L581*'UNIT VALUES'!$C$22)-CALCS!O581,0), 0), 0))</f>
        <v>17203</v>
      </c>
      <c r="U581" s="58">
        <f>IF(C581="22", (O581*'UNIT VALUES'!$D$34)+(Q581*'UNIT VALUES'!$D$35)+(S581*'UNIT VALUES'!$D$36), (O581*'UNIT VALUES'!$D$24)+(Q581*'UNIT VALUES'!$D$25)+(S581*'UNIT VALUES'!$D$26))</f>
        <v>250256.68017608518</v>
      </c>
      <c r="V581" s="58">
        <f>IF(C581="22",(O581*'UNIT VALUES'!$D$37)+(Q581*'UNIT VALUES'!$D$38)+(R581*'UNIT VALUES'!$D$39),IF(C581="66",(Q581*'UNIT VALUES'!$D$27)+(T581*'UNIT VALUES'!$D$29)+(R581*'UNIT VALUES'!$D$30),(Q581*'UNIT VALUES'!$D$27)+(T581*'UNIT VALUES'!$D$28)+(R581*'UNIT VALUES'!$D$30)))</f>
        <v>1035907.5842962926</v>
      </c>
      <c r="W581" s="58">
        <f t="shared" si="9"/>
        <v>1035908</v>
      </c>
      <c r="X581" s="63">
        <f>ROUND(IF(C581="22", W581*'UNIT VALUES'!$D$40, W581*'UNIT VALUES'!$D$32), 0)</f>
        <v>903796</v>
      </c>
    </row>
    <row r="582" spans="1:24">
      <c r="A582" s="64" t="s">
        <v>1728</v>
      </c>
      <c r="B582" s="64" t="s">
        <v>9</v>
      </c>
      <c r="C582" s="64" t="s">
        <v>49</v>
      </c>
      <c r="D582" s="64" t="s">
        <v>50</v>
      </c>
      <c r="E582" s="64" t="s">
        <v>1648</v>
      </c>
      <c r="F582" s="64" t="s">
        <v>471</v>
      </c>
      <c r="G582" s="64" t="s">
        <v>1650</v>
      </c>
      <c r="H582" s="64" t="s">
        <v>1729</v>
      </c>
      <c r="I582" s="64" t="s">
        <v>1729</v>
      </c>
      <c r="J582" s="64" t="s">
        <v>1652</v>
      </c>
      <c r="K582" s="64" t="s">
        <v>172</v>
      </c>
      <c r="L582" s="65">
        <v>94697</v>
      </c>
      <c r="M582" s="65">
        <v>77372</v>
      </c>
      <c r="N582" s="65">
        <v>77372</v>
      </c>
      <c r="O582" s="65">
        <v>75754</v>
      </c>
      <c r="P582" s="65">
        <v>0</v>
      </c>
      <c r="Q582" s="65">
        <v>10942</v>
      </c>
      <c r="R582" s="65">
        <v>24696</v>
      </c>
      <c r="S582" s="65">
        <v>340</v>
      </c>
      <c r="T582" s="57">
        <f>IF(P582&gt;0, ROUND(IF(IF(OR(C582="51", C582="52", C582="66"), (L582*'UNIT VALUES'!$C$22)-CALCS!P582,0)&gt;0, IF(OR(C582="51", C582="52", C582="66"), (L582*'UNIT VALUES'!$C$22)-CALCS!P582,0), 0), 0), ROUND(IF(IF(OR(C582="51", C582="52", C582="66"), (L582*'UNIT VALUES'!$C$22)-CALCS!O582,0)&gt;0, IF(OR(C582="51", C582="52", C582="66"), (L582*'UNIT VALUES'!$C$22)-CALCS!O582,0), 0), 0))</f>
        <v>65631</v>
      </c>
      <c r="U582" s="58">
        <f>IF(C582="22", (O582*'UNIT VALUES'!$D$34)+(Q582*'UNIT VALUES'!$D$35)+(S582*'UNIT VALUES'!$D$36), (O582*'UNIT VALUES'!$D$24)+(Q582*'UNIT VALUES'!$D$25)+(S582*'UNIT VALUES'!$D$26))</f>
        <v>543735.80938235822</v>
      </c>
      <c r="V582" s="58">
        <f>IF(C582="22",(O582*'UNIT VALUES'!$D$37)+(Q582*'UNIT VALUES'!$D$38)+(R582*'UNIT VALUES'!$D$39),IF(C582="66",(Q582*'UNIT VALUES'!$D$27)+(T582*'UNIT VALUES'!$D$29)+(R582*'UNIT VALUES'!$D$30),(Q582*'UNIT VALUES'!$D$27)+(T582*'UNIT VALUES'!$D$28)+(R582*'UNIT VALUES'!$D$30)))</f>
        <v>2791889.8378431862</v>
      </c>
      <c r="W582" s="58">
        <f t="shared" si="9"/>
        <v>2791890</v>
      </c>
      <c r="X582" s="63">
        <f>ROUND(IF(C582="22", W582*'UNIT VALUES'!$D$40, W582*'UNIT VALUES'!$D$32), 0)</f>
        <v>2435833</v>
      </c>
    </row>
    <row r="583" spans="1:24">
      <c r="A583" s="64" t="s">
        <v>1443</v>
      </c>
      <c r="B583" s="64" t="s">
        <v>9</v>
      </c>
      <c r="C583" s="64" t="s">
        <v>28</v>
      </c>
      <c r="D583" s="64" t="s">
        <v>29</v>
      </c>
      <c r="E583" s="64" t="s">
        <v>1648</v>
      </c>
      <c r="F583" s="64" t="s">
        <v>495</v>
      </c>
      <c r="G583" s="64" t="s">
        <v>175</v>
      </c>
      <c r="H583" s="64" t="s">
        <v>633</v>
      </c>
      <c r="I583" s="64" t="s">
        <v>633</v>
      </c>
      <c r="J583" s="64" t="s">
        <v>1676</v>
      </c>
      <c r="K583" s="64" t="s">
        <v>172</v>
      </c>
      <c r="L583" s="65">
        <v>174463</v>
      </c>
      <c r="M583" s="65">
        <v>152319</v>
      </c>
      <c r="N583" s="65">
        <v>152319</v>
      </c>
      <c r="O583" s="65">
        <v>153060</v>
      </c>
      <c r="P583" s="65">
        <v>0</v>
      </c>
      <c r="Q583" s="65">
        <v>40299</v>
      </c>
      <c r="R583" s="65">
        <v>29526</v>
      </c>
      <c r="S583" s="65">
        <v>1569</v>
      </c>
      <c r="T583" s="57">
        <f>IF(P583&gt;0, ROUND(IF(IF(OR(C583="51", C583="52", C583="66"), (L583*'UNIT VALUES'!$C$22)-CALCS!P583,0)&gt;0, IF(OR(C583="51", C583="52", C583="66"), (L583*'UNIT VALUES'!$C$22)-CALCS!P583,0), 0), 0), ROUND(IF(IF(OR(C583="51", C583="52", C583="66"), (L583*'UNIT VALUES'!$C$22)-CALCS!O583,0)&gt;0, IF(OR(C583="51", C583="52", C583="66"), (L583*'UNIT VALUES'!$C$22)-CALCS!O583,0), 0), 0))</f>
        <v>107417</v>
      </c>
      <c r="U583" s="58">
        <f>IF(C583="22", (O583*'UNIT VALUES'!$D$34)+(Q583*'UNIT VALUES'!$D$35)+(S583*'UNIT VALUES'!$D$36), (O583*'UNIT VALUES'!$D$24)+(Q583*'UNIT VALUES'!$D$25)+(S583*'UNIT VALUES'!$D$26))</f>
        <v>1808656.4603875261</v>
      </c>
      <c r="V583" s="58">
        <f>IF(C583="22",(O583*'UNIT VALUES'!$D$37)+(Q583*'UNIT VALUES'!$D$38)+(R583*'UNIT VALUES'!$D$39),IF(C583="66",(Q583*'UNIT VALUES'!$D$27)+(T583*'UNIT VALUES'!$D$29)+(R583*'UNIT VALUES'!$D$30),(Q583*'UNIT VALUES'!$D$27)+(T583*'UNIT VALUES'!$D$28)+(R583*'UNIT VALUES'!$D$30)))</f>
        <v>4205042.1257951036</v>
      </c>
      <c r="W583" s="58">
        <f t="shared" si="9"/>
        <v>4205042</v>
      </c>
      <c r="X583" s="63">
        <f>ROUND(IF(C583="22", W583*'UNIT VALUES'!$D$40, W583*'UNIT VALUES'!$D$32), 0)</f>
        <v>3668762</v>
      </c>
    </row>
    <row r="584" spans="1:24">
      <c r="A584" s="64" t="s">
        <v>1730</v>
      </c>
      <c r="B584" s="64" t="s">
        <v>9</v>
      </c>
      <c r="C584" s="64" t="s">
        <v>49</v>
      </c>
      <c r="D584" s="64" t="s">
        <v>50</v>
      </c>
      <c r="E584" s="64" t="s">
        <v>1648</v>
      </c>
      <c r="F584" s="64" t="s">
        <v>1731</v>
      </c>
      <c r="G584" s="64" t="s">
        <v>181</v>
      </c>
      <c r="H584" s="64" t="s">
        <v>1732</v>
      </c>
      <c r="I584" s="64" t="s">
        <v>1732</v>
      </c>
      <c r="J584" s="64" t="s">
        <v>1655</v>
      </c>
      <c r="K584" s="64" t="s">
        <v>172</v>
      </c>
      <c r="L584" s="65">
        <v>41132</v>
      </c>
      <c r="M584" s="65">
        <v>0</v>
      </c>
      <c r="N584" s="65">
        <v>0</v>
      </c>
      <c r="O584" s="65">
        <v>55874</v>
      </c>
      <c r="P584" s="65">
        <v>0</v>
      </c>
      <c r="Q584" s="65">
        <v>5634</v>
      </c>
      <c r="R584" s="65">
        <v>8326</v>
      </c>
      <c r="S584" s="65">
        <v>249</v>
      </c>
      <c r="T584" s="57">
        <f>IF(P584&gt;0, ROUND(IF(IF(OR(C584="51", C584="52", C584="66"), (L584*'UNIT VALUES'!$C$22)-CALCS!P584,0)&gt;0, IF(OR(C584="51", C584="52", C584="66"), (L584*'UNIT VALUES'!$C$22)-CALCS!P584,0), 0), 0), ROUND(IF(IF(OR(C584="51", C584="52", C584="66"), (L584*'UNIT VALUES'!$C$22)-CALCS!O584,0)&gt;0, IF(OR(C584="51", C584="52", C584="66"), (L584*'UNIT VALUES'!$C$22)-CALCS!O584,0), 0), 0))</f>
        <v>5537</v>
      </c>
      <c r="U584" s="58">
        <f>IF(C584="22", (O584*'UNIT VALUES'!$D$34)+(Q584*'UNIT VALUES'!$D$35)+(S584*'UNIT VALUES'!$D$36), (O584*'UNIT VALUES'!$D$24)+(Q584*'UNIT VALUES'!$D$25)+(S584*'UNIT VALUES'!$D$26))</f>
        <v>325643.07866798993</v>
      </c>
      <c r="V584" s="58">
        <f>IF(C584="22",(O584*'UNIT VALUES'!$D$37)+(Q584*'UNIT VALUES'!$D$38)+(R584*'UNIT VALUES'!$D$39),IF(C584="66",(Q584*'UNIT VALUES'!$D$27)+(T584*'UNIT VALUES'!$D$29)+(R584*'UNIT VALUES'!$D$30),(Q584*'UNIT VALUES'!$D$27)+(T584*'UNIT VALUES'!$D$28)+(R584*'UNIT VALUES'!$D$30)))</f>
        <v>768766.98757190397</v>
      </c>
      <c r="W584" s="58">
        <f t="shared" si="9"/>
        <v>768767</v>
      </c>
      <c r="X584" s="63">
        <f>ROUND(IF(C584="22", W584*'UNIT VALUES'!$D$40, W584*'UNIT VALUES'!$D$32), 0)</f>
        <v>670724</v>
      </c>
    </row>
    <row r="585" spans="1:24">
      <c r="A585" s="64" t="s">
        <v>1733</v>
      </c>
      <c r="B585" s="64" t="s">
        <v>9</v>
      </c>
      <c r="C585" s="64" t="s">
        <v>28</v>
      </c>
      <c r="D585" s="64" t="s">
        <v>29</v>
      </c>
      <c r="E585" s="64" t="s">
        <v>1648</v>
      </c>
      <c r="F585" s="64" t="s">
        <v>1734</v>
      </c>
      <c r="G585" s="64" t="s">
        <v>1650</v>
      </c>
      <c r="H585" s="64" t="s">
        <v>1735</v>
      </c>
      <c r="I585" s="64" t="s">
        <v>1735</v>
      </c>
      <c r="J585" s="64" t="s">
        <v>1652</v>
      </c>
      <c r="K585" s="64" t="s">
        <v>172</v>
      </c>
      <c r="L585" s="65">
        <v>55413</v>
      </c>
      <c r="M585" s="65">
        <v>58200</v>
      </c>
      <c r="N585" s="65">
        <v>58200</v>
      </c>
      <c r="O585" s="65">
        <v>60632</v>
      </c>
      <c r="P585" s="65">
        <v>0</v>
      </c>
      <c r="Q585" s="65">
        <v>6298</v>
      </c>
      <c r="R585" s="65">
        <v>9581</v>
      </c>
      <c r="S585" s="65">
        <v>372</v>
      </c>
      <c r="T585" s="57">
        <f>IF(P585&gt;0, ROUND(IF(IF(OR(C585="51", C585="52", C585="66"), (L585*'UNIT VALUES'!$C$22)-CALCS!P585,0)&gt;0, IF(OR(C585="51", C585="52", C585="66"), (L585*'UNIT VALUES'!$C$22)-CALCS!P585,0), 0), 0), ROUND(IF(IF(OR(C585="51", C585="52", C585="66"), (L585*'UNIT VALUES'!$C$22)-CALCS!O585,0)&gt;0, IF(OR(C585="51", C585="52", C585="66"), (L585*'UNIT VALUES'!$C$22)-CALCS!O585,0), 0), 0))</f>
        <v>22101</v>
      </c>
      <c r="U585" s="58">
        <f>IF(C585="22", (O585*'UNIT VALUES'!$D$34)+(Q585*'UNIT VALUES'!$D$35)+(S585*'UNIT VALUES'!$D$36), (O585*'UNIT VALUES'!$D$24)+(Q585*'UNIT VALUES'!$D$25)+(S585*'UNIT VALUES'!$D$26))</f>
        <v>376288.51847805013</v>
      </c>
      <c r="V585" s="58">
        <f>IF(C585="22",(O585*'UNIT VALUES'!$D$37)+(Q585*'UNIT VALUES'!$D$38)+(R585*'UNIT VALUES'!$D$39),IF(C585="66",(Q585*'UNIT VALUES'!$D$27)+(T585*'UNIT VALUES'!$D$29)+(R585*'UNIT VALUES'!$D$30),(Q585*'UNIT VALUES'!$D$27)+(T585*'UNIT VALUES'!$D$28)+(R585*'UNIT VALUES'!$D$30)))</f>
        <v>1078868.5694498138</v>
      </c>
      <c r="W585" s="58">
        <f t="shared" si="9"/>
        <v>1078869</v>
      </c>
      <c r="X585" s="63">
        <f>ROUND(IF(C585="22", W585*'UNIT VALUES'!$D$40, W585*'UNIT VALUES'!$D$32), 0)</f>
        <v>941278</v>
      </c>
    </row>
    <row r="586" spans="1:24">
      <c r="A586" s="64" t="s">
        <v>1736</v>
      </c>
      <c r="B586" s="64" t="s">
        <v>9</v>
      </c>
      <c r="C586" s="64" t="s">
        <v>49</v>
      </c>
      <c r="D586" s="64" t="s">
        <v>50</v>
      </c>
      <c r="E586" s="64" t="s">
        <v>1648</v>
      </c>
      <c r="F586" s="64" t="s">
        <v>543</v>
      </c>
      <c r="G586" s="64" t="s">
        <v>175</v>
      </c>
      <c r="H586" s="64" t="s">
        <v>1737</v>
      </c>
      <c r="I586" s="64" t="s">
        <v>1737</v>
      </c>
      <c r="J586" s="64" t="s">
        <v>1676</v>
      </c>
      <c r="K586" s="64" t="s">
        <v>172</v>
      </c>
      <c r="L586" s="65">
        <v>26302</v>
      </c>
      <c r="M586" s="65">
        <v>36465</v>
      </c>
      <c r="N586" s="65">
        <v>36465</v>
      </c>
      <c r="O586" s="65">
        <v>41094</v>
      </c>
      <c r="P586" s="65">
        <v>0</v>
      </c>
      <c r="Q586" s="65">
        <v>4611</v>
      </c>
      <c r="R586" s="65">
        <v>3909</v>
      </c>
      <c r="S586" s="65">
        <v>216</v>
      </c>
      <c r="T586" s="57">
        <f>IF(P586&gt;0, ROUND(IF(IF(OR(C586="51", C586="52", C586="66"), (L586*'UNIT VALUES'!$C$22)-CALCS!P586,0)&gt;0, IF(OR(C586="51", C586="52", C586="66"), (L586*'UNIT VALUES'!$C$22)-CALCS!P586,0), 0), 0), ROUND(IF(IF(OR(C586="51", C586="52", C586="66"), (L586*'UNIT VALUES'!$C$22)-CALCS!O586,0)&gt;0, IF(OR(C586="51", C586="52", C586="66"), (L586*'UNIT VALUES'!$C$22)-CALCS!O586,0), 0), 0))</f>
        <v>0</v>
      </c>
      <c r="U586" s="58">
        <f>IF(C586="22", (O586*'UNIT VALUES'!$D$34)+(Q586*'UNIT VALUES'!$D$35)+(S586*'UNIT VALUES'!$D$36), (O586*'UNIT VALUES'!$D$24)+(Q586*'UNIT VALUES'!$D$25)+(S586*'UNIT VALUES'!$D$26))</f>
        <v>259472.21873617667</v>
      </c>
      <c r="V586" s="58">
        <f>IF(C586="22",(O586*'UNIT VALUES'!$D$37)+(Q586*'UNIT VALUES'!$D$38)+(R586*'UNIT VALUES'!$D$39),IF(C586="66",(Q586*'UNIT VALUES'!$D$27)+(T586*'UNIT VALUES'!$D$29)+(R586*'UNIT VALUES'!$D$30),(Q586*'UNIT VALUES'!$D$27)+(T586*'UNIT VALUES'!$D$28)+(R586*'UNIT VALUES'!$D$30)))</f>
        <v>364622.12254762073</v>
      </c>
      <c r="W586" s="58">
        <f t="shared" si="9"/>
        <v>364622</v>
      </c>
      <c r="X586" s="63">
        <f>ROUND(IF(C586="22", W586*'UNIT VALUES'!$D$40, W586*'UNIT VALUES'!$D$32), 0)</f>
        <v>318121</v>
      </c>
    </row>
    <row r="587" spans="1:24">
      <c r="A587" s="64" t="s">
        <v>1738</v>
      </c>
      <c r="B587" s="64" t="s">
        <v>9</v>
      </c>
      <c r="C587" s="64" t="s">
        <v>49</v>
      </c>
      <c r="D587" s="64" t="s">
        <v>50</v>
      </c>
      <c r="E587" s="64" t="s">
        <v>1648</v>
      </c>
      <c r="F587" s="64" t="s">
        <v>1739</v>
      </c>
      <c r="G587" s="64" t="s">
        <v>1034</v>
      </c>
      <c r="H587" s="64" t="s">
        <v>24</v>
      </c>
      <c r="I587" s="64" t="s">
        <v>1740</v>
      </c>
      <c r="J587" s="64" t="s">
        <v>1662</v>
      </c>
      <c r="K587" s="64" t="s">
        <v>172</v>
      </c>
      <c r="L587" s="65">
        <v>48177</v>
      </c>
      <c r="M587" s="65">
        <v>55601</v>
      </c>
      <c r="N587" s="65">
        <v>55601</v>
      </c>
      <c r="O587" s="65">
        <v>53743</v>
      </c>
      <c r="P587" s="65">
        <v>0</v>
      </c>
      <c r="Q587" s="65">
        <v>3550</v>
      </c>
      <c r="R587" s="65">
        <v>6522</v>
      </c>
      <c r="S587" s="65">
        <v>232</v>
      </c>
      <c r="T587" s="57">
        <f>IF(P587&gt;0, ROUND(IF(IF(OR(C587="51", C587="52", C587="66"), (L587*'UNIT VALUES'!$C$22)-CALCS!P587,0)&gt;0, IF(OR(C587="51", C587="52", C587="66"), (L587*'UNIT VALUES'!$C$22)-CALCS!P587,0), 0), 0), ROUND(IF(IF(OR(C587="51", C587="52", C587="66"), (L587*'UNIT VALUES'!$C$22)-CALCS!O587,0)&gt;0, IF(OR(C587="51", C587="52", C587="66"), (L587*'UNIT VALUES'!$C$22)-CALCS!O587,0), 0), 0))</f>
        <v>18186</v>
      </c>
      <c r="U587" s="58">
        <f>IF(C587="22", (O587*'UNIT VALUES'!$D$34)+(Q587*'UNIT VALUES'!$D$35)+(S587*'UNIT VALUES'!$D$36), (O587*'UNIT VALUES'!$D$24)+(Q587*'UNIT VALUES'!$D$25)+(S587*'UNIT VALUES'!$D$26))</f>
        <v>254340.7435918503</v>
      </c>
      <c r="V587" s="58">
        <f>IF(C587="22",(O587*'UNIT VALUES'!$D$37)+(Q587*'UNIT VALUES'!$D$38)+(R587*'UNIT VALUES'!$D$39),IF(C587="66",(Q587*'UNIT VALUES'!$D$27)+(T587*'UNIT VALUES'!$D$29)+(R587*'UNIT VALUES'!$D$30),(Q587*'UNIT VALUES'!$D$27)+(T587*'UNIT VALUES'!$D$28)+(R587*'UNIT VALUES'!$D$30)))</f>
        <v>760249.37716794922</v>
      </c>
      <c r="W587" s="58">
        <f t="shared" si="9"/>
        <v>760249</v>
      </c>
      <c r="X587" s="63">
        <f>ROUND(IF(C587="22", W587*'UNIT VALUES'!$D$40, W587*'UNIT VALUES'!$D$32), 0)</f>
        <v>663293</v>
      </c>
    </row>
    <row r="588" spans="1:24">
      <c r="A588" s="64" t="s">
        <v>1741</v>
      </c>
      <c r="B588" s="64" t="s">
        <v>9</v>
      </c>
      <c r="C588" s="64" t="s">
        <v>28</v>
      </c>
      <c r="D588" s="64" t="s">
        <v>29</v>
      </c>
      <c r="E588" s="64" t="s">
        <v>1648</v>
      </c>
      <c r="F588" s="64" t="s">
        <v>1742</v>
      </c>
      <c r="G588" s="64" t="s">
        <v>220</v>
      </c>
      <c r="H588" s="64" t="s">
        <v>1743</v>
      </c>
      <c r="I588" s="64" t="s">
        <v>1743</v>
      </c>
      <c r="J588" s="64" t="s">
        <v>1683</v>
      </c>
      <c r="K588" s="64" t="s">
        <v>172</v>
      </c>
      <c r="L588" s="65">
        <v>186587</v>
      </c>
      <c r="M588" s="65">
        <v>161799</v>
      </c>
      <c r="N588" s="65">
        <v>161799</v>
      </c>
      <c r="O588" s="65">
        <v>181045</v>
      </c>
      <c r="P588" s="65">
        <v>0</v>
      </c>
      <c r="Q588" s="65">
        <v>29783</v>
      </c>
      <c r="R588" s="65">
        <v>38802</v>
      </c>
      <c r="S588" s="65">
        <v>1195</v>
      </c>
      <c r="T588" s="57">
        <f>IF(P588&gt;0, ROUND(IF(IF(OR(C588="51", C588="52", C588="66"), (L588*'UNIT VALUES'!$C$22)-CALCS!P588,0)&gt;0, IF(OR(C588="51", C588="52", C588="66"), (L588*'UNIT VALUES'!$C$22)-CALCS!P588,0), 0), 0), ROUND(IF(IF(OR(C588="51", C588="52", C588="66"), (L588*'UNIT VALUES'!$C$22)-CALCS!O588,0)&gt;0, IF(OR(C588="51", C588="52", C588="66"), (L588*'UNIT VALUES'!$C$22)-CALCS!O588,0), 0), 0))</f>
        <v>97534</v>
      </c>
      <c r="U588" s="58">
        <f>IF(C588="22", (O588*'UNIT VALUES'!$D$34)+(Q588*'UNIT VALUES'!$D$35)+(S588*'UNIT VALUES'!$D$36), (O588*'UNIT VALUES'!$D$24)+(Q588*'UNIT VALUES'!$D$25)+(S588*'UNIT VALUES'!$D$26))</f>
        <v>1476201.356533631</v>
      </c>
      <c r="V588" s="58">
        <f>IF(C588="22",(O588*'UNIT VALUES'!$D$37)+(Q588*'UNIT VALUES'!$D$38)+(R588*'UNIT VALUES'!$D$39),IF(C588="66",(Q588*'UNIT VALUES'!$D$27)+(T588*'UNIT VALUES'!$D$29)+(R588*'UNIT VALUES'!$D$30),(Q588*'UNIT VALUES'!$D$27)+(T588*'UNIT VALUES'!$D$28)+(R588*'UNIT VALUES'!$D$30)))</f>
        <v>4549262.1994530875</v>
      </c>
      <c r="W588" s="58">
        <f t="shared" si="9"/>
        <v>4549262</v>
      </c>
      <c r="X588" s="63">
        <f>ROUND(IF(C588="22", W588*'UNIT VALUES'!$D$40, W588*'UNIT VALUES'!$D$32), 0)</f>
        <v>3969083</v>
      </c>
    </row>
    <row r="589" spans="1:24">
      <c r="A589" s="64" t="s">
        <v>1744</v>
      </c>
      <c r="B589" s="64" t="s">
        <v>9</v>
      </c>
      <c r="C589" s="64" t="s">
        <v>49</v>
      </c>
      <c r="D589" s="64" t="s">
        <v>50</v>
      </c>
      <c r="E589" s="64" t="s">
        <v>1648</v>
      </c>
      <c r="F589" s="64" t="s">
        <v>1745</v>
      </c>
      <c r="G589" s="64" t="s">
        <v>232</v>
      </c>
      <c r="H589" s="64" t="s">
        <v>1746</v>
      </c>
      <c r="I589" s="64" t="s">
        <v>24</v>
      </c>
      <c r="J589" s="64" t="s">
        <v>1659</v>
      </c>
      <c r="K589" s="64" t="s">
        <v>172</v>
      </c>
      <c r="L589" s="65">
        <v>5504</v>
      </c>
      <c r="M589" s="65">
        <v>0</v>
      </c>
      <c r="N589" s="65">
        <v>0</v>
      </c>
      <c r="O589" s="65">
        <v>23793</v>
      </c>
      <c r="P589" s="65">
        <v>0</v>
      </c>
      <c r="Q589" s="65">
        <v>1398</v>
      </c>
      <c r="R589" s="65">
        <v>861</v>
      </c>
      <c r="S589" s="65">
        <v>111</v>
      </c>
      <c r="T589" s="57">
        <f>IF(P589&gt;0, ROUND(IF(IF(OR(C589="51", C589="52", C589="66"), (L589*'UNIT VALUES'!$C$22)-CALCS!P589,0)&gt;0, IF(OR(C589="51", C589="52", C589="66"), (L589*'UNIT VALUES'!$C$22)-CALCS!P589,0), 0), 0), ROUND(IF(IF(OR(C589="51", C589="52", C589="66"), (L589*'UNIT VALUES'!$C$22)-CALCS!O589,0)&gt;0, IF(OR(C589="51", C589="52", C589="66"), (L589*'UNIT VALUES'!$C$22)-CALCS!O589,0), 0), 0))</f>
        <v>0</v>
      </c>
      <c r="U589" s="58">
        <f>IF(C589="22", (O589*'UNIT VALUES'!$D$34)+(Q589*'UNIT VALUES'!$D$35)+(S589*'UNIT VALUES'!$D$36), (O589*'UNIT VALUES'!$D$24)+(Q589*'UNIT VALUES'!$D$25)+(S589*'UNIT VALUES'!$D$26))</f>
        <v>108652.44265307898</v>
      </c>
      <c r="V589" s="58">
        <f>IF(C589="22",(O589*'UNIT VALUES'!$D$37)+(Q589*'UNIT VALUES'!$D$38)+(R589*'UNIT VALUES'!$D$39),IF(C589="66",(Q589*'UNIT VALUES'!$D$27)+(T589*'UNIT VALUES'!$D$29)+(R589*'UNIT VALUES'!$D$30),(Q589*'UNIT VALUES'!$D$27)+(T589*'UNIT VALUES'!$D$28)+(R589*'UNIT VALUES'!$D$30)))</f>
        <v>87383.617855069417</v>
      </c>
      <c r="W589" s="58">
        <f t="shared" si="9"/>
        <v>108652</v>
      </c>
      <c r="X589" s="63">
        <f>ROUND(IF(C589="22", W589*'UNIT VALUES'!$D$40, W589*'UNIT VALUES'!$D$32), 0)</f>
        <v>94795</v>
      </c>
    </row>
    <row r="590" spans="1:24">
      <c r="A590" s="64" t="s">
        <v>1803</v>
      </c>
      <c r="B590" s="64" t="s">
        <v>1804</v>
      </c>
      <c r="C590" s="64" t="s">
        <v>19</v>
      </c>
      <c r="D590" s="64" t="s">
        <v>20</v>
      </c>
      <c r="E590" s="64" t="s">
        <v>1805</v>
      </c>
      <c r="F590" s="64" t="s">
        <v>22</v>
      </c>
      <c r="G590" s="64" t="s">
        <v>23</v>
      </c>
      <c r="H590" s="64" t="s">
        <v>24</v>
      </c>
      <c r="I590" s="64" t="s">
        <v>24</v>
      </c>
      <c r="J590" s="64" t="s">
        <v>25</v>
      </c>
      <c r="K590" s="64" t="s">
        <v>1806</v>
      </c>
      <c r="L590" s="65">
        <v>0</v>
      </c>
      <c r="M590" s="65">
        <v>9262284</v>
      </c>
      <c r="N590" s="65">
        <v>9262078</v>
      </c>
      <c r="O590" s="65">
        <v>4016112</v>
      </c>
      <c r="P590" s="65">
        <v>0</v>
      </c>
      <c r="Q590" s="65">
        <v>474377</v>
      </c>
      <c r="R590" s="65">
        <v>325522</v>
      </c>
      <c r="S590" s="65">
        <v>21049</v>
      </c>
      <c r="T590" s="57">
        <f>IF(P590&gt;0, ROUND(IF(IF(OR(C590="51", C590="52", C590="66"), (L590*'UNIT VALUES'!$C$22)-CALCS!P590,0)&gt;0, IF(OR(C590="51", C590="52", C590="66"), (L590*'UNIT VALUES'!$C$22)-CALCS!P590,0), 0), 0), ROUND(IF(IF(OR(C590="51", C590="52", C590="66"), (L590*'UNIT VALUES'!$C$22)-CALCS!O590,0)&gt;0, IF(OR(C590="51", C590="52", C590="66"), (L590*'UNIT VALUES'!$C$22)-CALCS!O590,0), 0), 0))</f>
        <v>0</v>
      </c>
      <c r="U590" s="58">
        <f>IF(C590="22", (O590*'UNIT VALUES'!$D$34)+(Q590*'UNIT VALUES'!$D$35)+(S590*'UNIT VALUES'!$D$36), (O590*'UNIT VALUES'!$D$24)+(Q590*'UNIT VALUES'!$D$25)+(S590*'UNIT VALUES'!$D$26))</f>
        <v>28948519.763974711</v>
      </c>
      <c r="V590" s="58">
        <f>IF(C590="22",(O590*'UNIT VALUES'!$D$37)+(Q590*'UNIT VALUES'!$D$38)+(R590*'UNIT VALUES'!$D$39),IF(C590="66",(Q590*'UNIT VALUES'!$D$27)+(T590*'UNIT VALUES'!$D$29)+(R590*'UNIT VALUES'!$D$30),(Q590*'UNIT VALUES'!$D$27)+(T590*'UNIT VALUES'!$D$28)+(R590*'UNIT VALUES'!$D$30)))</f>
        <v>36236058.877608567</v>
      </c>
      <c r="W590" s="58">
        <f t="shared" si="9"/>
        <v>36236059</v>
      </c>
      <c r="X590" s="63">
        <f>ROUND(IF(C590="22", W590*'UNIT VALUES'!$D$40, W590*'UNIT VALUES'!$D$32), 0)</f>
        <v>30214761</v>
      </c>
    </row>
    <row r="591" spans="1:24">
      <c r="A591" s="64" t="s">
        <v>1807</v>
      </c>
      <c r="B591" s="64" t="s">
        <v>1804</v>
      </c>
      <c r="C591" s="64" t="s">
        <v>28</v>
      </c>
      <c r="D591" s="64" t="s">
        <v>29</v>
      </c>
      <c r="E591" s="64" t="s">
        <v>1805</v>
      </c>
      <c r="F591" s="64" t="s">
        <v>1808</v>
      </c>
      <c r="G591" s="64" t="s">
        <v>201</v>
      </c>
      <c r="H591" s="64" t="s">
        <v>24</v>
      </c>
      <c r="I591" s="64" t="s">
        <v>1809</v>
      </c>
      <c r="J591" s="64" t="s">
        <v>1810</v>
      </c>
      <c r="K591" s="64" t="s">
        <v>1806</v>
      </c>
      <c r="L591" s="65">
        <v>63179</v>
      </c>
      <c r="M591" s="65">
        <v>56339</v>
      </c>
      <c r="N591" s="65">
        <v>35724</v>
      </c>
      <c r="O591" s="65">
        <v>52347</v>
      </c>
      <c r="P591" s="65">
        <v>0</v>
      </c>
      <c r="Q591" s="65">
        <v>10292</v>
      </c>
      <c r="R591" s="65">
        <v>7869</v>
      </c>
      <c r="S591" s="65">
        <v>149</v>
      </c>
      <c r="T591" s="57">
        <f>IF(P591&gt;0, ROUND(IF(IF(OR(C591="51", C591="52", C591="66"), (L591*'UNIT VALUES'!$C$22)-CALCS!P591,0)&gt;0, IF(OR(C591="51", C591="52", C591="66"), (L591*'UNIT VALUES'!$C$22)-CALCS!P591,0), 0), 0), ROUND(IF(IF(OR(C591="51", C591="52", C591="66"), (L591*'UNIT VALUES'!$C$22)-CALCS!O591,0)&gt;0, IF(OR(C591="51", C591="52", C591="66"), (L591*'UNIT VALUES'!$C$22)-CALCS!O591,0), 0), 0))</f>
        <v>41981</v>
      </c>
      <c r="U591" s="58">
        <f>IF(C591="22", (O591*'UNIT VALUES'!$D$34)+(Q591*'UNIT VALUES'!$D$35)+(S591*'UNIT VALUES'!$D$36), (O591*'UNIT VALUES'!$D$24)+(Q591*'UNIT VALUES'!$D$25)+(S591*'UNIT VALUES'!$D$26))</f>
        <v>445351.8683467065</v>
      </c>
      <c r="V591" s="58">
        <f>IF(C591="22",(O591*'UNIT VALUES'!$D$37)+(Q591*'UNIT VALUES'!$D$38)+(R591*'UNIT VALUES'!$D$39),IF(C591="66",(Q591*'UNIT VALUES'!$D$27)+(T591*'UNIT VALUES'!$D$29)+(R591*'UNIT VALUES'!$D$30),(Q591*'UNIT VALUES'!$D$27)+(T591*'UNIT VALUES'!$D$28)+(R591*'UNIT VALUES'!$D$30)))</f>
        <v>1280192.6172020333</v>
      </c>
      <c r="W591" s="58">
        <f t="shared" si="9"/>
        <v>1280193</v>
      </c>
      <c r="X591" s="63">
        <f>ROUND(IF(C591="22", W591*'UNIT VALUES'!$D$40, W591*'UNIT VALUES'!$D$32), 0)</f>
        <v>1116927</v>
      </c>
    </row>
    <row r="592" spans="1:24">
      <c r="A592" s="64" t="s">
        <v>1811</v>
      </c>
      <c r="B592" s="64" t="s">
        <v>1804</v>
      </c>
      <c r="C592" s="64" t="s">
        <v>28</v>
      </c>
      <c r="D592" s="64" t="s">
        <v>29</v>
      </c>
      <c r="E592" s="64" t="s">
        <v>1805</v>
      </c>
      <c r="F592" s="64" t="s">
        <v>1183</v>
      </c>
      <c r="G592" s="64" t="s">
        <v>1650</v>
      </c>
      <c r="H592" s="64" t="s">
        <v>24</v>
      </c>
      <c r="I592" s="64" t="s">
        <v>1812</v>
      </c>
      <c r="J592" s="64" t="s">
        <v>1813</v>
      </c>
      <c r="K592" s="64" t="s">
        <v>1806</v>
      </c>
      <c r="L592" s="65">
        <v>53604</v>
      </c>
      <c r="M592" s="65">
        <v>41593</v>
      </c>
      <c r="N592" s="65">
        <v>41593</v>
      </c>
      <c r="O592" s="65">
        <v>34932</v>
      </c>
      <c r="P592" s="65">
        <v>0</v>
      </c>
      <c r="Q592" s="65">
        <v>6395</v>
      </c>
      <c r="R592" s="65">
        <v>8035</v>
      </c>
      <c r="S592" s="65">
        <v>197</v>
      </c>
      <c r="T592" s="57">
        <f>IF(P592&gt;0, ROUND(IF(IF(OR(C592="51", C592="52", C592="66"), (L592*'UNIT VALUES'!$C$22)-CALCS!P592,0)&gt;0, IF(OR(C592="51", C592="52", C592="66"), (L592*'UNIT VALUES'!$C$22)-CALCS!P592,0), 0), 0), ROUND(IF(IF(OR(C592="51", C592="52", C592="66"), (L592*'UNIT VALUES'!$C$22)-CALCS!O592,0)&gt;0, IF(OR(C592="51", C592="52", C592="66"), (L592*'UNIT VALUES'!$C$22)-CALCS!O592,0), 0), 0))</f>
        <v>45100</v>
      </c>
      <c r="U592" s="58">
        <f>IF(C592="22", (O592*'UNIT VALUES'!$D$34)+(Q592*'UNIT VALUES'!$D$35)+(S592*'UNIT VALUES'!$D$36), (O592*'UNIT VALUES'!$D$24)+(Q592*'UNIT VALUES'!$D$25)+(S592*'UNIT VALUES'!$D$26))</f>
        <v>299131.48000704026</v>
      </c>
      <c r="V592" s="58">
        <f>IF(C592="22",(O592*'UNIT VALUES'!$D$37)+(Q592*'UNIT VALUES'!$D$38)+(R592*'UNIT VALUES'!$D$39),IF(C592="66",(Q592*'UNIT VALUES'!$D$27)+(T592*'UNIT VALUES'!$D$29)+(R592*'UNIT VALUES'!$D$30),(Q592*'UNIT VALUES'!$D$27)+(T592*'UNIT VALUES'!$D$28)+(R592*'UNIT VALUES'!$D$30)))</f>
        <v>1259177.0163201327</v>
      </c>
      <c r="W592" s="58">
        <f t="shared" si="9"/>
        <v>1259177</v>
      </c>
      <c r="X592" s="63">
        <f>ROUND(IF(C592="22", W592*'UNIT VALUES'!$D$40, W592*'UNIT VALUES'!$D$32), 0)</f>
        <v>1098591</v>
      </c>
    </row>
    <row r="593" spans="1:24">
      <c r="A593" s="64" t="s">
        <v>1814</v>
      </c>
      <c r="B593" s="64" t="s">
        <v>1804</v>
      </c>
      <c r="C593" s="64" t="s">
        <v>28</v>
      </c>
      <c r="D593" s="64" t="s">
        <v>29</v>
      </c>
      <c r="E593" s="64" t="s">
        <v>1805</v>
      </c>
      <c r="F593" s="64" t="s">
        <v>1815</v>
      </c>
      <c r="G593" s="64" t="s">
        <v>1034</v>
      </c>
      <c r="H593" s="64" t="s">
        <v>24</v>
      </c>
      <c r="I593" s="64" t="s">
        <v>1816</v>
      </c>
      <c r="J593" s="64" t="s">
        <v>1817</v>
      </c>
      <c r="K593" s="64" t="s">
        <v>1806</v>
      </c>
      <c r="L593" s="65">
        <v>19136</v>
      </c>
      <c r="M593" s="65">
        <v>14707</v>
      </c>
      <c r="N593" s="65">
        <v>14707</v>
      </c>
      <c r="O593" s="65">
        <v>10038</v>
      </c>
      <c r="P593" s="65">
        <v>0</v>
      </c>
      <c r="Q593" s="65">
        <v>5175</v>
      </c>
      <c r="R593" s="65">
        <v>2487</v>
      </c>
      <c r="S593" s="65">
        <v>212</v>
      </c>
      <c r="T593" s="57">
        <f>IF(P593&gt;0, ROUND(IF(IF(OR(C593="51", C593="52", C593="66"), (L593*'UNIT VALUES'!$C$22)-CALCS!P593,0)&gt;0, IF(OR(C593="51", C593="52", C593="66"), (L593*'UNIT VALUES'!$C$22)-CALCS!P593,0), 0), 0), ROUND(IF(IF(OR(C593="51", C593="52", C593="66"), (L593*'UNIT VALUES'!$C$22)-CALCS!O593,0)&gt;0, IF(OR(C593="51", C593="52", C593="66"), (L593*'UNIT VALUES'!$C$22)-CALCS!O593,0), 0), 0))</f>
        <v>18533</v>
      </c>
      <c r="U593" s="58">
        <f>IF(C593="22", (O593*'UNIT VALUES'!$D$34)+(Q593*'UNIT VALUES'!$D$35)+(S593*'UNIT VALUES'!$D$36), (O593*'UNIT VALUES'!$D$24)+(Q593*'UNIT VALUES'!$D$25)+(S593*'UNIT VALUES'!$D$26))</f>
        <v>215136.13240000908</v>
      </c>
      <c r="V593" s="58">
        <f>IF(C593="22",(O593*'UNIT VALUES'!$D$37)+(Q593*'UNIT VALUES'!$D$38)+(R593*'UNIT VALUES'!$D$39),IF(C593="66",(Q593*'UNIT VALUES'!$D$27)+(T593*'UNIT VALUES'!$D$29)+(R593*'UNIT VALUES'!$D$30),(Q593*'UNIT VALUES'!$D$27)+(T593*'UNIT VALUES'!$D$28)+(R593*'UNIT VALUES'!$D$30)))</f>
        <v>506310.68252924678</v>
      </c>
      <c r="W593" s="58">
        <f t="shared" si="9"/>
        <v>506311</v>
      </c>
      <c r="X593" s="63">
        <f>ROUND(IF(C593="22", W593*'UNIT VALUES'!$D$40, W593*'UNIT VALUES'!$D$32), 0)</f>
        <v>441740</v>
      </c>
    </row>
    <row r="594" spans="1:24">
      <c r="A594" s="64" t="s">
        <v>1818</v>
      </c>
      <c r="B594" s="64" t="s">
        <v>1804</v>
      </c>
      <c r="C594" s="64" t="s">
        <v>49</v>
      </c>
      <c r="D594" s="64" t="s">
        <v>50</v>
      </c>
      <c r="E594" s="64" t="s">
        <v>1805</v>
      </c>
      <c r="F594" s="64" t="s">
        <v>913</v>
      </c>
      <c r="G594" s="64" t="s">
        <v>1277</v>
      </c>
      <c r="H594" s="64" t="s">
        <v>1819</v>
      </c>
      <c r="I594" s="64" t="s">
        <v>24</v>
      </c>
      <c r="J594" s="64" t="s">
        <v>1820</v>
      </c>
      <c r="K594" s="64" t="s">
        <v>1806</v>
      </c>
      <c r="L594" s="65">
        <v>5313</v>
      </c>
      <c r="M594" s="65">
        <v>48616</v>
      </c>
      <c r="N594" s="65">
        <v>48616</v>
      </c>
      <c r="O594" s="65">
        <v>90173</v>
      </c>
      <c r="P594" s="65">
        <v>0</v>
      </c>
      <c r="Q594" s="65">
        <v>4611</v>
      </c>
      <c r="R594" s="65">
        <v>444</v>
      </c>
      <c r="S594" s="65">
        <v>267</v>
      </c>
      <c r="T594" s="57">
        <f>IF(P594&gt;0, ROUND(IF(IF(OR(C594="51", C594="52", C594="66"), (L594*'UNIT VALUES'!$C$22)-CALCS!P594,0)&gt;0, IF(OR(C594="51", C594="52", C594="66"), (L594*'UNIT VALUES'!$C$22)-CALCS!P594,0), 0), 0), ROUND(IF(IF(OR(C594="51", C594="52", C594="66"), (L594*'UNIT VALUES'!$C$22)-CALCS!O594,0)&gt;0, IF(OR(C594="51", C594="52", C594="66"), (L594*'UNIT VALUES'!$C$22)-CALCS!O594,0), 0), 0))</f>
        <v>0</v>
      </c>
      <c r="U594" s="58">
        <f>IF(C594="22", (O594*'UNIT VALUES'!$D$34)+(Q594*'UNIT VALUES'!$D$35)+(S594*'UNIT VALUES'!$D$36), (O594*'UNIT VALUES'!$D$24)+(Q594*'UNIT VALUES'!$D$25)+(S594*'UNIT VALUES'!$D$26))</f>
        <v>364576.28412888607</v>
      </c>
      <c r="V594" s="58">
        <f>IF(C594="22",(O594*'UNIT VALUES'!$D$37)+(Q594*'UNIT VALUES'!$D$38)+(R594*'UNIT VALUES'!$D$39),IF(C594="66",(Q594*'UNIT VALUES'!$D$27)+(T594*'UNIT VALUES'!$D$29)+(R594*'UNIT VALUES'!$D$30),(Q594*'UNIT VALUES'!$D$27)+(T594*'UNIT VALUES'!$D$28)+(R594*'UNIT VALUES'!$D$30)))</f>
        <v>117004.3733086336</v>
      </c>
      <c r="W594" s="58">
        <f t="shared" si="9"/>
        <v>364576</v>
      </c>
      <c r="X594" s="63">
        <f>ROUND(IF(C594="22", W594*'UNIT VALUES'!$D$40, W594*'UNIT VALUES'!$D$32), 0)</f>
        <v>318081</v>
      </c>
    </row>
    <row r="595" spans="1:24">
      <c r="A595" s="64" t="s">
        <v>1821</v>
      </c>
      <c r="B595" s="64" t="s">
        <v>1804</v>
      </c>
      <c r="C595" s="64" t="s">
        <v>49</v>
      </c>
      <c r="D595" s="64" t="s">
        <v>50</v>
      </c>
      <c r="E595" s="64" t="s">
        <v>1805</v>
      </c>
      <c r="F595" s="64" t="s">
        <v>139</v>
      </c>
      <c r="G595" s="64" t="s">
        <v>483</v>
      </c>
      <c r="H595" s="64" t="s">
        <v>1822</v>
      </c>
      <c r="I595" s="64" t="s">
        <v>24</v>
      </c>
      <c r="J595" s="64" t="s">
        <v>1823</v>
      </c>
      <c r="K595" s="64" t="s">
        <v>1806</v>
      </c>
      <c r="L595" s="65">
        <v>25688</v>
      </c>
      <c r="M595" s="65">
        <v>72400</v>
      </c>
      <c r="N595" s="65">
        <v>72400</v>
      </c>
      <c r="O595" s="65">
        <v>96796</v>
      </c>
      <c r="P595" s="65">
        <v>0</v>
      </c>
      <c r="Q595" s="65">
        <v>9547</v>
      </c>
      <c r="R595" s="65">
        <v>717</v>
      </c>
      <c r="S595" s="65">
        <v>435</v>
      </c>
      <c r="T595" s="57">
        <f>IF(P595&gt;0, ROUND(IF(IF(OR(C595="51", C595="52", C595="66"), (L595*'UNIT VALUES'!$C$22)-CALCS!P595,0)&gt;0, IF(OR(C595="51", C595="52", C595="66"), (L595*'UNIT VALUES'!$C$22)-CALCS!P595,0), 0), 0), ROUND(IF(IF(OR(C595="51", C595="52", C595="66"), (L595*'UNIT VALUES'!$C$22)-CALCS!O595,0)&gt;0, IF(OR(C595="51", C595="52", C595="66"), (L595*'UNIT VALUES'!$C$22)-CALCS!O595,0), 0), 0))</f>
        <v>0</v>
      </c>
      <c r="U595" s="58">
        <f>IF(C595="22", (O595*'UNIT VALUES'!$D$34)+(Q595*'UNIT VALUES'!$D$35)+(S595*'UNIT VALUES'!$D$36), (O595*'UNIT VALUES'!$D$24)+(Q595*'UNIT VALUES'!$D$25)+(S595*'UNIT VALUES'!$D$26))</f>
        <v>558183.0522661095</v>
      </c>
      <c r="V595" s="58">
        <f>IF(C595="22",(O595*'UNIT VALUES'!$D$37)+(Q595*'UNIT VALUES'!$D$38)+(R595*'UNIT VALUES'!$D$39),IF(C595="66",(Q595*'UNIT VALUES'!$D$27)+(T595*'UNIT VALUES'!$D$29)+(R595*'UNIT VALUES'!$D$30),(Q595*'UNIT VALUES'!$D$27)+(T595*'UNIT VALUES'!$D$28)+(R595*'UNIT VALUES'!$D$30)))</f>
        <v>227799.14107454522</v>
      </c>
      <c r="W595" s="58">
        <f t="shared" si="9"/>
        <v>558183</v>
      </c>
      <c r="X595" s="63">
        <f>ROUND(IF(C595="22", W595*'UNIT VALUES'!$D$40, W595*'UNIT VALUES'!$D$32), 0)</f>
        <v>486997</v>
      </c>
    </row>
    <row r="596" spans="1:24">
      <c r="A596" s="64" t="s">
        <v>1824</v>
      </c>
      <c r="B596" s="64" t="s">
        <v>1804</v>
      </c>
      <c r="C596" s="64" t="s">
        <v>28</v>
      </c>
      <c r="D596" s="64" t="s">
        <v>29</v>
      </c>
      <c r="E596" s="64" t="s">
        <v>1805</v>
      </c>
      <c r="F596" s="64" t="s">
        <v>409</v>
      </c>
      <c r="G596" s="64" t="s">
        <v>1277</v>
      </c>
      <c r="H596" s="64" t="s">
        <v>24</v>
      </c>
      <c r="I596" s="64" t="s">
        <v>1282</v>
      </c>
      <c r="J596" s="64" t="s">
        <v>1820</v>
      </c>
      <c r="K596" s="64" t="s">
        <v>1806</v>
      </c>
      <c r="L596" s="65">
        <v>112007</v>
      </c>
      <c r="M596" s="65">
        <v>90660</v>
      </c>
      <c r="N596" s="65">
        <v>90660</v>
      </c>
      <c r="O596" s="65">
        <v>98153</v>
      </c>
      <c r="P596" s="65">
        <v>0</v>
      </c>
      <c r="Q596" s="65">
        <v>18291</v>
      </c>
      <c r="R596" s="65">
        <v>7774</v>
      </c>
      <c r="S596" s="65">
        <v>1139</v>
      </c>
      <c r="T596" s="57">
        <f>IF(P596&gt;0, ROUND(IF(IF(OR(C596="51", C596="52", C596="66"), (L596*'UNIT VALUES'!$C$22)-CALCS!P596,0)&gt;0, IF(OR(C596="51", C596="52", C596="66"), (L596*'UNIT VALUES'!$C$22)-CALCS!P596,0), 0), 0), ROUND(IF(IF(OR(C596="51", C596="52", C596="66"), (L596*'UNIT VALUES'!$C$22)-CALCS!O596,0)&gt;0, IF(OR(C596="51", C596="52", C596="66"), (L596*'UNIT VALUES'!$C$22)-CALCS!O596,0), 0), 0))</f>
        <v>69076</v>
      </c>
      <c r="U596" s="58">
        <f>IF(C596="22", (O596*'UNIT VALUES'!$D$34)+(Q596*'UNIT VALUES'!$D$35)+(S596*'UNIT VALUES'!$D$36), (O596*'UNIT VALUES'!$D$24)+(Q596*'UNIT VALUES'!$D$25)+(S596*'UNIT VALUES'!$D$26))</f>
        <v>949570.31416676939</v>
      </c>
      <c r="V596" s="58">
        <f>IF(C596="22",(O596*'UNIT VALUES'!$D$37)+(Q596*'UNIT VALUES'!$D$38)+(R596*'UNIT VALUES'!$D$39),IF(C596="66",(Q596*'UNIT VALUES'!$D$27)+(T596*'UNIT VALUES'!$D$29)+(R596*'UNIT VALUES'!$D$30),(Q596*'UNIT VALUES'!$D$27)+(T596*'UNIT VALUES'!$D$28)+(R596*'UNIT VALUES'!$D$30)))</f>
        <v>1761799.9818263524</v>
      </c>
      <c r="W596" s="58">
        <f t="shared" si="9"/>
        <v>1761800</v>
      </c>
      <c r="X596" s="63">
        <f>ROUND(IF(C596="22", W596*'UNIT VALUES'!$D$40, W596*'UNIT VALUES'!$D$32), 0)</f>
        <v>1537113</v>
      </c>
    </row>
    <row r="597" spans="1:24">
      <c r="A597" s="64" t="s">
        <v>1825</v>
      </c>
      <c r="B597" s="64" t="s">
        <v>1804</v>
      </c>
      <c r="C597" s="64" t="s">
        <v>49</v>
      </c>
      <c r="D597" s="64" t="s">
        <v>50</v>
      </c>
      <c r="E597" s="64" t="s">
        <v>1805</v>
      </c>
      <c r="F597" s="64" t="s">
        <v>1826</v>
      </c>
      <c r="G597" s="64" t="s">
        <v>1277</v>
      </c>
      <c r="H597" s="64" t="s">
        <v>24</v>
      </c>
      <c r="I597" s="64" t="s">
        <v>1827</v>
      </c>
      <c r="J597" s="64" t="s">
        <v>1820</v>
      </c>
      <c r="K597" s="64" t="s">
        <v>1806</v>
      </c>
      <c r="L597" s="65">
        <v>79809</v>
      </c>
      <c r="M597" s="65">
        <v>67706</v>
      </c>
      <c r="N597" s="65">
        <v>67706</v>
      </c>
      <c r="O597" s="65">
        <v>57774</v>
      </c>
      <c r="P597" s="65">
        <v>0</v>
      </c>
      <c r="Q597" s="65">
        <v>5906</v>
      </c>
      <c r="R597" s="65">
        <v>1263</v>
      </c>
      <c r="S597" s="65">
        <v>341</v>
      </c>
      <c r="T597" s="57">
        <f>IF(P597&gt;0, ROUND(IF(IF(OR(C597="51", C597="52", C597="66"), (L597*'UNIT VALUES'!$C$22)-CALCS!P597,0)&gt;0, IF(OR(C597="51", C597="52", C597="66"), (L597*'UNIT VALUES'!$C$22)-CALCS!P597,0), 0), 0), ROUND(IF(IF(OR(C597="51", C597="52", C597="66"), (L597*'UNIT VALUES'!$C$22)-CALCS!O597,0)&gt;0, IF(OR(C597="51", C597="52", C597="66"), (L597*'UNIT VALUES'!$C$22)-CALCS!O597,0), 0), 0))</f>
        <v>61383</v>
      </c>
      <c r="U597" s="58">
        <f>IF(C597="22", (O597*'UNIT VALUES'!$D$34)+(Q597*'UNIT VALUES'!$D$35)+(S597*'UNIT VALUES'!$D$36), (O597*'UNIT VALUES'!$D$24)+(Q597*'UNIT VALUES'!$D$25)+(S597*'UNIT VALUES'!$D$26))</f>
        <v>353339.25606052164</v>
      </c>
      <c r="V597" s="58">
        <f>IF(C597="22",(O597*'UNIT VALUES'!$D$37)+(Q597*'UNIT VALUES'!$D$38)+(R597*'UNIT VALUES'!$D$39),IF(C597="66",(Q597*'UNIT VALUES'!$D$27)+(T597*'UNIT VALUES'!$D$29)+(R597*'UNIT VALUES'!$D$30),(Q597*'UNIT VALUES'!$D$27)+(T597*'UNIT VALUES'!$D$28)+(R597*'UNIT VALUES'!$D$30)))</f>
        <v>970794.37828189984</v>
      </c>
      <c r="W597" s="58">
        <f t="shared" si="9"/>
        <v>970794</v>
      </c>
      <c r="X597" s="63">
        <f>ROUND(IF(C597="22", W597*'UNIT VALUES'!$D$40, W597*'UNIT VALUES'!$D$32), 0)</f>
        <v>846986</v>
      </c>
    </row>
    <row r="598" spans="1:24">
      <c r="A598" s="64" t="s">
        <v>1828</v>
      </c>
      <c r="B598" s="64" t="s">
        <v>1804</v>
      </c>
      <c r="C598" s="64" t="s">
        <v>28</v>
      </c>
      <c r="D598" s="64" t="s">
        <v>29</v>
      </c>
      <c r="E598" s="64" t="s">
        <v>1805</v>
      </c>
      <c r="F598" s="64" t="s">
        <v>415</v>
      </c>
      <c r="G598" s="64" t="s">
        <v>1277</v>
      </c>
      <c r="H598" s="64" t="s">
        <v>24</v>
      </c>
      <c r="I598" s="64" t="s">
        <v>1495</v>
      </c>
      <c r="J598" s="64" t="s">
        <v>1820</v>
      </c>
      <c r="K598" s="64" t="s">
        <v>1806</v>
      </c>
      <c r="L598" s="65">
        <v>1670144</v>
      </c>
      <c r="M598" s="65">
        <v>1203429</v>
      </c>
      <c r="N598" s="65">
        <v>1203339</v>
      </c>
      <c r="O598" s="65">
        <v>713777</v>
      </c>
      <c r="P598" s="65">
        <v>0</v>
      </c>
      <c r="Q598" s="65">
        <v>299273</v>
      </c>
      <c r="R598" s="65">
        <v>144532</v>
      </c>
      <c r="S598" s="65">
        <v>10019</v>
      </c>
      <c r="T598" s="57">
        <f>IF(P598&gt;0, ROUND(IF(IF(OR(C598="51", C598="52", C598="66"), (L598*'UNIT VALUES'!$C$22)-CALCS!P598,0)&gt;0, IF(OR(C598="51", C598="52", C598="66"), (L598*'UNIT VALUES'!$C$22)-CALCS!P598,0), 0), 0), ROUND(IF(IF(OR(C598="51", C598="52", C598="66"), (L598*'UNIT VALUES'!$C$22)-CALCS!O598,0)&gt;0, IF(OR(C598="51", C598="52", C598="66"), (L598*'UNIT VALUES'!$C$22)-CALCS!O598,0), 0), 0))</f>
        <v>1779788</v>
      </c>
      <c r="U598" s="58">
        <f>IF(C598="22", (O598*'UNIT VALUES'!$D$34)+(Q598*'UNIT VALUES'!$D$35)+(S598*'UNIT VALUES'!$D$36), (O598*'UNIT VALUES'!$D$24)+(Q598*'UNIT VALUES'!$D$25)+(S598*'UNIT VALUES'!$D$26))</f>
        <v>12323932.403460436</v>
      </c>
      <c r="V598" s="58">
        <f>IF(C598="22",(O598*'UNIT VALUES'!$D$37)+(Q598*'UNIT VALUES'!$D$38)+(R598*'UNIT VALUES'!$D$39),IF(C598="66",(Q598*'UNIT VALUES'!$D$27)+(T598*'UNIT VALUES'!$D$29)+(R598*'UNIT VALUES'!$D$30),(Q598*'UNIT VALUES'!$D$27)+(T598*'UNIT VALUES'!$D$28)+(R598*'UNIT VALUES'!$D$30)))</f>
        <v>38227385.767011948</v>
      </c>
      <c r="W598" s="58">
        <f t="shared" si="9"/>
        <v>38227386</v>
      </c>
      <c r="X598" s="63">
        <f>ROUND(IF(C598="22", W598*'UNIT VALUES'!$D$40, W598*'UNIT VALUES'!$D$32), 0)</f>
        <v>33352151</v>
      </c>
    </row>
    <row r="599" spans="1:24">
      <c r="A599" s="64" t="s">
        <v>1829</v>
      </c>
      <c r="B599" s="64" t="s">
        <v>1804</v>
      </c>
      <c r="C599" s="64" t="s">
        <v>28</v>
      </c>
      <c r="D599" s="64" t="s">
        <v>29</v>
      </c>
      <c r="E599" s="64" t="s">
        <v>1805</v>
      </c>
      <c r="F599" s="64" t="s">
        <v>1830</v>
      </c>
      <c r="G599" s="64" t="s">
        <v>23</v>
      </c>
      <c r="H599" s="64" t="s">
        <v>24</v>
      </c>
      <c r="I599" s="64" t="s">
        <v>1831</v>
      </c>
      <c r="J599" s="64" t="s">
        <v>1832</v>
      </c>
      <c r="K599" s="64" t="s">
        <v>1806</v>
      </c>
      <c r="L599" s="65">
        <v>30198</v>
      </c>
      <c r="M599" s="65">
        <v>51392</v>
      </c>
      <c r="N599" s="65">
        <v>51392</v>
      </c>
      <c r="O599" s="65">
        <v>48579</v>
      </c>
      <c r="P599" s="65">
        <v>0</v>
      </c>
      <c r="Q599" s="65">
        <v>12475</v>
      </c>
      <c r="R599" s="65">
        <v>1894</v>
      </c>
      <c r="S599" s="65">
        <v>242</v>
      </c>
      <c r="T599" s="57">
        <f>IF(P599&gt;0, ROUND(IF(IF(OR(C599="51", C599="52", C599="66"), (L599*'UNIT VALUES'!$C$22)-CALCS!P599,0)&gt;0, IF(OR(C599="51", C599="52", C599="66"), (L599*'UNIT VALUES'!$C$22)-CALCS!P599,0), 0), 0), ROUND(IF(IF(OR(C599="51", C599="52", C599="66"), (L599*'UNIT VALUES'!$C$22)-CALCS!O599,0)&gt;0, IF(OR(C599="51", C599="52", C599="66"), (L599*'UNIT VALUES'!$C$22)-CALCS!O599,0), 0), 0))</f>
        <v>0</v>
      </c>
      <c r="U599" s="58">
        <f>IF(C599="22", (O599*'UNIT VALUES'!$D$34)+(Q599*'UNIT VALUES'!$D$35)+(S599*'UNIT VALUES'!$D$36), (O599*'UNIT VALUES'!$D$24)+(Q599*'UNIT VALUES'!$D$25)+(S599*'UNIT VALUES'!$D$26))</f>
        <v>520979.28723820555</v>
      </c>
      <c r="V599" s="58">
        <f>IF(C599="22",(O599*'UNIT VALUES'!$D$37)+(Q599*'UNIT VALUES'!$D$38)+(R599*'UNIT VALUES'!$D$39),IF(C599="66",(Q599*'UNIT VALUES'!$D$27)+(T599*'UNIT VALUES'!$D$29)+(R599*'UNIT VALUES'!$D$30),(Q599*'UNIT VALUES'!$D$27)+(T599*'UNIT VALUES'!$D$28)+(R599*'UNIT VALUES'!$D$30)))</f>
        <v>366060.4690202144</v>
      </c>
      <c r="W599" s="58">
        <f t="shared" si="9"/>
        <v>520979</v>
      </c>
      <c r="X599" s="63">
        <f>ROUND(IF(C599="22", W599*'UNIT VALUES'!$D$40, W599*'UNIT VALUES'!$D$32), 0)</f>
        <v>454537</v>
      </c>
    </row>
    <row r="600" spans="1:24">
      <c r="A600" s="64" t="s">
        <v>1833</v>
      </c>
      <c r="B600" s="64" t="s">
        <v>1804</v>
      </c>
      <c r="C600" s="64" t="s">
        <v>28</v>
      </c>
      <c r="D600" s="64" t="s">
        <v>29</v>
      </c>
      <c r="E600" s="64" t="s">
        <v>1805</v>
      </c>
      <c r="F600" s="64" t="s">
        <v>1834</v>
      </c>
      <c r="G600" s="64" t="s">
        <v>98</v>
      </c>
      <c r="H600" s="64" t="s">
        <v>24</v>
      </c>
      <c r="I600" s="64" t="s">
        <v>1835</v>
      </c>
      <c r="J600" s="64" t="s">
        <v>1823</v>
      </c>
      <c r="K600" s="64" t="s">
        <v>1806</v>
      </c>
      <c r="L600" s="65">
        <v>26692</v>
      </c>
      <c r="M600" s="65">
        <v>58056</v>
      </c>
      <c r="N600" s="65">
        <v>58056</v>
      </c>
      <c r="O600" s="65">
        <v>79740</v>
      </c>
      <c r="P600" s="65">
        <v>0</v>
      </c>
      <c r="Q600" s="65">
        <v>5660</v>
      </c>
      <c r="R600" s="65">
        <v>843</v>
      </c>
      <c r="S600" s="65">
        <v>376</v>
      </c>
      <c r="T600" s="57">
        <f>IF(P600&gt;0, ROUND(IF(IF(OR(C600="51", C600="52", C600="66"), (L600*'UNIT VALUES'!$C$22)-CALCS!P600,0)&gt;0, IF(OR(C600="51", C600="52", C600="66"), (L600*'UNIT VALUES'!$C$22)-CALCS!P600,0), 0), 0), ROUND(IF(IF(OR(C600="51", C600="52", C600="66"), (L600*'UNIT VALUES'!$C$22)-CALCS!O600,0)&gt;0, IF(OR(C600="51", C600="52", C600="66"), (L600*'UNIT VALUES'!$C$22)-CALCS!O600,0), 0), 0))</f>
        <v>0</v>
      </c>
      <c r="U600" s="58">
        <f>IF(C600="22", (O600*'UNIT VALUES'!$D$34)+(Q600*'UNIT VALUES'!$D$35)+(S600*'UNIT VALUES'!$D$36), (O600*'UNIT VALUES'!$D$24)+(Q600*'UNIT VALUES'!$D$25)+(S600*'UNIT VALUES'!$D$26))</f>
        <v>394858.97688692762</v>
      </c>
      <c r="V600" s="58">
        <f>IF(C600="22",(O600*'UNIT VALUES'!$D$37)+(Q600*'UNIT VALUES'!$D$38)+(R600*'UNIT VALUES'!$D$39),IF(C600="66",(Q600*'UNIT VALUES'!$D$27)+(T600*'UNIT VALUES'!$D$29)+(R600*'UNIT VALUES'!$D$30),(Q600*'UNIT VALUES'!$D$27)+(T600*'UNIT VALUES'!$D$28)+(R600*'UNIT VALUES'!$D$30)))</f>
        <v>164917.94843635315</v>
      </c>
      <c r="W600" s="58">
        <f t="shared" si="9"/>
        <v>394859</v>
      </c>
      <c r="X600" s="63">
        <f>ROUND(IF(C600="22", W600*'UNIT VALUES'!$D$40, W600*'UNIT VALUES'!$D$32), 0)</f>
        <v>344502</v>
      </c>
    </row>
    <row r="601" spans="1:24">
      <c r="A601" s="64" t="s">
        <v>1836</v>
      </c>
      <c r="B601" s="64" t="s">
        <v>1804</v>
      </c>
      <c r="C601" s="64" t="s">
        <v>28</v>
      </c>
      <c r="D601" s="64" t="s">
        <v>29</v>
      </c>
      <c r="E601" s="64" t="s">
        <v>1805</v>
      </c>
      <c r="F601" s="64" t="s">
        <v>1837</v>
      </c>
      <c r="G601" s="64" t="s">
        <v>1838</v>
      </c>
      <c r="H601" s="64" t="s">
        <v>24</v>
      </c>
      <c r="I601" s="64" t="s">
        <v>381</v>
      </c>
      <c r="J601" s="64" t="s">
        <v>1839</v>
      </c>
      <c r="K601" s="64" t="s">
        <v>1806</v>
      </c>
      <c r="L601" s="65">
        <v>196940</v>
      </c>
      <c r="M601" s="65">
        <v>159611</v>
      </c>
      <c r="N601" s="65">
        <v>159611</v>
      </c>
      <c r="O601" s="65">
        <v>102434</v>
      </c>
      <c r="P601" s="65">
        <v>0</v>
      </c>
      <c r="Q601" s="65">
        <v>39123</v>
      </c>
      <c r="R601" s="65">
        <v>13591</v>
      </c>
      <c r="S601" s="65">
        <v>1040</v>
      </c>
      <c r="T601" s="57">
        <f>IF(P601&gt;0, ROUND(IF(IF(OR(C601="51", C601="52", C601="66"), (L601*'UNIT VALUES'!$C$22)-CALCS!P601,0)&gt;0, IF(OR(C601="51", C601="52", C601="66"), (L601*'UNIT VALUES'!$C$22)-CALCS!P601,0), 0), 0), ROUND(IF(IF(OR(C601="51", C601="52", C601="66"), (L601*'UNIT VALUES'!$C$22)-CALCS!O601,0)&gt;0, IF(OR(C601="51", C601="52", C601="66"), (L601*'UNIT VALUES'!$C$22)-CALCS!O601,0), 0), 0))</f>
        <v>191602</v>
      </c>
      <c r="U601" s="58">
        <f>IF(C601="22", (O601*'UNIT VALUES'!$D$34)+(Q601*'UNIT VALUES'!$D$35)+(S601*'UNIT VALUES'!$D$36), (O601*'UNIT VALUES'!$D$24)+(Q601*'UNIT VALUES'!$D$25)+(S601*'UNIT VALUES'!$D$26))</f>
        <v>1583327.3723245193</v>
      </c>
      <c r="V601" s="58">
        <f>IF(C601="22",(O601*'UNIT VALUES'!$D$37)+(Q601*'UNIT VALUES'!$D$38)+(R601*'UNIT VALUES'!$D$39),IF(C601="66",(Q601*'UNIT VALUES'!$D$27)+(T601*'UNIT VALUES'!$D$29)+(R601*'UNIT VALUES'!$D$30),(Q601*'UNIT VALUES'!$D$27)+(T601*'UNIT VALUES'!$D$28)+(R601*'UNIT VALUES'!$D$30)))</f>
        <v>4102370.5126242046</v>
      </c>
      <c r="W601" s="58">
        <f t="shared" si="9"/>
        <v>4102371</v>
      </c>
      <c r="X601" s="63">
        <f>ROUND(IF(C601="22", W601*'UNIT VALUES'!$D$40, W601*'UNIT VALUES'!$D$32), 0)</f>
        <v>3579185</v>
      </c>
    </row>
    <row r="602" spans="1:24">
      <c r="A602" s="64" t="s">
        <v>1840</v>
      </c>
      <c r="B602" s="64" t="s">
        <v>1804</v>
      </c>
      <c r="C602" s="64" t="s">
        <v>28</v>
      </c>
      <c r="D602" s="64" t="s">
        <v>29</v>
      </c>
      <c r="E602" s="64" t="s">
        <v>1805</v>
      </c>
      <c r="F602" s="64" t="s">
        <v>1734</v>
      </c>
      <c r="G602" s="64" t="s">
        <v>45</v>
      </c>
      <c r="H602" s="64" t="s">
        <v>24</v>
      </c>
      <c r="I602" s="64" t="s">
        <v>1841</v>
      </c>
      <c r="J602" s="64" t="s">
        <v>1842</v>
      </c>
      <c r="K602" s="64" t="s">
        <v>1806</v>
      </c>
      <c r="L602" s="65">
        <v>177313</v>
      </c>
      <c r="M602" s="65">
        <v>181843</v>
      </c>
      <c r="N602" s="65">
        <v>181843</v>
      </c>
      <c r="O602" s="65">
        <v>188040</v>
      </c>
      <c r="P602" s="65">
        <v>0</v>
      </c>
      <c r="Q602" s="65">
        <v>40465</v>
      </c>
      <c r="R602" s="65">
        <v>31157</v>
      </c>
      <c r="S602" s="65">
        <v>1752</v>
      </c>
      <c r="T602" s="57">
        <f>IF(P602&gt;0, ROUND(IF(IF(OR(C602="51", C602="52", C602="66"), (L602*'UNIT VALUES'!$C$22)-CALCS!P602,0)&gt;0, IF(OR(C602="51", C602="52", C602="66"), (L602*'UNIT VALUES'!$C$22)-CALCS!P602,0), 0), 0), ROUND(IF(IF(OR(C602="51", C602="52", C602="66"), (L602*'UNIT VALUES'!$C$22)-CALCS!O602,0)&gt;0, IF(OR(C602="51", C602="52", C602="66"), (L602*'UNIT VALUES'!$C$22)-CALCS!O602,0), 0), 0))</f>
        <v>76693</v>
      </c>
      <c r="U602" s="58">
        <f>IF(C602="22", (O602*'UNIT VALUES'!$D$34)+(Q602*'UNIT VALUES'!$D$35)+(S602*'UNIT VALUES'!$D$36), (O602*'UNIT VALUES'!$D$24)+(Q602*'UNIT VALUES'!$D$25)+(S602*'UNIT VALUES'!$D$26))</f>
        <v>1913515.1021010072</v>
      </c>
      <c r="V602" s="58">
        <f>IF(C602="22",(O602*'UNIT VALUES'!$D$37)+(Q602*'UNIT VALUES'!$D$38)+(R602*'UNIT VALUES'!$D$39),IF(C602="66",(Q602*'UNIT VALUES'!$D$27)+(T602*'UNIT VALUES'!$D$29)+(R602*'UNIT VALUES'!$D$30),(Q602*'UNIT VALUES'!$D$27)+(T602*'UNIT VALUES'!$D$28)+(R602*'UNIT VALUES'!$D$30)))</f>
        <v>3938602.8050975106</v>
      </c>
      <c r="W602" s="58">
        <f t="shared" si="9"/>
        <v>3938603</v>
      </c>
      <c r="X602" s="63">
        <f>ROUND(IF(C602="22", W602*'UNIT VALUES'!$D$40, W602*'UNIT VALUES'!$D$32), 0)</f>
        <v>3436303</v>
      </c>
    </row>
    <row r="603" spans="1:24">
      <c r="A603" s="64" t="s">
        <v>1843</v>
      </c>
      <c r="B603" s="64" t="s">
        <v>1804</v>
      </c>
      <c r="C603" s="64" t="s">
        <v>28</v>
      </c>
      <c r="D603" s="64" t="s">
        <v>29</v>
      </c>
      <c r="E603" s="64" t="s">
        <v>1805</v>
      </c>
      <c r="F603" s="64" t="s">
        <v>1844</v>
      </c>
      <c r="G603" s="64" t="s">
        <v>23</v>
      </c>
      <c r="H603" s="64" t="s">
        <v>24</v>
      </c>
      <c r="I603" s="64" t="s">
        <v>1845</v>
      </c>
      <c r="J603" s="64" t="s">
        <v>1846</v>
      </c>
      <c r="K603" s="64" t="s">
        <v>1806</v>
      </c>
      <c r="L603" s="65">
        <v>24777</v>
      </c>
      <c r="M603" s="65">
        <v>26281</v>
      </c>
      <c r="N603" s="65">
        <v>26281</v>
      </c>
      <c r="O603" s="65">
        <v>33051</v>
      </c>
      <c r="P603" s="65">
        <v>0</v>
      </c>
      <c r="Q603" s="65">
        <v>4146</v>
      </c>
      <c r="R603" s="65">
        <v>2894</v>
      </c>
      <c r="S603" s="65">
        <v>296</v>
      </c>
      <c r="T603" s="57">
        <f>IF(P603&gt;0, ROUND(IF(IF(OR(C603="51", C603="52", C603="66"), (L603*'UNIT VALUES'!$C$22)-CALCS!P603,0)&gt;0, IF(OR(C603="51", C603="52", C603="66"), (L603*'UNIT VALUES'!$C$22)-CALCS!P603,0), 0), 0), ROUND(IF(IF(OR(C603="51", C603="52", C603="66"), (L603*'UNIT VALUES'!$C$22)-CALCS!O603,0)&gt;0, IF(OR(C603="51", C603="52", C603="66"), (L603*'UNIT VALUES'!$C$22)-CALCS!O603,0), 0), 0))</f>
        <v>3942</v>
      </c>
      <c r="U603" s="58">
        <f>IF(C603="22", (O603*'UNIT VALUES'!$D$34)+(Q603*'UNIT VALUES'!$D$35)+(S603*'UNIT VALUES'!$D$36), (O603*'UNIT VALUES'!$D$24)+(Q603*'UNIT VALUES'!$D$25)+(S603*'UNIT VALUES'!$D$26))</f>
        <v>242876.20584343158</v>
      </c>
      <c r="V603" s="58">
        <f>IF(C603="22",(O603*'UNIT VALUES'!$D$37)+(Q603*'UNIT VALUES'!$D$38)+(R603*'UNIT VALUES'!$D$39),IF(C603="66",(Q603*'UNIT VALUES'!$D$27)+(T603*'UNIT VALUES'!$D$29)+(R603*'UNIT VALUES'!$D$30),(Q603*'UNIT VALUES'!$D$27)+(T603*'UNIT VALUES'!$D$28)+(R603*'UNIT VALUES'!$D$30)))</f>
        <v>333021.50036229996</v>
      </c>
      <c r="W603" s="58">
        <f t="shared" si="9"/>
        <v>333022</v>
      </c>
      <c r="X603" s="63">
        <f>ROUND(IF(C603="22", W603*'UNIT VALUES'!$D$40, W603*'UNIT VALUES'!$D$32), 0)</f>
        <v>290551</v>
      </c>
    </row>
    <row r="604" spans="1:24">
      <c r="A604" s="64" t="s">
        <v>1847</v>
      </c>
      <c r="B604" s="64" t="s">
        <v>1804</v>
      </c>
      <c r="C604" s="64" t="s">
        <v>28</v>
      </c>
      <c r="D604" s="64" t="s">
        <v>29</v>
      </c>
      <c r="E604" s="64" t="s">
        <v>1805</v>
      </c>
      <c r="F604" s="64" t="s">
        <v>1848</v>
      </c>
      <c r="G604" s="64" t="s">
        <v>632</v>
      </c>
      <c r="H604" s="64" t="s">
        <v>24</v>
      </c>
      <c r="I604" s="64" t="s">
        <v>1849</v>
      </c>
      <c r="J604" s="64" t="s">
        <v>1850</v>
      </c>
      <c r="K604" s="64" t="s">
        <v>1806</v>
      </c>
      <c r="L604" s="65">
        <v>50720</v>
      </c>
      <c r="M604" s="65">
        <v>39739</v>
      </c>
      <c r="N604" s="65">
        <v>39739</v>
      </c>
      <c r="O604" s="65">
        <v>33534</v>
      </c>
      <c r="P604" s="65">
        <v>0</v>
      </c>
      <c r="Q604" s="65">
        <v>9097</v>
      </c>
      <c r="R604" s="65">
        <v>8638</v>
      </c>
      <c r="S604" s="65">
        <v>240</v>
      </c>
      <c r="T604" s="57">
        <f>IF(P604&gt;0, ROUND(IF(IF(OR(C604="51", C604="52", C604="66"), (L604*'UNIT VALUES'!$C$22)-CALCS!P604,0)&gt;0, IF(OR(C604="51", C604="52", C604="66"), (L604*'UNIT VALUES'!$C$22)-CALCS!P604,0), 0), 0), ROUND(IF(IF(OR(C604="51", C604="52", C604="66"), (L604*'UNIT VALUES'!$C$22)-CALCS!O604,0)&gt;0, IF(OR(C604="51", C604="52", C604="66"), (L604*'UNIT VALUES'!$C$22)-CALCS!O604,0), 0), 0))</f>
        <v>42192</v>
      </c>
      <c r="U604" s="58">
        <f>IF(C604="22", (O604*'UNIT VALUES'!$D$34)+(Q604*'UNIT VALUES'!$D$35)+(S604*'UNIT VALUES'!$D$36), (O604*'UNIT VALUES'!$D$24)+(Q604*'UNIT VALUES'!$D$25)+(S604*'UNIT VALUES'!$D$26))</f>
        <v>386948.32228688151</v>
      </c>
      <c r="V604" s="58">
        <f>IF(C604="22",(O604*'UNIT VALUES'!$D$37)+(Q604*'UNIT VALUES'!$D$38)+(R604*'UNIT VALUES'!$D$39),IF(C604="66",(Q604*'UNIT VALUES'!$D$27)+(T604*'UNIT VALUES'!$D$29)+(R604*'UNIT VALUES'!$D$30),(Q604*'UNIT VALUES'!$D$27)+(T604*'UNIT VALUES'!$D$28)+(R604*'UNIT VALUES'!$D$30)))</f>
        <v>1315698.5437302405</v>
      </c>
      <c r="W604" s="58">
        <f t="shared" si="9"/>
        <v>1315699</v>
      </c>
      <c r="X604" s="63">
        <f>ROUND(IF(C604="22", W604*'UNIT VALUES'!$D$40, W604*'UNIT VALUES'!$D$32), 0)</f>
        <v>1147905</v>
      </c>
    </row>
    <row r="605" spans="1:24">
      <c r="A605" s="64" t="s">
        <v>1851</v>
      </c>
      <c r="B605" s="64" t="s">
        <v>1804</v>
      </c>
      <c r="C605" s="64" t="s">
        <v>28</v>
      </c>
      <c r="D605" s="64" t="s">
        <v>29</v>
      </c>
      <c r="E605" s="64" t="s">
        <v>1805</v>
      </c>
      <c r="F605" s="64" t="s">
        <v>1852</v>
      </c>
      <c r="G605" s="64" t="s">
        <v>68</v>
      </c>
      <c r="H605" s="64" t="s">
        <v>24</v>
      </c>
      <c r="I605" s="64" t="s">
        <v>1853</v>
      </c>
      <c r="J605" s="64" t="s">
        <v>1854</v>
      </c>
      <c r="K605" s="64" t="s">
        <v>1806</v>
      </c>
      <c r="L605" s="65">
        <v>82089</v>
      </c>
      <c r="M605" s="65">
        <v>79722</v>
      </c>
      <c r="N605" s="65">
        <v>79722</v>
      </c>
      <c r="O605" s="65">
        <v>74262</v>
      </c>
      <c r="P605" s="65">
        <v>0</v>
      </c>
      <c r="Q605" s="65">
        <v>22970</v>
      </c>
      <c r="R605" s="65">
        <v>10751</v>
      </c>
      <c r="S605" s="65">
        <v>407</v>
      </c>
      <c r="T605" s="57">
        <f>IF(P605&gt;0, ROUND(IF(IF(OR(C605="51", C605="52", C605="66"), (L605*'UNIT VALUES'!$C$22)-CALCS!P605,0)&gt;0, IF(OR(C605="51", C605="52", C605="66"), (L605*'UNIT VALUES'!$C$22)-CALCS!P605,0), 0), 0), ROUND(IF(IF(OR(C605="51", C605="52", C605="66"), (L605*'UNIT VALUES'!$C$22)-CALCS!O605,0)&gt;0, IF(OR(C605="51", C605="52", C605="66"), (L605*'UNIT VALUES'!$C$22)-CALCS!O605,0), 0), 0))</f>
        <v>48299</v>
      </c>
      <c r="U605" s="58">
        <f>IF(C605="22", (O605*'UNIT VALUES'!$D$34)+(Q605*'UNIT VALUES'!$D$35)+(S605*'UNIT VALUES'!$D$36), (O605*'UNIT VALUES'!$D$24)+(Q605*'UNIT VALUES'!$D$25)+(S605*'UNIT VALUES'!$D$26))</f>
        <v>922887.23230289365</v>
      </c>
      <c r="V605" s="58">
        <f>IF(C605="22",(O605*'UNIT VALUES'!$D$37)+(Q605*'UNIT VALUES'!$D$38)+(R605*'UNIT VALUES'!$D$39),IF(C605="66",(Q605*'UNIT VALUES'!$D$27)+(T605*'UNIT VALUES'!$D$29)+(R605*'UNIT VALUES'!$D$30),(Q605*'UNIT VALUES'!$D$27)+(T605*'UNIT VALUES'!$D$28)+(R605*'UNIT VALUES'!$D$30)))</f>
        <v>1800001.6362889388</v>
      </c>
      <c r="W605" s="58">
        <f t="shared" si="9"/>
        <v>1800002</v>
      </c>
      <c r="X605" s="63">
        <f>ROUND(IF(C605="22", W605*'UNIT VALUES'!$D$40, W605*'UNIT VALUES'!$D$32), 0)</f>
        <v>1570443</v>
      </c>
    </row>
    <row r="606" spans="1:24">
      <c r="A606" s="64" t="s">
        <v>1855</v>
      </c>
      <c r="B606" s="64" t="s">
        <v>1804</v>
      </c>
      <c r="C606" s="64" t="s">
        <v>28</v>
      </c>
      <c r="D606" s="64" t="s">
        <v>29</v>
      </c>
      <c r="E606" s="64" t="s">
        <v>1805</v>
      </c>
      <c r="F606" s="64" t="s">
        <v>1856</v>
      </c>
      <c r="G606" s="64" t="s">
        <v>23</v>
      </c>
      <c r="H606" s="64" t="s">
        <v>24</v>
      </c>
      <c r="I606" s="64" t="s">
        <v>192</v>
      </c>
      <c r="J606" s="64" t="s">
        <v>1832</v>
      </c>
      <c r="K606" s="64" t="s">
        <v>1806</v>
      </c>
      <c r="L606" s="65">
        <v>107807</v>
      </c>
      <c r="M606" s="65">
        <v>130414</v>
      </c>
      <c r="N606" s="65">
        <v>130414</v>
      </c>
      <c r="O606" s="65">
        <v>114297</v>
      </c>
      <c r="P606" s="65">
        <v>0</v>
      </c>
      <c r="Q606" s="65">
        <v>27995</v>
      </c>
      <c r="R606" s="65">
        <v>13738</v>
      </c>
      <c r="S606" s="65">
        <v>881</v>
      </c>
      <c r="T606" s="57">
        <f>IF(P606&gt;0, ROUND(IF(IF(OR(C606="51", C606="52", C606="66"), (L606*'UNIT VALUES'!$C$22)-CALCS!P606,0)&gt;0, IF(OR(C606="51", C606="52", C606="66"), (L606*'UNIT VALUES'!$C$22)-CALCS!P606,0), 0), 0), ROUND(IF(IF(OR(C606="51", C606="52", C606="66"), (L606*'UNIT VALUES'!$C$22)-CALCS!O606,0)&gt;0, IF(OR(C606="51", C606="52", C606="66"), (L606*'UNIT VALUES'!$C$22)-CALCS!O606,0), 0), 0))</f>
        <v>46661</v>
      </c>
      <c r="U606" s="58">
        <f>IF(C606="22", (O606*'UNIT VALUES'!$D$34)+(Q606*'UNIT VALUES'!$D$35)+(S606*'UNIT VALUES'!$D$36), (O606*'UNIT VALUES'!$D$24)+(Q606*'UNIT VALUES'!$D$25)+(S606*'UNIT VALUES'!$D$26))</f>
        <v>1236723.9703275217</v>
      </c>
      <c r="V606" s="58">
        <f>IF(C606="22",(O606*'UNIT VALUES'!$D$37)+(Q606*'UNIT VALUES'!$D$38)+(R606*'UNIT VALUES'!$D$39),IF(C606="66",(Q606*'UNIT VALUES'!$D$27)+(T606*'UNIT VALUES'!$D$29)+(R606*'UNIT VALUES'!$D$30),(Q606*'UNIT VALUES'!$D$27)+(T606*'UNIT VALUES'!$D$28)+(R606*'UNIT VALUES'!$D$30)))</f>
        <v>2085809.3136939071</v>
      </c>
      <c r="W606" s="58">
        <f t="shared" si="9"/>
        <v>2085809</v>
      </c>
      <c r="X606" s="63">
        <f>ROUND(IF(C606="22", W606*'UNIT VALUES'!$D$40, W606*'UNIT VALUES'!$D$32), 0)</f>
        <v>1819800</v>
      </c>
    </row>
    <row r="607" spans="1:24">
      <c r="A607" s="64" t="s">
        <v>1857</v>
      </c>
      <c r="B607" s="64" t="s">
        <v>1804</v>
      </c>
      <c r="C607" s="64" t="s">
        <v>49</v>
      </c>
      <c r="D607" s="64" t="s">
        <v>50</v>
      </c>
      <c r="E607" s="64" t="s">
        <v>1805</v>
      </c>
      <c r="F607" s="64" t="s">
        <v>1858</v>
      </c>
      <c r="G607" s="64" t="s">
        <v>1277</v>
      </c>
      <c r="H607" s="64" t="s">
        <v>24</v>
      </c>
      <c r="I607" s="64" t="s">
        <v>1859</v>
      </c>
      <c r="J607" s="64" t="s">
        <v>1820</v>
      </c>
      <c r="K607" s="64" t="s">
        <v>1806</v>
      </c>
      <c r="L607" s="65">
        <v>53933</v>
      </c>
      <c r="M607" s="65">
        <v>45105</v>
      </c>
      <c r="N607" s="65">
        <v>45105</v>
      </c>
      <c r="O607" s="65">
        <v>38144</v>
      </c>
      <c r="P607" s="65">
        <v>0</v>
      </c>
      <c r="Q607" s="65">
        <v>4877</v>
      </c>
      <c r="R607" s="65">
        <v>1676</v>
      </c>
      <c r="S607" s="65">
        <v>241</v>
      </c>
      <c r="T607" s="57">
        <f>IF(P607&gt;0, ROUND(IF(IF(OR(C607="51", C607="52", C607="66"), (L607*'UNIT VALUES'!$C$22)-CALCS!P607,0)&gt;0, IF(OR(C607="51", C607="52", C607="66"), (L607*'UNIT VALUES'!$C$22)-CALCS!P607,0), 0), 0), ROUND(IF(IF(OR(C607="51", C607="52", C607="66"), (L607*'UNIT VALUES'!$C$22)-CALCS!O607,0)&gt;0, IF(OR(C607="51", C607="52", C607="66"), (L607*'UNIT VALUES'!$C$22)-CALCS!O607,0), 0), 0))</f>
        <v>42379</v>
      </c>
      <c r="U607" s="58">
        <f>IF(C607="22", (O607*'UNIT VALUES'!$D$34)+(Q607*'UNIT VALUES'!$D$35)+(S607*'UNIT VALUES'!$D$36), (O607*'UNIT VALUES'!$D$24)+(Q607*'UNIT VALUES'!$D$25)+(S607*'UNIT VALUES'!$D$26))</f>
        <v>266105.76535588357</v>
      </c>
      <c r="V607" s="58">
        <f>IF(C607="22",(O607*'UNIT VALUES'!$D$37)+(Q607*'UNIT VALUES'!$D$38)+(R607*'UNIT VALUES'!$D$39),IF(C607="66",(Q607*'UNIT VALUES'!$D$27)+(T607*'UNIT VALUES'!$D$29)+(R607*'UNIT VALUES'!$D$30),(Q607*'UNIT VALUES'!$D$27)+(T607*'UNIT VALUES'!$D$28)+(R607*'UNIT VALUES'!$D$30)))</f>
        <v>742482.08986103279</v>
      </c>
      <c r="W607" s="58">
        <f t="shared" si="9"/>
        <v>742482</v>
      </c>
      <c r="X607" s="63">
        <f>ROUND(IF(C607="22", W607*'UNIT VALUES'!$D$40, W607*'UNIT VALUES'!$D$32), 0)</f>
        <v>647791</v>
      </c>
    </row>
    <row r="608" spans="1:24">
      <c r="A608" s="64" t="s">
        <v>1860</v>
      </c>
      <c r="B608" s="64" t="s">
        <v>1804</v>
      </c>
      <c r="C608" s="64" t="s">
        <v>28</v>
      </c>
      <c r="D608" s="64" t="s">
        <v>29</v>
      </c>
      <c r="E608" s="64" t="s">
        <v>1805</v>
      </c>
      <c r="F608" s="64" t="s">
        <v>1861</v>
      </c>
      <c r="G608" s="64" t="s">
        <v>1277</v>
      </c>
      <c r="H608" s="64" t="s">
        <v>24</v>
      </c>
      <c r="I608" s="64" t="s">
        <v>1207</v>
      </c>
      <c r="J608" s="64" t="s">
        <v>1820</v>
      </c>
      <c r="K608" s="64" t="s">
        <v>1806</v>
      </c>
      <c r="L608" s="65">
        <v>66702</v>
      </c>
      <c r="M608" s="65">
        <v>104814</v>
      </c>
      <c r="N608" s="65">
        <v>104814</v>
      </c>
      <c r="O608" s="65">
        <v>96942</v>
      </c>
      <c r="P608" s="65">
        <v>0</v>
      </c>
      <c r="Q608" s="65">
        <v>3554</v>
      </c>
      <c r="R608" s="65">
        <v>1489</v>
      </c>
      <c r="S608" s="65">
        <v>143</v>
      </c>
      <c r="T608" s="57">
        <f>IF(P608&gt;0, ROUND(IF(IF(OR(C608="51", C608="52", C608="66"), (L608*'UNIT VALUES'!$C$22)-CALCS!P608,0)&gt;0, IF(OR(C608="51", C608="52", C608="66"), (L608*'UNIT VALUES'!$C$22)-CALCS!P608,0), 0), 0), ROUND(IF(IF(OR(C608="51", C608="52", C608="66"), (L608*'UNIT VALUES'!$C$22)-CALCS!O608,0)&gt;0, IF(OR(C608="51", C608="52", C608="66"), (L608*'UNIT VALUES'!$C$22)-CALCS!O608,0), 0), 0))</f>
        <v>2646</v>
      </c>
      <c r="U608" s="58">
        <f>IF(C608="22", (O608*'UNIT VALUES'!$D$34)+(Q608*'UNIT VALUES'!$D$35)+(S608*'UNIT VALUES'!$D$36), (O608*'UNIT VALUES'!$D$24)+(Q608*'UNIT VALUES'!$D$25)+(S608*'UNIT VALUES'!$D$26))</f>
        <v>324305.28521911439</v>
      </c>
      <c r="V608" s="58">
        <f>IF(C608="22",(O608*'UNIT VALUES'!$D$37)+(Q608*'UNIT VALUES'!$D$38)+(R608*'UNIT VALUES'!$D$39),IF(C608="66",(Q608*'UNIT VALUES'!$D$27)+(T608*'UNIT VALUES'!$D$29)+(R608*'UNIT VALUES'!$D$30),(Q608*'UNIT VALUES'!$D$27)+(T608*'UNIT VALUES'!$D$28)+(R608*'UNIT VALUES'!$D$30)))</f>
        <v>205383.28636208142</v>
      </c>
      <c r="W608" s="58">
        <f t="shared" si="9"/>
        <v>324305</v>
      </c>
      <c r="X608" s="63">
        <f>ROUND(IF(C608="22", W608*'UNIT VALUES'!$D$40, W608*'UNIT VALUES'!$D$32), 0)</f>
        <v>282946</v>
      </c>
    </row>
    <row r="609" spans="1:24">
      <c r="A609" s="64" t="s">
        <v>1862</v>
      </c>
      <c r="B609" s="64" t="s">
        <v>1804</v>
      </c>
      <c r="C609" s="64" t="s">
        <v>49</v>
      </c>
      <c r="D609" s="64" t="s">
        <v>50</v>
      </c>
      <c r="E609" s="64" t="s">
        <v>1805</v>
      </c>
      <c r="F609" s="64" t="s">
        <v>1863</v>
      </c>
      <c r="G609" s="64" t="s">
        <v>23</v>
      </c>
      <c r="H609" s="64" t="s">
        <v>24</v>
      </c>
      <c r="I609" s="64" t="s">
        <v>1864</v>
      </c>
      <c r="J609" s="64" t="s">
        <v>1865</v>
      </c>
      <c r="K609" s="64" t="s">
        <v>1806</v>
      </c>
      <c r="L609" s="65">
        <v>27779</v>
      </c>
      <c r="M609" s="65">
        <v>37269</v>
      </c>
      <c r="N609" s="65">
        <v>37250</v>
      </c>
      <c r="O609" s="65">
        <v>41863</v>
      </c>
      <c r="P609" s="65">
        <v>0</v>
      </c>
      <c r="Q609" s="65">
        <v>4416</v>
      </c>
      <c r="R609" s="65">
        <v>2075</v>
      </c>
      <c r="S609" s="65">
        <v>167</v>
      </c>
      <c r="T609" s="57">
        <f>IF(P609&gt;0, ROUND(IF(IF(OR(C609="51", C609="52", C609="66"), (L609*'UNIT VALUES'!$C$22)-CALCS!P609,0)&gt;0, IF(OR(C609="51", C609="52", C609="66"), (L609*'UNIT VALUES'!$C$22)-CALCS!P609,0), 0), 0), ROUND(IF(IF(OR(C609="51", C609="52", C609="66"), (L609*'UNIT VALUES'!$C$22)-CALCS!O609,0)&gt;0, IF(OR(C609="51", C609="52", C609="66"), (L609*'UNIT VALUES'!$C$22)-CALCS!O609,0), 0), 0))</f>
        <v>0</v>
      </c>
      <c r="U609" s="58">
        <f>IF(C609="22", (O609*'UNIT VALUES'!$D$34)+(Q609*'UNIT VALUES'!$D$35)+(S609*'UNIT VALUES'!$D$36), (O609*'UNIT VALUES'!$D$24)+(Q609*'UNIT VALUES'!$D$25)+(S609*'UNIT VALUES'!$D$26))</f>
        <v>246676.43044875961</v>
      </c>
      <c r="V609" s="58">
        <f>IF(C609="22",(O609*'UNIT VALUES'!$D$37)+(Q609*'UNIT VALUES'!$D$38)+(R609*'UNIT VALUES'!$D$39),IF(C609="66",(Q609*'UNIT VALUES'!$D$27)+(T609*'UNIT VALUES'!$D$29)+(R609*'UNIT VALUES'!$D$30),(Q609*'UNIT VALUES'!$D$27)+(T609*'UNIT VALUES'!$D$28)+(R609*'UNIT VALUES'!$D$30)))</f>
        <v>229953.50400421425</v>
      </c>
      <c r="W609" s="58">
        <f t="shared" si="9"/>
        <v>246676</v>
      </c>
      <c r="X609" s="63">
        <f>ROUND(IF(C609="22", W609*'UNIT VALUES'!$D$40, W609*'UNIT VALUES'!$D$32), 0)</f>
        <v>215217</v>
      </c>
    </row>
    <row r="610" spans="1:24">
      <c r="A610" s="64" t="s">
        <v>1633</v>
      </c>
      <c r="B610" s="64" t="s">
        <v>1804</v>
      </c>
      <c r="C610" s="64" t="s">
        <v>28</v>
      </c>
      <c r="D610" s="64" t="s">
        <v>29</v>
      </c>
      <c r="E610" s="64" t="s">
        <v>1805</v>
      </c>
      <c r="F610" s="64" t="s">
        <v>1866</v>
      </c>
      <c r="G610" s="64" t="s">
        <v>1104</v>
      </c>
      <c r="H610" s="64" t="s">
        <v>24</v>
      </c>
      <c r="I610" s="64" t="s">
        <v>1867</v>
      </c>
      <c r="J610" s="64" t="s">
        <v>1868</v>
      </c>
      <c r="K610" s="64" t="s">
        <v>1806</v>
      </c>
      <c r="L610" s="65">
        <v>22968</v>
      </c>
      <c r="M610" s="65">
        <v>0</v>
      </c>
      <c r="N610" s="65">
        <v>0</v>
      </c>
      <c r="O610" s="65">
        <v>20733</v>
      </c>
      <c r="P610" s="65">
        <v>0</v>
      </c>
      <c r="Q610" s="65">
        <v>3230</v>
      </c>
      <c r="R610" s="65">
        <v>3368</v>
      </c>
      <c r="S610" s="65">
        <v>68</v>
      </c>
      <c r="T610" s="57">
        <f>IF(P610&gt;0, ROUND(IF(IF(OR(C610="51", C610="52", C610="66"), (L610*'UNIT VALUES'!$C$22)-CALCS!P610,0)&gt;0, IF(OR(C610="51", C610="52", C610="66"), (L610*'UNIT VALUES'!$C$22)-CALCS!P610,0), 0), 0), ROUND(IF(IF(OR(C610="51", C610="52", C610="66"), (L610*'UNIT VALUES'!$C$22)-CALCS!O610,0)&gt;0, IF(OR(C610="51", C610="52", C610="66"), (L610*'UNIT VALUES'!$C$22)-CALCS!O610,0), 0), 0))</f>
        <v>13559</v>
      </c>
      <c r="U610" s="58">
        <f>IF(C610="22", (O610*'UNIT VALUES'!$D$34)+(Q610*'UNIT VALUES'!$D$35)+(S610*'UNIT VALUES'!$D$36), (O610*'UNIT VALUES'!$D$24)+(Q610*'UNIT VALUES'!$D$25)+(S610*'UNIT VALUES'!$D$26))</f>
        <v>151824.68005894852</v>
      </c>
      <c r="V610" s="58">
        <f>IF(C610="22",(O610*'UNIT VALUES'!$D$37)+(Q610*'UNIT VALUES'!$D$38)+(R610*'UNIT VALUES'!$D$39),IF(C610="66",(Q610*'UNIT VALUES'!$D$27)+(T610*'UNIT VALUES'!$D$29)+(R610*'UNIT VALUES'!$D$30),(Q610*'UNIT VALUES'!$D$27)+(T610*'UNIT VALUES'!$D$28)+(R610*'UNIT VALUES'!$D$30)))</f>
        <v>470797.54552791792</v>
      </c>
      <c r="W610" s="58">
        <f t="shared" si="9"/>
        <v>470798</v>
      </c>
      <c r="X610" s="63">
        <f>ROUND(IF(C610="22", W610*'UNIT VALUES'!$D$40, W610*'UNIT VALUES'!$D$32), 0)</f>
        <v>410756</v>
      </c>
    </row>
    <row r="611" spans="1:24">
      <c r="A611" s="64" t="s">
        <v>1869</v>
      </c>
      <c r="B611" s="64" t="s">
        <v>1804</v>
      </c>
      <c r="C611" s="64" t="s">
        <v>28</v>
      </c>
      <c r="D611" s="64" t="s">
        <v>29</v>
      </c>
      <c r="E611" s="64" t="s">
        <v>1805</v>
      </c>
      <c r="F611" s="64" t="s">
        <v>1870</v>
      </c>
      <c r="G611" s="64" t="s">
        <v>1204</v>
      </c>
      <c r="H611" s="64" t="s">
        <v>24</v>
      </c>
      <c r="I611" s="64" t="s">
        <v>1871</v>
      </c>
      <c r="J611" s="64" t="s">
        <v>1872</v>
      </c>
      <c r="K611" s="64" t="s">
        <v>1806</v>
      </c>
      <c r="L611" s="65">
        <v>46485</v>
      </c>
      <c r="M611" s="65">
        <v>40823</v>
      </c>
      <c r="N611" s="65">
        <v>40823</v>
      </c>
      <c r="O611" s="65">
        <v>38401</v>
      </c>
      <c r="P611" s="65">
        <v>0</v>
      </c>
      <c r="Q611" s="65">
        <v>10472</v>
      </c>
      <c r="R611" s="65">
        <v>5116</v>
      </c>
      <c r="S611" s="65">
        <v>364</v>
      </c>
      <c r="T611" s="57">
        <f>IF(P611&gt;0, ROUND(IF(IF(OR(C611="51", C611="52", C611="66"), (L611*'UNIT VALUES'!$C$22)-CALCS!P611,0)&gt;0, IF(OR(C611="51", C611="52", C611="66"), (L611*'UNIT VALUES'!$C$22)-CALCS!P611,0), 0), 0), ROUND(IF(IF(OR(C611="51", C611="52", C611="66"), (L611*'UNIT VALUES'!$C$22)-CALCS!O611,0)&gt;0, IF(OR(C611="51", C611="52", C611="66"), (L611*'UNIT VALUES'!$C$22)-CALCS!O611,0), 0), 0))</f>
        <v>31002</v>
      </c>
      <c r="U611" s="58">
        <f>IF(C611="22", (O611*'UNIT VALUES'!$D$34)+(Q611*'UNIT VALUES'!$D$35)+(S611*'UNIT VALUES'!$D$36), (O611*'UNIT VALUES'!$D$24)+(Q611*'UNIT VALUES'!$D$25)+(S611*'UNIT VALUES'!$D$26))</f>
        <v>459892.50857367576</v>
      </c>
      <c r="V611" s="58">
        <f>IF(C611="22",(O611*'UNIT VALUES'!$D$37)+(Q611*'UNIT VALUES'!$D$38)+(R611*'UNIT VALUES'!$D$39),IF(C611="66",(Q611*'UNIT VALUES'!$D$27)+(T611*'UNIT VALUES'!$D$29)+(R611*'UNIT VALUES'!$D$30),(Q611*'UNIT VALUES'!$D$27)+(T611*'UNIT VALUES'!$D$28)+(R611*'UNIT VALUES'!$D$30)))</f>
        <v>948827.64806210622</v>
      </c>
      <c r="W611" s="58">
        <f t="shared" si="9"/>
        <v>948828</v>
      </c>
      <c r="X611" s="63">
        <f>ROUND(IF(C611="22", W611*'UNIT VALUES'!$D$40, W611*'UNIT VALUES'!$D$32), 0)</f>
        <v>827822</v>
      </c>
    </row>
    <row r="612" spans="1:24">
      <c r="A612" s="64" t="s">
        <v>1873</v>
      </c>
      <c r="B612" s="64" t="s">
        <v>1804</v>
      </c>
      <c r="C612" s="64" t="s">
        <v>49</v>
      </c>
      <c r="D612" s="64" t="s">
        <v>50</v>
      </c>
      <c r="E612" s="64" t="s">
        <v>1805</v>
      </c>
      <c r="F612" s="64" t="s">
        <v>1874</v>
      </c>
      <c r="G612" s="64" t="s">
        <v>1204</v>
      </c>
      <c r="H612" s="64" t="s">
        <v>24</v>
      </c>
      <c r="I612" s="64" t="s">
        <v>1875</v>
      </c>
      <c r="J612" s="64" t="s">
        <v>1872</v>
      </c>
      <c r="K612" s="64" t="s">
        <v>1806</v>
      </c>
      <c r="L612" s="65">
        <v>19552</v>
      </c>
      <c r="M612" s="65">
        <v>14611</v>
      </c>
      <c r="N612" s="65">
        <v>14611</v>
      </c>
      <c r="O612" s="65">
        <v>10856</v>
      </c>
      <c r="P612" s="65">
        <v>0</v>
      </c>
      <c r="Q612" s="65">
        <v>4933</v>
      </c>
      <c r="R612" s="65">
        <v>2104</v>
      </c>
      <c r="S612" s="65">
        <v>120</v>
      </c>
      <c r="T612" s="57">
        <f>IF(P612&gt;0, ROUND(IF(IF(OR(C612="51", C612="52", C612="66"), (L612*'UNIT VALUES'!$C$22)-CALCS!P612,0)&gt;0, IF(OR(C612="51", C612="52", C612="66"), (L612*'UNIT VALUES'!$C$22)-CALCS!P612,0), 0), 0), ROUND(IF(IF(OR(C612="51", C612="52", C612="66"), (L612*'UNIT VALUES'!$C$22)-CALCS!O612,0)&gt;0, IF(OR(C612="51", C612="52", C612="66"), (L612*'UNIT VALUES'!$C$22)-CALCS!O612,0), 0), 0))</f>
        <v>18336</v>
      </c>
      <c r="U612" s="58">
        <f>IF(C612="22", (O612*'UNIT VALUES'!$D$34)+(Q612*'UNIT VALUES'!$D$35)+(S612*'UNIT VALUES'!$D$36), (O612*'UNIT VALUES'!$D$24)+(Q612*'UNIT VALUES'!$D$25)+(S612*'UNIT VALUES'!$D$26))</f>
        <v>193707.08642446395</v>
      </c>
      <c r="V612" s="58">
        <f>IF(C612="22",(O612*'UNIT VALUES'!$D$37)+(Q612*'UNIT VALUES'!$D$38)+(R612*'UNIT VALUES'!$D$39),IF(C612="66",(Q612*'UNIT VALUES'!$D$27)+(T612*'UNIT VALUES'!$D$29)+(R612*'UNIT VALUES'!$D$30),(Q612*'UNIT VALUES'!$D$27)+(T612*'UNIT VALUES'!$D$28)+(R612*'UNIT VALUES'!$D$30)))</f>
        <v>471989.60195684421</v>
      </c>
      <c r="W612" s="58">
        <f t="shared" si="9"/>
        <v>471990</v>
      </c>
      <c r="X612" s="63">
        <f>ROUND(IF(C612="22", W612*'UNIT VALUES'!$D$40, W612*'UNIT VALUES'!$D$32), 0)</f>
        <v>411796</v>
      </c>
    </row>
    <row r="613" spans="1:24">
      <c r="A613" s="64" t="s">
        <v>1876</v>
      </c>
      <c r="B613" s="64" t="s">
        <v>1804</v>
      </c>
      <c r="C613" s="64" t="s">
        <v>28</v>
      </c>
      <c r="D613" s="64" t="s">
        <v>29</v>
      </c>
      <c r="E613" s="64" t="s">
        <v>1805</v>
      </c>
      <c r="F613" s="64" t="s">
        <v>1877</v>
      </c>
      <c r="G613" s="64" t="s">
        <v>23</v>
      </c>
      <c r="H613" s="64" t="s">
        <v>24</v>
      </c>
      <c r="I613" s="64" t="s">
        <v>1878</v>
      </c>
      <c r="J613" s="64" t="s">
        <v>1817</v>
      </c>
      <c r="K613" s="64" t="s">
        <v>1806</v>
      </c>
      <c r="L613" s="65">
        <v>13842</v>
      </c>
      <c r="M613" s="65">
        <v>0</v>
      </c>
      <c r="N613" s="65">
        <v>0</v>
      </c>
      <c r="O613" s="65">
        <v>11600</v>
      </c>
      <c r="P613" s="65">
        <v>0</v>
      </c>
      <c r="Q613" s="65">
        <v>2609</v>
      </c>
      <c r="R613" s="65">
        <v>1920</v>
      </c>
      <c r="S613" s="65">
        <v>148</v>
      </c>
      <c r="T613" s="57">
        <f>IF(P613&gt;0, ROUND(IF(IF(OR(C613="51", C613="52", C613="66"), (L613*'UNIT VALUES'!$C$22)-CALCS!P613,0)&gt;0, IF(OR(C613="51", C613="52", C613="66"), (L613*'UNIT VALUES'!$C$22)-CALCS!P613,0), 0), 0), ROUND(IF(IF(OR(C613="51", C613="52", C613="66"), (L613*'UNIT VALUES'!$C$22)-CALCS!O613,0)&gt;0, IF(OR(C613="51", C613="52", C613="66"), (L613*'UNIT VALUES'!$C$22)-CALCS!O613,0), 0), 0))</f>
        <v>9066</v>
      </c>
      <c r="U613" s="58">
        <f>IF(C613="22", (O613*'UNIT VALUES'!$D$34)+(Q613*'UNIT VALUES'!$D$35)+(S613*'UNIT VALUES'!$D$36), (O613*'UNIT VALUES'!$D$24)+(Q613*'UNIT VALUES'!$D$25)+(S613*'UNIT VALUES'!$D$26))</f>
        <v>128277.79442306203</v>
      </c>
      <c r="V613" s="58">
        <f>IF(C613="22",(O613*'UNIT VALUES'!$D$37)+(Q613*'UNIT VALUES'!$D$38)+(R613*'UNIT VALUES'!$D$39),IF(C613="66",(Q613*'UNIT VALUES'!$D$27)+(T613*'UNIT VALUES'!$D$29)+(R613*'UNIT VALUES'!$D$30),(Q613*'UNIT VALUES'!$D$27)+(T613*'UNIT VALUES'!$D$28)+(R613*'UNIT VALUES'!$D$30)))</f>
        <v>299377.97833484021</v>
      </c>
      <c r="W613" s="58">
        <f t="shared" si="9"/>
        <v>299378</v>
      </c>
      <c r="X613" s="63">
        <f>ROUND(IF(C613="22", W613*'UNIT VALUES'!$D$40, W613*'UNIT VALUES'!$D$32), 0)</f>
        <v>261198</v>
      </c>
    </row>
    <row r="614" spans="1:24">
      <c r="A614" s="64" t="s">
        <v>1879</v>
      </c>
      <c r="B614" s="64" t="s">
        <v>1804</v>
      </c>
      <c r="C614" s="64" t="s">
        <v>28</v>
      </c>
      <c r="D614" s="64" t="s">
        <v>29</v>
      </c>
      <c r="E614" s="64" t="s">
        <v>1805</v>
      </c>
      <c r="F614" s="64" t="s">
        <v>1880</v>
      </c>
      <c r="G614" s="64" t="s">
        <v>1204</v>
      </c>
      <c r="H614" s="64" t="s">
        <v>24</v>
      </c>
      <c r="I614" s="64" t="s">
        <v>1881</v>
      </c>
      <c r="J614" s="64" t="s">
        <v>1872</v>
      </c>
      <c r="K614" s="64" t="s">
        <v>1806</v>
      </c>
      <c r="L614" s="65">
        <v>17816</v>
      </c>
      <c r="M614" s="65">
        <v>22025</v>
      </c>
      <c r="N614" s="65">
        <v>22025</v>
      </c>
      <c r="O614" s="65">
        <v>23994</v>
      </c>
      <c r="P614" s="65">
        <v>0</v>
      </c>
      <c r="Q614" s="65">
        <v>2009</v>
      </c>
      <c r="R614" s="65">
        <v>686</v>
      </c>
      <c r="S614" s="65">
        <v>41</v>
      </c>
      <c r="T614" s="57">
        <f>IF(P614&gt;0, ROUND(IF(IF(OR(C614="51", C614="52", C614="66"), (L614*'UNIT VALUES'!$C$22)-CALCS!P614,0)&gt;0, IF(OR(C614="51", C614="52", C614="66"), (L614*'UNIT VALUES'!$C$22)-CALCS!P614,0), 0), 0), ROUND(IF(IF(OR(C614="51", C614="52", C614="66"), (L614*'UNIT VALUES'!$C$22)-CALCS!O614,0)&gt;0, IF(OR(C614="51", C614="52", C614="66"), (L614*'UNIT VALUES'!$C$22)-CALCS!O614,0), 0), 0))</f>
        <v>2606</v>
      </c>
      <c r="U614" s="58">
        <f>IF(C614="22", (O614*'UNIT VALUES'!$D$34)+(Q614*'UNIT VALUES'!$D$35)+(S614*'UNIT VALUES'!$D$36), (O614*'UNIT VALUES'!$D$24)+(Q614*'UNIT VALUES'!$D$25)+(S614*'UNIT VALUES'!$D$26))</f>
        <v>116027.78692678397</v>
      </c>
      <c r="V614" s="58">
        <f>IF(C614="22",(O614*'UNIT VALUES'!$D$37)+(Q614*'UNIT VALUES'!$D$38)+(R614*'UNIT VALUES'!$D$39),IF(C614="66",(Q614*'UNIT VALUES'!$D$27)+(T614*'UNIT VALUES'!$D$29)+(R614*'UNIT VALUES'!$D$30),(Q614*'UNIT VALUES'!$D$27)+(T614*'UNIT VALUES'!$D$28)+(R614*'UNIT VALUES'!$D$30)))</f>
        <v>118923.28224885769</v>
      </c>
      <c r="W614" s="58">
        <f t="shared" si="9"/>
        <v>118923</v>
      </c>
      <c r="X614" s="63">
        <f>ROUND(IF(C614="22", W614*'UNIT VALUES'!$D$40, W614*'UNIT VALUES'!$D$32), 0)</f>
        <v>103756</v>
      </c>
    </row>
    <row r="615" spans="1:24">
      <c r="A615" s="64" t="s">
        <v>1882</v>
      </c>
      <c r="B615" s="64" t="s">
        <v>1804</v>
      </c>
      <c r="C615" s="64" t="s">
        <v>28</v>
      </c>
      <c r="D615" s="64" t="s">
        <v>29</v>
      </c>
      <c r="E615" s="64" t="s">
        <v>1805</v>
      </c>
      <c r="F615" s="64" t="s">
        <v>1883</v>
      </c>
      <c r="G615" s="64" t="s">
        <v>68</v>
      </c>
      <c r="H615" s="64" t="s">
        <v>24</v>
      </c>
      <c r="I615" s="64" t="s">
        <v>1884</v>
      </c>
      <c r="J615" s="64" t="s">
        <v>1854</v>
      </c>
      <c r="K615" s="64" t="s">
        <v>1806</v>
      </c>
      <c r="L615" s="65">
        <v>20181</v>
      </c>
      <c r="M615" s="65">
        <v>38157</v>
      </c>
      <c r="N615" s="65">
        <v>38157</v>
      </c>
      <c r="O615" s="65">
        <v>46292</v>
      </c>
      <c r="P615" s="65">
        <v>0</v>
      </c>
      <c r="Q615" s="65">
        <v>4177</v>
      </c>
      <c r="R615" s="65">
        <v>797</v>
      </c>
      <c r="S615" s="65">
        <v>152</v>
      </c>
      <c r="T615" s="57">
        <f>IF(P615&gt;0, ROUND(IF(IF(OR(C615="51", C615="52", C615="66"), (L615*'UNIT VALUES'!$C$22)-CALCS!P615,0)&gt;0, IF(OR(C615="51", C615="52", C615="66"), (L615*'UNIT VALUES'!$C$22)-CALCS!P615,0), 0), 0), ROUND(IF(IF(OR(C615="51", C615="52", C615="66"), (L615*'UNIT VALUES'!$C$22)-CALCS!O615,0)&gt;0, IF(OR(C615="51", C615="52", C615="66"), (L615*'UNIT VALUES'!$C$22)-CALCS!O615,0), 0), 0))</f>
        <v>0</v>
      </c>
      <c r="U615" s="58">
        <f>IF(C615="22", (O615*'UNIT VALUES'!$D$34)+(Q615*'UNIT VALUES'!$D$35)+(S615*'UNIT VALUES'!$D$36), (O615*'UNIT VALUES'!$D$24)+(Q615*'UNIT VALUES'!$D$25)+(S615*'UNIT VALUES'!$D$26))</f>
        <v>245475.42514037882</v>
      </c>
      <c r="V615" s="58">
        <f>IF(C615="22",(O615*'UNIT VALUES'!$D$37)+(Q615*'UNIT VALUES'!$D$38)+(R615*'UNIT VALUES'!$D$39),IF(C615="66",(Q615*'UNIT VALUES'!$D$27)+(T615*'UNIT VALUES'!$D$29)+(R615*'UNIT VALUES'!$D$30),(Q615*'UNIT VALUES'!$D$27)+(T615*'UNIT VALUES'!$D$28)+(R615*'UNIT VALUES'!$D$30)))</f>
        <v>134204.33738954944</v>
      </c>
      <c r="W615" s="58">
        <f t="shared" si="9"/>
        <v>245475</v>
      </c>
      <c r="X615" s="63">
        <f>ROUND(IF(C615="22", W615*'UNIT VALUES'!$D$40, W615*'UNIT VALUES'!$D$32), 0)</f>
        <v>214169</v>
      </c>
    </row>
    <row r="616" spans="1:24">
      <c r="A616" s="64" t="s">
        <v>1885</v>
      </c>
      <c r="B616" s="64" t="s">
        <v>1804</v>
      </c>
      <c r="C616" s="64" t="s">
        <v>49</v>
      </c>
      <c r="D616" s="64" t="s">
        <v>50</v>
      </c>
      <c r="E616" s="64" t="s">
        <v>1805</v>
      </c>
      <c r="F616" s="64" t="s">
        <v>1405</v>
      </c>
      <c r="G616" s="64" t="s">
        <v>1886</v>
      </c>
      <c r="H616" s="64" t="s">
        <v>24</v>
      </c>
      <c r="I616" s="64" t="s">
        <v>1887</v>
      </c>
      <c r="J616" s="64" t="s">
        <v>1823</v>
      </c>
      <c r="K616" s="64" t="s">
        <v>1806</v>
      </c>
      <c r="L616" s="65">
        <v>36084</v>
      </c>
      <c r="M616" s="65">
        <v>33981</v>
      </c>
      <c r="N616" s="65">
        <v>33981</v>
      </c>
      <c r="O616" s="65">
        <v>30184</v>
      </c>
      <c r="P616" s="65">
        <v>0</v>
      </c>
      <c r="Q616" s="65">
        <v>7552</v>
      </c>
      <c r="R616" s="65">
        <v>4400</v>
      </c>
      <c r="S616" s="65">
        <v>229</v>
      </c>
      <c r="T616" s="57">
        <f>IF(P616&gt;0, ROUND(IF(IF(OR(C616="51", C616="52", C616="66"), (L616*'UNIT VALUES'!$C$22)-CALCS!P616,0)&gt;0, IF(OR(C616="51", C616="52", C616="66"), (L616*'UNIT VALUES'!$C$22)-CALCS!P616,0), 0), 0), ROUND(IF(IF(OR(C616="51", C616="52", C616="66"), (L616*'UNIT VALUES'!$C$22)-CALCS!O616,0)&gt;0, IF(OR(C616="51", C616="52", C616="66"), (L616*'UNIT VALUES'!$C$22)-CALCS!O616,0), 0), 0))</f>
        <v>23690</v>
      </c>
      <c r="U616" s="58">
        <f>IF(C616="22", (O616*'UNIT VALUES'!$D$34)+(Q616*'UNIT VALUES'!$D$35)+(S616*'UNIT VALUES'!$D$36), (O616*'UNIT VALUES'!$D$24)+(Q616*'UNIT VALUES'!$D$25)+(S616*'UNIT VALUES'!$D$26))</f>
        <v>330879.49986415706</v>
      </c>
      <c r="V616" s="58">
        <f>IF(C616="22",(O616*'UNIT VALUES'!$D$37)+(Q616*'UNIT VALUES'!$D$38)+(R616*'UNIT VALUES'!$D$39),IF(C616="66",(Q616*'UNIT VALUES'!$D$27)+(T616*'UNIT VALUES'!$D$29)+(R616*'UNIT VALUES'!$D$30),(Q616*'UNIT VALUES'!$D$27)+(T616*'UNIT VALUES'!$D$28)+(R616*'UNIT VALUES'!$D$30)))</f>
        <v>751779.02510048205</v>
      </c>
      <c r="W616" s="58">
        <f t="shared" si="9"/>
        <v>751779</v>
      </c>
      <c r="X616" s="63">
        <f>ROUND(IF(C616="22", W616*'UNIT VALUES'!$D$40, W616*'UNIT VALUES'!$D$32), 0)</f>
        <v>655903</v>
      </c>
    </row>
    <row r="617" spans="1:24">
      <c r="A617" s="64" t="s">
        <v>1888</v>
      </c>
      <c r="B617" s="64" t="s">
        <v>1804</v>
      </c>
      <c r="C617" s="64" t="s">
        <v>49</v>
      </c>
      <c r="D617" s="64" t="s">
        <v>50</v>
      </c>
      <c r="E617" s="64" t="s">
        <v>1805</v>
      </c>
      <c r="F617" s="64" t="s">
        <v>1412</v>
      </c>
      <c r="G617" s="64" t="s">
        <v>1277</v>
      </c>
      <c r="H617" s="64" t="s">
        <v>1889</v>
      </c>
      <c r="I617" s="64" t="s">
        <v>24</v>
      </c>
      <c r="J617" s="64" t="s">
        <v>1820</v>
      </c>
      <c r="K617" s="64" t="s">
        <v>1806</v>
      </c>
      <c r="L617" s="65">
        <v>71276</v>
      </c>
      <c r="M617" s="65">
        <v>58441</v>
      </c>
      <c r="N617" s="65">
        <v>58441</v>
      </c>
      <c r="O617" s="65">
        <v>48362</v>
      </c>
      <c r="P617" s="65">
        <v>0</v>
      </c>
      <c r="Q617" s="65">
        <v>3497</v>
      </c>
      <c r="R617" s="65">
        <v>1422</v>
      </c>
      <c r="S617" s="65">
        <v>319</v>
      </c>
      <c r="T617" s="57">
        <f>IF(P617&gt;0, ROUND(IF(IF(OR(C617="51", C617="52", C617="66"), (L617*'UNIT VALUES'!$C$22)-CALCS!P617,0)&gt;0, IF(OR(C617="51", C617="52", C617="66"), (L617*'UNIT VALUES'!$C$22)-CALCS!P617,0), 0), 0), ROUND(IF(IF(OR(C617="51", C617="52", C617="66"), (L617*'UNIT VALUES'!$C$22)-CALCS!O617,0)&gt;0, IF(OR(C617="51", C617="52", C617="66"), (L617*'UNIT VALUES'!$C$22)-CALCS!O617,0), 0), 0))</f>
        <v>58055</v>
      </c>
      <c r="U617" s="58">
        <f>IF(C617="22", (O617*'UNIT VALUES'!$D$34)+(Q617*'UNIT VALUES'!$D$35)+(S617*'UNIT VALUES'!$D$36), (O617*'UNIT VALUES'!$D$24)+(Q617*'UNIT VALUES'!$D$25)+(S617*'UNIT VALUES'!$D$26))</f>
        <v>256861.44877249343</v>
      </c>
      <c r="V617" s="58">
        <f>IF(C617="22",(O617*'UNIT VALUES'!$D$37)+(Q617*'UNIT VALUES'!$D$38)+(R617*'UNIT VALUES'!$D$39),IF(C617="66",(Q617*'UNIT VALUES'!$D$27)+(T617*'UNIT VALUES'!$D$29)+(R617*'UNIT VALUES'!$D$30),(Q617*'UNIT VALUES'!$D$27)+(T617*'UNIT VALUES'!$D$28)+(R617*'UNIT VALUES'!$D$30)))</f>
        <v>895787.08147193887</v>
      </c>
      <c r="W617" s="58">
        <f t="shared" si="9"/>
        <v>895787</v>
      </c>
      <c r="X617" s="63">
        <f>ROUND(IF(C617="22", W617*'UNIT VALUES'!$D$40, W617*'UNIT VALUES'!$D$32), 0)</f>
        <v>781545</v>
      </c>
    </row>
    <row r="618" spans="1:24">
      <c r="A618" s="64" t="s">
        <v>613</v>
      </c>
      <c r="B618" s="64" t="s">
        <v>1804</v>
      </c>
      <c r="C618" s="64" t="s">
        <v>49</v>
      </c>
      <c r="D618" s="64" t="s">
        <v>50</v>
      </c>
      <c r="E618" s="64" t="s">
        <v>1805</v>
      </c>
      <c r="F618" s="64" t="s">
        <v>1890</v>
      </c>
      <c r="G618" s="64" t="s">
        <v>483</v>
      </c>
      <c r="H618" s="64" t="s">
        <v>24</v>
      </c>
      <c r="I618" s="64" t="s">
        <v>1891</v>
      </c>
      <c r="J618" s="64" t="s">
        <v>1823</v>
      </c>
      <c r="K618" s="64" t="s">
        <v>1806</v>
      </c>
      <c r="L618" s="65">
        <v>50195</v>
      </c>
      <c r="M618" s="65">
        <v>54311</v>
      </c>
      <c r="N618" s="65">
        <v>54311</v>
      </c>
      <c r="O618" s="65">
        <v>47299</v>
      </c>
      <c r="P618" s="65">
        <v>0</v>
      </c>
      <c r="Q618" s="65">
        <v>5567</v>
      </c>
      <c r="R618" s="65">
        <v>1632</v>
      </c>
      <c r="S618" s="65">
        <v>354</v>
      </c>
      <c r="T618" s="57">
        <f>IF(P618&gt;0, ROUND(IF(IF(OR(C618="51", C618="52", C618="66"), (L618*'UNIT VALUES'!$C$22)-CALCS!P618,0)&gt;0, IF(OR(C618="51", C618="52", C618="66"), (L618*'UNIT VALUES'!$C$22)-CALCS!P618,0), 0), 0), ROUND(IF(IF(OR(C618="51", C618="52", C618="66"), (L618*'UNIT VALUES'!$C$22)-CALCS!O618,0)&gt;0, IF(OR(C618="51", C618="52", C618="66"), (L618*'UNIT VALUES'!$C$22)-CALCS!O618,0), 0), 0))</f>
        <v>27643</v>
      </c>
      <c r="U618" s="58">
        <f>IF(C618="22", (O618*'UNIT VALUES'!$D$34)+(Q618*'UNIT VALUES'!$D$35)+(S618*'UNIT VALUES'!$D$36), (O618*'UNIT VALUES'!$D$24)+(Q618*'UNIT VALUES'!$D$25)+(S618*'UNIT VALUES'!$D$26))</f>
        <v>324502.01970011403</v>
      </c>
      <c r="V618" s="58">
        <f>IF(C618="22",(O618*'UNIT VALUES'!$D$37)+(Q618*'UNIT VALUES'!$D$38)+(R618*'UNIT VALUES'!$D$39),IF(C618="66",(Q618*'UNIT VALUES'!$D$27)+(T618*'UNIT VALUES'!$D$29)+(R618*'UNIT VALUES'!$D$30),(Q618*'UNIT VALUES'!$D$27)+(T618*'UNIT VALUES'!$D$28)+(R618*'UNIT VALUES'!$D$30)))</f>
        <v>566932.1623931271</v>
      </c>
      <c r="W618" s="58">
        <f t="shared" si="9"/>
        <v>566932</v>
      </c>
      <c r="X618" s="63">
        <f>ROUND(IF(C618="22", W618*'UNIT VALUES'!$D$40, W618*'UNIT VALUES'!$D$32), 0)</f>
        <v>494630</v>
      </c>
    </row>
    <row r="619" spans="1:24">
      <c r="A619" s="64" t="s">
        <v>1892</v>
      </c>
      <c r="B619" s="64" t="s">
        <v>1804</v>
      </c>
      <c r="C619" s="64" t="s">
        <v>49</v>
      </c>
      <c r="D619" s="64" t="s">
        <v>50</v>
      </c>
      <c r="E619" s="64" t="s">
        <v>1805</v>
      </c>
      <c r="F619" s="64" t="s">
        <v>1893</v>
      </c>
      <c r="G619" s="64" t="s">
        <v>98</v>
      </c>
      <c r="H619" s="64" t="s">
        <v>24</v>
      </c>
      <c r="I619" s="64" t="s">
        <v>1894</v>
      </c>
      <c r="J619" s="64" t="s">
        <v>1823</v>
      </c>
      <c r="K619" s="64" t="s">
        <v>1806</v>
      </c>
      <c r="L619" s="65">
        <v>80612</v>
      </c>
      <c r="M619" s="65">
        <v>70893</v>
      </c>
      <c r="N619" s="65">
        <v>70893</v>
      </c>
      <c r="O619" s="65">
        <v>57236</v>
      </c>
      <c r="P619" s="65">
        <v>0</v>
      </c>
      <c r="Q619" s="65">
        <v>3673</v>
      </c>
      <c r="R619" s="65">
        <v>5481</v>
      </c>
      <c r="S619" s="65">
        <v>113</v>
      </c>
      <c r="T619" s="57">
        <f>IF(P619&gt;0, ROUND(IF(IF(OR(C619="51", C619="52", C619="66"), (L619*'UNIT VALUES'!$C$22)-CALCS!P619,0)&gt;0, IF(OR(C619="51", C619="52", C619="66"), (L619*'UNIT VALUES'!$C$22)-CALCS!P619,0), 0), 0), ROUND(IF(IF(OR(C619="51", C619="52", C619="66"), (L619*'UNIT VALUES'!$C$22)-CALCS!O619,0)&gt;0, IF(OR(C619="51", C619="52", C619="66"), (L619*'UNIT VALUES'!$C$22)-CALCS!O619,0), 0), 0))</f>
        <v>63120</v>
      </c>
      <c r="U619" s="58">
        <f>IF(C619="22", (O619*'UNIT VALUES'!$D$34)+(Q619*'UNIT VALUES'!$D$35)+(S619*'UNIT VALUES'!$D$36), (O619*'UNIT VALUES'!$D$24)+(Q619*'UNIT VALUES'!$D$25)+(S619*'UNIT VALUES'!$D$26))</f>
        <v>244848.30409866184</v>
      </c>
      <c r="V619" s="58">
        <f>IF(C619="22",(O619*'UNIT VALUES'!$D$37)+(Q619*'UNIT VALUES'!$D$38)+(R619*'UNIT VALUES'!$D$39),IF(C619="66",(Q619*'UNIT VALUES'!$D$27)+(T619*'UNIT VALUES'!$D$29)+(R619*'UNIT VALUES'!$D$30),(Q619*'UNIT VALUES'!$D$27)+(T619*'UNIT VALUES'!$D$28)+(R619*'UNIT VALUES'!$D$30)))</f>
        <v>1252753.1362108672</v>
      </c>
      <c r="W619" s="58">
        <f t="shared" si="9"/>
        <v>1252753</v>
      </c>
      <c r="X619" s="63">
        <f>ROUND(IF(C619="22", W619*'UNIT VALUES'!$D$40, W619*'UNIT VALUES'!$D$32), 0)</f>
        <v>1092986</v>
      </c>
    </row>
    <row r="620" spans="1:24">
      <c r="A620" s="64" t="s">
        <v>1895</v>
      </c>
      <c r="B620" s="64" t="s">
        <v>1804</v>
      </c>
      <c r="C620" s="64" t="s">
        <v>28</v>
      </c>
      <c r="D620" s="64" t="s">
        <v>29</v>
      </c>
      <c r="E620" s="64" t="s">
        <v>1805</v>
      </c>
      <c r="F620" s="64" t="s">
        <v>1896</v>
      </c>
      <c r="G620" s="64" t="s">
        <v>1897</v>
      </c>
      <c r="H620" s="64" t="s">
        <v>24</v>
      </c>
      <c r="I620" s="64" t="s">
        <v>1898</v>
      </c>
      <c r="J620" s="64" t="s">
        <v>1899</v>
      </c>
      <c r="K620" s="64" t="s">
        <v>1806</v>
      </c>
      <c r="L620" s="65">
        <v>98265</v>
      </c>
      <c r="M620" s="65">
        <v>77508</v>
      </c>
      <c r="N620" s="65">
        <v>77508</v>
      </c>
      <c r="O620" s="65">
        <v>51508</v>
      </c>
      <c r="P620" s="65">
        <v>0</v>
      </c>
      <c r="Q620" s="65">
        <v>20008</v>
      </c>
      <c r="R620" s="65">
        <v>12045</v>
      </c>
      <c r="S620" s="65">
        <v>211</v>
      </c>
      <c r="T620" s="57">
        <f>IF(P620&gt;0, ROUND(IF(IF(OR(C620="51", C620="52", C620="66"), (L620*'UNIT VALUES'!$C$22)-CALCS!P620,0)&gt;0, IF(OR(C620="51", C620="52", C620="66"), (L620*'UNIT VALUES'!$C$22)-CALCS!P620,0), 0), 0), ROUND(IF(IF(OR(C620="51", C620="52", C620="66"), (L620*'UNIT VALUES'!$C$22)-CALCS!O620,0)&gt;0, IF(OR(C620="51", C620="52", C620="66"), (L620*'UNIT VALUES'!$C$22)-CALCS!O620,0), 0), 0))</f>
        <v>95204</v>
      </c>
      <c r="U620" s="58">
        <f>IF(C620="22", (O620*'UNIT VALUES'!$D$34)+(Q620*'UNIT VALUES'!$D$35)+(S620*'UNIT VALUES'!$D$36), (O620*'UNIT VALUES'!$D$24)+(Q620*'UNIT VALUES'!$D$25)+(S620*'UNIT VALUES'!$D$26))</f>
        <v>753677.34943972842</v>
      </c>
      <c r="V620" s="58">
        <f>IF(C620="22",(O620*'UNIT VALUES'!$D$37)+(Q620*'UNIT VALUES'!$D$38)+(R620*'UNIT VALUES'!$D$39),IF(C620="66",(Q620*'UNIT VALUES'!$D$27)+(T620*'UNIT VALUES'!$D$29)+(R620*'UNIT VALUES'!$D$30),(Q620*'UNIT VALUES'!$D$27)+(T620*'UNIT VALUES'!$D$28)+(R620*'UNIT VALUES'!$D$30)))</f>
        <v>2427083.7750001699</v>
      </c>
      <c r="W620" s="58">
        <f t="shared" si="9"/>
        <v>2427084</v>
      </c>
      <c r="X620" s="63">
        <f>ROUND(IF(C620="22", W620*'UNIT VALUES'!$D$40, W620*'UNIT VALUES'!$D$32), 0)</f>
        <v>2117552</v>
      </c>
    </row>
    <row r="621" spans="1:24">
      <c r="A621" s="64" t="s">
        <v>1900</v>
      </c>
      <c r="B621" s="64" t="s">
        <v>1804</v>
      </c>
      <c r="C621" s="64" t="s">
        <v>49</v>
      </c>
      <c r="D621" s="64" t="s">
        <v>50</v>
      </c>
      <c r="E621" s="64" t="s">
        <v>1805</v>
      </c>
      <c r="F621" s="64" t="s">
        <v>1901</v>
      </c>
      <c r="G621" s="64" t="s">
        <v>483</v>
      </c>
      <c r="H621" s="64" t="s">
        <v>24</v>
      </c>
      <c r="I621" s="64" t="s">
        <v>1902</v>
      </c>
      <c r="J621" s="64" t="s">
        <v>1823</v>
      </c>
      <c r="K621" s="64" t="s">
        <v>1806</v>
      </c>
      <c r="L621" s="65">
        <v>76657</v>
      </c>
      <c r="M621" s="65">
        <v>76210</v>
      </c>
      <c r="N621" s="65">
        <v>76210</v>
      </c>
      <c r="O621" s="65">
        <v>59715</v>
      </c>
      <c r="P621" s="65">
        <v>0</v>
      </c>
      <c r="Q621" s="65">
        <v>4600</v>
      </c>
      <c r="R621" s="65">
        <v>1747</v>
      </c>
      <c r="S621" s="65">
        <v>253</v>
      </c>
      <c r="T621" s="57">
        <f>IF(P621&gt;0, ROUND(IF(IF(OR(C621="51", C621="52", C621="66"), (L621*'UNIT VALUES'!$C$22)-CALCS!P621,0)&gt;0, IF(OR(C621="51", C621="52", C621="66"), (L621*'UNIT VALUES'!$C$22)-CALCS!P621,0), 0), 0), ROUND(IF(IF(OR(C621="51", C621="52", C621="66"), (L621*'UNIT VALUES'!$C$22)-CALCS!O621,0)&gt;0, IF(OR(C621="51", C621="52", C621="66"), (L621*'UNIT VALUES'!$C$22)-CALCS!O621,0), 0), 0))</f>
        <v>54736</v>
      </c>
      <c r="U621" s="58">
        <f>IF(C621="22", (O621*'UNIT VALUES'!$D$34)+(Q621*'UNIT VALUES'!$D$35)+(S621*'UNIT VALUES'!$D$36), (O621*'UNIT VALUES'!$D$24)+(Q621*'UNIT VALUES'!$D$25)+(S621*'UNIT VALUES'!$D$26))</f>
        <v>301999.14022964082</v>
      </c>
      <c r="V621" s="58">
        <f>IF(C621="22",(O621*'UNIT VALUES'!$D$37)+(Q621*'UNIT VALUES'!$D$38)+(R621*'UNIT VALUES'!$D$39),IF(C621="66",(Q621*'UNIT VALUES'!$D$27)+(T621*'UNIT VALUES'!$D$29)+(R621*'UNIT VALUES'!$D$30),(Q621*'UNIT VALUES'!$D$27)+(T621*'UNIT VALUES'!$D$28)+(R621*'UNIT VALUES'!$D$30)))</f>
        <v>897705.95108741778</v>
      </c>
      <c r="W621" s="58">
        <f t="shared" si="9"/>
        <v>897706</v>
      </c>
      <c r="X621" s="63">
        <f>ROUND(IF(C621="22", W621*'UNIT VALUES'!$D$40, W621*'UNIT VALUES'!$D$32), 0)</f>
        <v>783219</v>
      </c>
    </row>
    <row r="622" spans="1:24">
      <c r="A622" s="64" t="s">
        <v>1903</v>
      </c>
      <c r="B622" s="64" t="s">
        <v>1804</v>
      </c>
      <c r="C622" s="64" t="s">
        <v>28</v>
      </c>
      <c r="D622" s="64" t="s">
        <v>29</v>
      </c>
      <c r="E622" s="64" t="s">
        <v>1805</v>
      </c>
      <c r="F622" s="64" t="s">
        <v>1904</v>
      </c>
      <c r="G622" s="64" t="s">
        <v>98</v>
      </c>
      <c r="H622" s="64" t="s">
        <v>24</v>
      </c>
      <c r="I622" s="64" t="s">
        <v>1905</v>
      </c>
      <c r="J622" s="64" t="s">
        <v>1823</v>
      </c>
      <c r="K622" s="64" t="s">
        <v>1806</v>
      </c>
      <c r="L622" s="65">
        <v>31501</v>
      </c>
      <c r="M622" s="65">
        <v>75568</v>
      </c>
      <c r="N622" s="65">
        <v>75568</v>
      </c>
      <c r="O622" s="65">
        <v>71739</v>
      </c>
      <c r="P622" s="65">
        <v>0</v>
      </c>
      <c r="Q622" s="65">
        <v>8354</v>
      </c>
      <c r="R622" s="65">
        <v>1073</v>
      </c>
      <c r="S622" s="65">
        <v>457</v>
      </c>
      <c r="T622" s="57">
        <f>IF(P622&gt;0, ROUND(IF(IF(OR(C622="51", C622="52", C622="66"), (L622*'UNIT VALUES'!$C$22)-CALCS!P622,0)&gt;0, IF(OR(C622="51", C622="52", C622="66"), (L622*'UNIT VALUES'!$C$22)-CALCS!P622,0), 0), 0), ROUND(IF(IF(OR(C622="51", C622="52", C622="66"), (L622*'UNIT VALUES'!$C$22)-CALCS!O622,0)&gt;0, IF(OR(C622="51", C622="52", C622="66"), (L622*'UNIT VALUES'!$C$22)-CALCS!O622,0), 0), 0))</f>
        <v>0</v>
      </c>
      <c r="U622" s="58">
        <f>IF(C622="22", (O622*'UNIT VALUES'!$D$34)+(Q622*'UNIT VALUES'!$D$35)+(S622*'UNIT VALUES'!$D$36), (O622*'UNIT VALUES'!$D$24)+(Q622*'UNIT VALUES'!$D$25)+(S622*'UNIT VALUES'!$D$26))</f>
        <v>475884.79825264064</v>
      </c>
      <c r="V622" s="58">
        <f>IF(C622="22",(O622*'UNIT VALUES'!$D$37)+(Q622*'UNIT VALUES'!$D$38)+(R622*'UNIT VALUES'!$D$39),IF(C622="66",(Q622*'UNIT VALUES'!$D$27)+(T622*'UNIT VALUES'!$D$29)+(R622*'UNIT VALUES'!$D$30),(Q622*'UNIT VALUES'!$D$27)+(T622*'UNIT VALUES'!$D$28)+(R622*'UNIT VALUES'!$D$30)))</f>
        <v>231176.68420088466</v>
      </c>
      <c r="W622" s="58">
        <f t="shared" si="9"/>
        <v>475885</v>
      </c>
      <c r="X622" s="63">
        <f>ROUND(IF(C622="22", W622*'UNIT VALUES'!$D$40, W622*'UNIT VALUES'!$D$32), 0)</f>
        <v>415194</v>
      </c>
    </row>
    <row r="623" spans="1:24">
      <c r="A623" s="64" t="s">
        <v>1906</v>
      </c>
      <c r="B623" s="64" t="s">
        <v>1804</v>
      </c>
      <c r="C623" s="64" t="s">
        <v>49</v>
      </c>
      <c r="D623" s="64" t="s">
        <v>50</v>
      </c>
      <c r="E623" s="64" t="s">
        <v>1805</v>
      </c>
      <c r="F623" s="64" t="s">
        <v>1907</v>
      </c>
      <c r="G623" s="64" t="s">
        <v>483</v>
      </c>
      <c r="H623" s="64" t="s">
        <v>24</v>
      </c>
      <c r="I623" s="64" t="s">
        <v>1908</v>
      </c>
      <c r="J623" s="64" t="s">
        <v>1823</v>
      </c>
      <c r="K623" s="64" t="s">
        <v>1806</v>
      </c>
      <c r="L623" s="65">
        <v>14622</v>
      </c>
      <c r="M623" s="65">
        <v>108999</v>
      </c>
      <c r="N623" s="65">
        <v>108999</v>
      </c>
      <c r="O623" s="65">
        <v>129699</v>
      </c>
      <c r="P623" s="65">
        <v>0</v>
      </c>
      <c r="Q623" s="65">
        <v>10009</v>
      </c>
      <c r="R623" s="65">
        <v>552</v>
      </c>
      <c r="S623" s="65">
        <v>898</v>
      </c>
      <c r="T623" s="57">
        <f>IF(P623&gt;0, ROUND(IF(IF(OR(C623="51", C623="52", C623="66"), (L623*'UNIT VALUES'!$C$22)-CALCS!P623,0)&gt;0, IF(OR(C623="51", C623="52", C623="66"), (L623*'UNIT VALUES'!$C$22)-CALCS!P623,0), 0), 0), ROUND(IF(IF(OR(C623="51", C623="52", C623="66"), (L623*'UNIT VALUES'!$C$22)-CALCS!O623,0)&gt;0, IF(OR(C623="51", C623="52", C623="66"), (L623*'UNIT VALUES'!$C$22)-CALCS!O623,0), 0), 0))</f>
        <v>0</v>
      </c>
      <c r="U623" s="58">
        <f>IF(C623="22", (O623*'UNIT VALUES'!$D$34)+(Q623*'UNIT VALUES'!$D$35)+(S623*'UNIT VALUES'!$D$36), (O623*'UNIT VALUES'!$D$24)+(Q623*'UNIT VALUES'!$D$25)+(S623*'UNIT VALUES'!$D$26))</f>
        <v>715493.24308025802</v>
      </c>
      <c r="V623" s="58">
        <f>IF(C623="22",(O623*'UNIT VALUES'!$D$37)+(Q623*'UNIT VALUES'!$D$38)+(R623*'UNIT VALUES'!$D$39),IF(C623="66",(Q623*'UNIT VALUES'!$D$27)+(T623*'UNIT VALUES'!$D$29)+(R623*'UNIT VALUES'!$D$30),(Q623*'UNIT VALUES'!$D$27)+(T623*'UNIT VALUES'!$D$28)+(R623*'UNIT VALUES'!$D$30)))</f>
        <v>224551.96405732431</v>
      </c>
      <c r="W623" s="58">
        <f t="shared" si="9"/>
        <v>715493</v>
      </c>
      <c r="X623" s="63">
        <f>ROUND(IF(C623="22", W623*'UNIT VALUES'!$D$40, W623*'UNIT VALUES'!$D$32), 0)</f>
        <v>624244</v>
      </c>
    </row>
    <row r="624" spans="1:24">
      <c r="A624" s="64" t="s">
        <v>1909</v>
      </c>
      <c r="B624" s="64" t="s">
        <v>1804</v>
      </c>
      <c r="C624" s="64" t="s">
        <v>28</v>
      </c>
      <c r="D624" s="64" t="s">
        <v>29</v>
      </c>
      <c r="E624" s="64" t="s">
        <v>1805</v>
      </c>
      <c r="F624" s="64" t="s">
        <v>1910</v>
      </c>
      <c r="G624" s="64" t="s">
        <v>1277</v>
      </c>
      <c r="H624" s="64" t="s">
        <v>24</v>
      </c>
      <c r="I624" s="64" t="s">
        <v>1575</v>
      </c>
      <c r="J624" s="64" t="s">
        <v>1820</v>
      </c>
      <c r="K624" s="64" t="s">
        <v>1806</v>
      </c>
      <c r="L624" s="65">
        <v>49658</v>
      </c>
      <c r="M624" s="65">
        <v>77568</v>
      </c>
      <c r="N624" s="65">
        <v>77568</v>
      </c>
      <c r="O624" s="65">
        <v>63131</v>
      </c>
      <c r="P624" s="65">
        <v>0</v>
      </c>
      <c r="Q624" s="65">
        <v>8425</v>
      </c>
      <c r="R624" s="65">
        <v>1148</v>
      </c>
      <c r="S624" s="65">
        <v>506</v>
      </c>
      <c r="T624" s="57">
        <f>IF(P624&gt;0, ROUND(IF(IF(OR(C624="51", C624="52", C624="66"), (L624*'UNIT VALUES'!$C$22)-CALCS!P624,0)&gt;0, IF(OR(C624="51", C624="52", C624="66"), (L624*'UNIT VALUES'!$C$22)-CALCS!P624,0), 0), 0), ROUND(IF(IF(OR(C624="51", C624="52", C624="66"), (L624*'UNIT VALUES'!$C$22)-CALCS!O624,0)&gt;0, IF(OR(C624="51", C624="52", C624="66"), (L624*'UNIT VALUES'!$C$22)-CALCS!O624,0), 0), 0))</f>
        <v>11010</v>
      </c>
      <c r="U624" s="58">
        <f>IF(C624="22", (O624*'UNIT VALUES'!$D$34)+(Q624*'UNIT VALUES'!$D$35)+(S624*'UNIT VALUES'!$D$36), (O624*'UNIT VALUES'!$D$24)+(Q624*'UNIT VALUES'!$D$25)+(S624*'UNIT VALUES'!$D$26))</f>
        <v>469450.36622058507</v>
      </c>
      <c r="V624" s="58">
        <f>IF(C624="22",(O624*'UNIT VALUES'!$D$37)+(Q624*'UNIT VALUES'!$D$38)+(R624*'UNIT VALUES'!$D$39),IF(C624="66",(Q624*'UNIT VALUES'!$D$27)+(T624*'UNIT VALUES'!$D$29)+(R624*'UNIT VALUES'!$D$30),(Q624*'UNIT VALUES'!$D$27)+(T624*'UNIT VALUES'!$D$28)+(R624*'UNIT VALUES'!$D$30)))</f>
        <v>376196.41540168168</v>
      </c>
      <c r="W624" s="58">
        <f t="shared" si="9"/>
        <v>469450</v>
      </c>
      <c r="X624" s="63">
        <f>ROUND(IF(C624="22", W624*'UNIT VALUES'!$D$40, W624*'UNIT VALUES'!$D$32), 0)</f>
        <v>409580</v>
      </c>
    </row>
    <row r="625" spans="1:24">
      <c r="A625" s="64" t="s">
        <v>1911</v>
      </c>
      <c r="B625" s="64" t="s">
        <v>1804</v>
      </c>
      <c r="C625" s="64" t="s">
        <v>28</v>
      </c>
      <c r="D625" s="64" t="s">
        <v>29</v>
      </c>
      <c r="E625" s="64" t="s">
        <v>1805</v>
      </c>
      <c r="F625" s="64" t="s">
        <v>1912</v>
      </c>
      <c r="G625" s="64" t="s">
        <v>483</v>
      </c>
      <c r="H625" s="64" t="s">
        <v>24</v>
      </c>
      <c r="I625" s="64" t="s">
        <v>1913</v>
      </c>
      <c r="J625" s="64" t="s">
        <v>1823</v>
      </c>
      <c r="K625" s="64" t="s">
        <v>1806</v>
      </c>
      <c r="L625" s="65">
        <v>89246</v>
      </c>
      <c r="M625" s="65">
        <v>161134</v>
      </c>
      <c r="N625" s="65">
        <v>161134</v>
      </c>
      <c r="O625" s="65">
        <v>134056</v>
      </c>
      <c r="P625" s="65">
        <v>0</v>
      </c>
      <c r="Q625" s="65">
        <v>15828</v>
      </c>
      <c r="R625" s="65">
        <v>2006</v>
      </c>
      <c r="S625" s="65">
        <v>1042</v>
      </c>
      <c r="T625" s="57">
        <f>IF(P625&gt;0, ROUND(IF(IF(OR(C625="51", C625="52", C625="66"), (L625*'UNIT VALUES'!$C$22)-CALCS!P625,0)&gt;0, IF(OR(C625="51", C625="52", C625="66"), (L625*'UNIT VALUES'!$C$22)-CALCS!P625,0), 0), 0), ROUND(IF(IF(OR(C625="51", C625="52", C625="66"), (L625*'UNIT VALUES'!$C$22)-CALCS!O625,0)&gt;0, IF(OR(C625="51", C625="52", C625="66"), (L625*'UNIT VALUES'!$C$22)-CALCS!O625,0), 0), 0))</f>
        <v>0</v>
      </c>
      <c r="U625" s="58">
        <f>IF(C625="22", (O625*'UNIT VALUES'!$D$34)+(Q625*'UNIT VALUES'!$D$35)+(S625*'UNIT VALUES'!$D$36), (O625*'UNIT VALUES'!$D$24)+(Q625*'UNIT VALUES'!$D$25)+(S625*'UNIT VALUES'!$D$26))</f>
        <v>927798.99714142852</v>
      </c>
      <c r="V625" s="58">
        <f>IF(C625="22",(O625*'UNIT VALUES'!$D$37)+(Q625*'UNIT VALUES'!$D$38)+(R625*'UNIT VALUES'!$D$39),IF(C625="66",(Q625*'UNIT VALUES'!$D$27)+(T625*'UNIT VALUES'!$D$29)+(R625*'UNIT VALUES'!$D$30),(Q625*'UNIT VALUES'!$D$27)+(T625*'UNIT VALUES'!$D$28)+(R625*'UNIT VALUES'!$D$30)))</f>
        <v>436074.05014226103</v>
      </c>
      <c r="W625" s="58">
        <f t="shared" si="9"/>
        <v>927799</v>
      </c>
      <c r="X625" s="63">
        <f>ROUND(IF(C625="22", W625*'UNIT VALUES'!$D$40, W625*'UNIT VALUES'!$D$32), 0)</f>
        <v>809474</v>
      </c>
    </row>
    <row r="626" spans="1:24">
      <c r="A626" s="64" t="s">
        <v>1914</v>
      </c>
      <c r="B626" s="64" t="s">
        <v>1804</v>
      </c>
      <c r="C626" s="64" t="s">
        <v>49</v>
      </c>
      <c r="D626" s="64" t="s">
        <v>50</v>
      </c>
      <c r="E626" s="64" t="s">
        <v>1805</v>
      </c>
      <c r="F626" s="64" t="s">
        <v>1915</v>
      </c>
      <c r="G626" s="64" t="s">
        <v>98</v>
      </c>
      <c r="H626" s="64" t="s">
        <v>1916</v>
      </c>
      <c r="I626" s="64" t="s">
        <v>24</v>
      </c>
      <c r="J626" s="64" t="s">
        <v>1823</v>
      </c>
      <c r="K626" s="64" t="s">
        <v>1806</v>
      </c>
      <c r="L626" s="65">
        <v>47107</v>
      </c>
      <c r="M626" s="65">
        <v>64250</v>
      </c>
      <c r="N626" s="65">
        <v>64437</v>
      </c>
      <c r="O626" s="65">
        <v>71707</v>
      </c>
      <c r="P626" s="65">
        <v>0</v>
      </c>
      <c r="Q626" s="65">
        <v>6870</v>
      </c>
      <c r="R626" s="65">
        <v>2498</v>
      </c>
      <c r="S626" s="65">
        <v>366</v>
      </c>
      <c r="T626" s="57">
        <f>IF(P626&gt;0, ROUND(IF(IF(OR(C626="51", C626="52", C626="66"), (L626*'UNIT VALUES'!$C$22)-CALCS!P626,0)&gt;0, IF(OR(C626="51", C626="52", C626="66"), (L626*'UNIT VALUES'!$C$22)-CALCS!P626,0), 0), 0), ROUND(IF(IF(OR(C626="51", C626="52", C626="66"), (L626*'UNIT VALUES'!$C$22)-CALCS!O626,0)&gt;0, IF(OR(C626="51", C626="52", C626="66"), (L626*'UNIT VALUES'!$C$22)-CALCS!O626,0), 0), 0))</f>
        <v>0</v>
      </c>
      <c r="U626" s="58">
        <f>IF(C626="22", (O626*'UNIT VALUES'!$D$34)+(Q626*'UNIT VALUES'!$D$35)+(S626*'UNIT VALUES'!$D$36), (O626*'UNIT VALUES'!$D$24)+(Q626*'UNIT VALUES'!$D$25)+(S626*'UNIT VALUES'!$D$26))</f>
        <v>414672.12881654373</v>
      </c>
      <c r="V626" s="58">
        <f>IF(C626="22",(O626*'UNIT VALUES'!$D$37)+(Q626*'UNIT VALUES'!$D$38)+(R626*'UNIT VALUES'!$D$39),IF(C626="66",(Q626*'UNIT VALUES'!$D$27)+(T626*'UNIT VALUES'!$D$29)+(R626*'UNIT VALUES'!$D$30),(Q626*'UNIT VALUES'!$D$27)+(T626*'UNIT VALUES'!$D$28)+(R626*'UNIT VALUES'!$D$30)))</f>
        <v>305565.99611158075</v>
      </c>
      <c r="W626" s="58">
        <f t="shared" si="9"/>
        <v>414672</v>
      </c>
      <c r="X626" s="63">
        <f>ROUND(IF(C626="22", W626*'UNIT VALUES'!$D$40, W626*'UNIT VALUES'!$D$32), 0)</f>
        <v>361788</v>
      </c>
    </row>
    <row r="627" spans="1:24">
      <c r="A627" s="64" t="s">
        <v>1917</v>
      </c>
      <c r="B627" s="64" t="s">
        <v>1804</v>
      </c>
      <c r="C627" s="64" t="s">
        <v>49</v>
      </c>
      <c r="D627" s="64" t="s">
        <v>50</v>
      </c>
      <c r="E627" s="64" t="s">
        <v>1805</v>
      </c>
      <c r="F627" s="64" t="s">
        <v>1918</v>
      </c>
      <c r="G627" s="64" t="s">
        <v>1277</v>
      </c>
      <c r="H627" s="64" t="s">
        <v>24</v>
      </c>
      <c r="I627" s="64" t="s">
        <v>1919</v>
      </c>
      <c r="J627" s="64" t="s">
        <v>1820</v>
      </c>
      <c r="K627" s="64" t="s">
        <v>1806</v>
      </c>
      <c r="L627" s="65">
        <v>97183</v>
      </c>
      <c r="M627" s="65">
        <v>84603</v>
      </c>
      <c r="N627" s="65">
        <v>84603</v>
      </c>
      <c r="O627" s="65">
        <v>84094</v>
      </c>
      <c r="P627" s="65">
        <v>0</v>
      </c>
      <c r="Q627" s="65">
        <v>9422</v>
      </c>
      <c r="R627" s="65">
        <v>1362</v>
      </c>
      <c r="S627" s="65">
        <v>358</v>
      </c>
      <c r="T627" s="57">
        <f>IF(P627&gt;0, ROUND(IF(IF(OR(C627="51", C627="52", C627="66"), (L627*'UNIT VALUES'!$C$22)-CALCS!P627,0)&gt;0, IF(OR(C627="51", C627="52", C627="66"), (L627*'UNIT VALUES'!$C$22)-CALCS!P627,0), 0), 0), ROUND(IF(IF(OR(C627="51", C627="52", C627="66"), (L627*'UNIT VALUES'!$C$22)-CALCS!O627,0)&gt;0, IF(OR(C627="51", C627="52", C627="66"), (L627*'UNIT VALUES'!$C$22)-CALCS!O627,0), 0), 0))</f>
        <v>61003</v>
      </c>
      <c r="U627" s="58">
        <f>IF(C627="22", (O627*'UNIT VALUES'!$D$34)+(Q627*'UNIT VALUES'!$D$35)+(S627*'UNIT VALUES'!$D$36), (O627*'UNIT VALUES'!$D$24)+(Q627*'UNIT VALUES'!$D$25)+(S627*'UNIT VALUES'!$D$26))</f>
        <v>516325.53393400711</v>
      </c>
      <c r="V627" s="58">
        <f>IF(C627="22",(O627*'UNIT VALUES'!$D$37)+(Q627*'UNIT VALUES'!$D$38)+(R627*'UNIT VALUES'!$D$39),IF(C627="66",(Q627*'UNIT VALUES'!$D$27)+(T627*'UNIT VALUES'!$D$29)+(R627*'UNIT VALUES'!$D$30),(Q627*'UNIT VALUES'!$D$27)+(T627*'UNIT VALUES'!$D$28)+(R627*'UNIT VALUES'!$D$30)))</f>
        <v>1038118.5202766217</v>
      </c>
      <c r="W627" s="58">
        <f t="shared" si="9"/>
        <v>1038119</v>
      </c>
      <c r="X627" s="63">
        <f>ROUND(IF(C627="22", W627*'UNIT VALUES'!$D$40, W627*'UNIT VALUES'!$D$32), 0)</f>
        <v>905725</v>
      </c>
    </row>
    <row r="628" spans="1:24">
      <c r="A628" s="64" t="s">
        <v>1920</v>
      </c>
      <c r="B628" s="64" t="s">
        <v>1804</v>
      </c>
      <c r="C628" s="64" t="s">
        <v>28</v>
      </c>
      <c r="D628" s="64" t="s">
        <v>29</v>
      </c>
      <c r="E628" s="64" t="s">
        <v>1805</v>
      </c>
      <c r="F628" s="64" t="s">
        <v>1921</v>
      </c>
      <c r="G628" s="64" t="s">
        <v>45</v>
      </c>
      <c r="H628" s="64" t="s">
        <v>24</v>
      </c>
      <c r="I628" s="64" t="s">
        <v>1922</v>
      </c>
      <c r="J628" s="64" t="s">
        <v>1842</v>
      </c>
      <c r="K628" s="64" t="s">
        <v>1806</v>
      </c>
      <c r="L628" s="65">
        <v>45829</v>
      </c>
      <c r="M628" s="65">
        <v>59616</v>
      </c>
      <c r="N628" s="65">
        <v>59616</v>
      </c>
      <c r="O628" s="65">
        <v>72125</v>
      </c>
      <c r="P628" s="65">
        <v>0</v>
      </c>
      <c r="Q628" s="65">
        <v>10071</v>
      </c>
      <c r="R628" s="65">
        <v>3185</v>
      </c>
      <c r="S628" s="65">
        <v>495</v>
      </c>
      <c r="T628" s="57">
        <f>IF(P628&gt;0, ROUND(IF(IF(OR(C628="51", C628="52", C628="66"), (L628*'UNIT VALUES'!$C$22)-CALCS!P628,0)&gt;0, IF(OR(C628="51", C628="52", C628="66"), (L628*'UNIT VALUES'!$C$22)-CALCS!P628,0), 0), 0), ROUND(IF(IF(OR(C628="51", C628="52", C628="66"), (L628*'UNIT VALUES'!$C$22)-CALCS!O628,0)&gt;0, IF(OR(C628="51", C628="52", C628="66"), (L628*'UNIT VALUES'!$C$22)-CALCS!O628,0), 0), 0))</f>
        <v>0</v>
      </c>
      <c r="U628" s="58">
        <f>IF(C628="22", (O628*'UNIT VALUES'!$D$34)+(Q628*'UNIT VALUES'!$D$35)+(S628*'UNIT VALUES'!$D$36), (O628*'UNIT VALUES'!$D$24)+(Q628*'UNIT VALUES'!$D$25)+(S628*'UNIT VALUES'!$D$26))</f>
        <v>536000.93020747975</v>
      </c>
      <c r="V628" s="58">
        <f>IF(C628="22",(O628*'UNIT VALUES'!$D$37)+(Q628*'UNIT VALUES'!$D$38)+(R628*'UNIT VALUES'!$D$39),IF(C628="66",(Q628*'UNIT VALUES'!$D$27)+(T628*'UNIT VALUES'!$D$29)+(R628*'UNIT VALUES'!$D$30),(Q628*'UNIT VALUES'!$D$27)+(T628*'UNIT VALUES'!$D$28)+(R628*'UNIT VALUES'!$D$30)))</f>
        <v>413859.48523500981</v>
      </c>
      <c r="W628" s="58">
        <f t="shared" si="9"/>
        <v>536001</v>
      </c>
      <c r="X628" s="63">
        <f>ROUND(IF(C628="22", W628*'UNIT VALUES'!$D$40, W628*'UNIT VALUES'!$D$32), 0)</f>
        <v>467643</v>
      </c>
    </row>
    <row r="629" spans="1:24">
      <c r="A629" s="64" t="s">
        <v>1923</v>
      </c>
      <c r="B629" s="64" t="s">
        <v>1804</v>
      </c>
      <c r="C629" s="64" t="s">
        <v>102</v>
      </c>
      <c r="D629" s="64" t="s">
        <v>103</v>
      </c>
      <c r="E629" s="64" t="s">
        <v>1805</v>
      </c>
      <c r="F629" s="64" t="s">
        <v>1924</v>
      </c>
      <c r="G629" s="64" t="s">
        <v>1838</v>
      </c>
      <c r="H629" s="64" t="s">
        <v>24</v>
      </c>
      <c r="I629" s="64" t="s">
        <v>24</v>
      </c>
      <c r="J629" s="64" t="s">
        <v>1839</v>
      </c>
      <c r="K629" s="64" t="s">
        <v>1806</v>
      </c>
      <c r="L629" s="65">
        <v>168194</v>
      </c>
      <c r="M629" s="65">
        <v>265688</v>
      </c>
      <c r="N629" s="65">
        <v>265688</v>
      </c>
      <c r="O629" s="65">
        <v>307396</v>
      </c>
      <c r="P629" s="65">
        <v>0</v>
      </c>
      <c r="Q629" s="65">
        <v>33260</v>
      </c>
      <c r="R629" s="65">
        <v>9207</v>
      </c>
      <c r="S629" s="65">
        <v>1603</v>
      </c>
      <c r="T629" s="57">
        <f>IF(P629&gt;0, ROUND(IF(IF(OR(C629="51", C629="52", C629="66"), (L629*'UNIT VALUES'!$C$22)-CALCS!P629,0)&gt;0, IF(OR(C629="51", C629="52", C629="66"), (L629*'UNIT VALUES'!$C$22)-CALCS!P629,0), 0), 0), ROUND(IF(IF(OR(C629="51", C629="52", C629="66"), (L629*'UNIT VALUES'!$C$22)-CALCS!O629,0)&gt;0, IF(OR(C629="51", C629="52", C629="66"), (L629*'UNIT VALUES'!$C$22)-CALCS!O629,0), 0), 0))</f>
        <v>0</v>
      </c>
      <c r="U629" s="58">
        <f>IF(C629="22", (O629*'UNIT VALUES'!$D$34)+(Q629*'UNIT VALUES'!$D$35)+(S629*'UNIT VALUES'!$D$36), (O629*'UNIT VALUES'!$D$24)+(Q629*'UNIT VALUES'!$D$25)+(S629*'UNIT VALUES'!$D$26))</f>
        <v>1900809.5379063739</v>
      </c>
      <c r="V629" s="58">
        <f>IF(C629="22",(O629*'UNIT VALUES'!$D$37)+(Q629*'UNIT VALUES'!$D$38)+(R629*'UNIT VALUES'!$D$39),IF(C629="66",(Q629*'UNIT VALUES'!$D$27)+(T629*'UNIT VALUES'!$D$29)+(R629*'UNIT VALUES'!$D$30),(Q629*'UNIT VALUES'!$D$27)+(T629*'UNIT VALUES'!$D$28)+(R629*'UNIT VALUES'!$D$30)))</f>
        <v>1273060.153424243</v>
      </c>
      <c r="W629" s="58">
        <f t="shared" si="9"/>
        <v>1900810</v>
      </c>
      <c r="X629" s="63">
        <f>ROUND(IF(C629="22", W629*'UNIT VALUES'!$D$40, W629*'UNIT VALUES'!$D$32), 0)</f>
        <v>1658395</v>
      </c>
    </row>
    <row r="630" spans="1:24">
      <c r="A630" s="64" t="s">
        <v>1925</v>
      </c>
      <c r="B630" s="64" t="s">
        <v>1804</v>
      </c>
      <c r="C630" s="64" t="s">
        <v>102</v>
      </c>
      <c r="D630" s="64" t="s">
        <v>103</v>
      </c>
      <c r="E630" s="64" t="s">
        <v>1805</v>
      </c>
      <c r="F630" s="64" t="s">
        <v>786</v>
      </c>
      <c r="G630" s="64" t="s">
        <v>45</v>
      </c>
      <c r="H630" s="64" t="s">
        <v>24</v>
      </c>
      <c r="I630" s="64" t="s">
        <v>24</v>
      </c>
      <c r="J630" s="64" t="s">
        <v>1842</v>
      </c>
      <c r="K630" s="64" t="s">
        <v>1806</v>
      </c>
      <c r="L630" s="65">
        <v>140232</v>
      </c>
      <c r="M630" s="65">
        <v>203228</v>
      </c>
      <c r="N630" s="65">
        <v>203228</v>
      </c>
      <c r="O630" s="65">
        <v>342600</v>
      </c>
      <c r="P630" s="65">
        <v>0</v>
      </c>
      <c r="Q630" s="65">
        <v>26928</v>
      </c>
      <c r="R630" s="65">
        <v>11017</v>
      </c>
      <c r="S630" s="65">
        <v>1049</v>
      </c>
      <c r="T630" s="57">
        <f>IF(P630&gt;0, ROUND(IF(IF(OR(C630="51", C630="52", C630="66"), (L630*'UNIT VALUES'!$C$22)-CALCS!P630,0)&gt;0, IF(OR(C630="51", C630="52", C630="66"), (L630*'UNIT VALUES'!$C$22)-CALCS!P630,0), 0), 0), ROUND(IF(IF(OR(C630="51", C630="52", C630="66"), (L630*'UNIT VALUES'!$C$22)-CALCS!O630,0)&gt;0, IF(OR(C630="51", C630="52", C630="66"), (L630*'UNIT VALUES'!$C$22)-CALCS!O630,0), 0), 0))</f>
        <v>0</v>
      </c>
      <c r="U630" s="58">
        <f>IF(C630="22", (O630*'UNIT VALUES'!$D$34)+(Q630*'UNIT VALUES'!$D$35)+(S630*'UNIT VALUES'!$D$36), (O630*'UNIT VALUES'!$D$24)+(Q630*'UNIT VALUES'!$D$25)+(S630*'UNIT VALUES'!$D$26))</f>
        <v>1681029.3666989848</v>
      </c>
      <c r="V630" s="58">
        <f>IF(C630="22",(O630*'UNIT VALUES'!$D$37)+(Q630*'UNIT VALUES'!$D$38)+(R630*'UNIT VALUES'!$D$39),IF(C630="66",(Q630*'UNIT VALUES'!$D$27)+(T630*'UNIT VALUES'!$D$29)+(R630*'UNIT VALUES'!$D$30),(Q630*'UNIT VALUES'!$D$27)+(T630*'UNIT VALUES'!$D$28)+(R630*'UNIT VALUES'!$D$30)))</f>
        <v>1285304.5141020226</v>
      </c>
      <c r="W630" s="58">
        <f t="shared" si="9"/>
        <v>1681029</v>
      </c>
      <c r="X630" s="63">
        <f>ROUND(IF(C630="22", W630*'UNIT VALUES'!$D$40, W630*'UNIT VALUES'!$D$32), 0)</f>
        <v>1466643</v>
      </c>
    </row>
    <row r="631" spans="1:24">
      <c r="A631" s="64" t="s">
        <v>1926</v>
      </c>
      <c r="B631" s="64" t="s">
        <v>1804</v>
      </c>
      <c r="C631" s="64" t="s">
        <v>102</v>
      </c>
      <c r="D631" s="64" t="s">
        <v>103</v>
      </c>
      <c r="E631" s="64" t="s">
        <v>1805</v>
      </c>
      <c r="F631" s="64" t="s">
        <v>793</v>
      </c>
      <c r="G631" s="64" t="s">
        <v>483</v>
      </c>
      <c r="H631" s="64" t="s">
        <v>24</v>
      </c>
      <c r="I631" s="64" t="s">
        <v>24</v>
      </c>
      <c r="J631" s="64" t="s">
        <v>1823</v>
      </c>
      <c r="K631" s="64" t="s">
        <v>1806</v>
      </c>
      <c r="L631" s="65">
        <v>149595</v>
      </c>
      <c r="M631" s="65">
        <v>218254</v>
      </c>
      <c r="N631" s="65">
        <v>218254</v>
      </c>
      <c r="O631" s="65">
        <v>373696</v>
      </c>
      <c r="P631" s="65">
        <v>0</v>
      </c>
      <c r="Q631" s="65">
        <v>26964</v>
      </c>
      <c r="R631" s="65">
        <v>9284</v>
      </c>
      <c r="S631" s="65">
        <v>1475</v>
      </c>
      <c r="T631" s="57">
        <f>IF(P631&gt;0, ROUND(IF(IF(OR(C631="51", C631="52", C631="66"), (L631*'UNIT VALUES'!$C$22)-CALCS!P631,0)&gt;0, IF(OR(C631="51", C631="52", C631="66"), (L631*'UNIT VALUES'!$C$22)-CALCS!P631,0), 0), 0), ROUND(IF(IF(OR(C631="51", C631="52", C631="66"), (L631*'UNIT VALUES'!$C$22)-CALCS!O631,0)&gt;0, IF(OR(C631="51", C631="52", C631="66"), (L631*'UNIT VALUES'!$C$22)-CALCS!O631,0), 0), 0))</f>
        <v>0</v>
      </c>
      <c r="U631" s="58">
        <f>IF(C631="22", (O631*'UNIT VALUES'!$D$34)+(Q631*'UNIT VALUES'!$D$35)+(S631*'UNIT VALUES'!$D$36), (O631*'UNIT VALUES'!$D$24)+(Q631*'UNIT VALUES'!$D$25)+(S631*'UNIT VALUES'!$D$26))</f>
        <v>1815392.1963577678</v>
      </c>
      <c r="V631" s="58">
        <f>IF(C631="22",(O631*'UNIT VALUES'!$D$37)+(Q631*'UNIT VALUES'!$D$38)+(R631*'UNIT VALUES'!$D$39),IF(C631="66",(Q631*'UNIT VALUES'!$D$27)+(T631*'UNIT VALUES'!$D$29)+(R631*'UNIT VALUES'!$D$30),(Q631*'UNIT VALUES'!$D$27)+(T631*'UNIT VALUES'!$D$28)+(R631*'UNIT VALUES'!$D$30)))</f>
        <v>1162125.6856893573</v>
      </c>
      <c r="W631" s="58">
        <f t="shared" si="9"/>
        <v>1815392</v>
      </c>
      <c r="X631" s="63">
        <f>ROUND(IF(C631="22", W631*'UNIT VALUES'!$D$40, W631*'UNIT VALUES'!$D$32), 0)</f>
        <v>1583870</v>
      </c>
    </row>
    <row r="632" spans="1:24">
      <c r="A632" s="64" t="s">
        <v>3385</v>
      </c>
      <c r="B632" s="64" t="s">
        <v>1804</v>
      </c>
      <c r="C632" s="64" t="s">
        <v>28</v>
      </c>
      <c r="D632" s="64" t="s">
        <v>29</v>
      </c>
      <c r="E632" s="64" t="s">
        <v>1805</v>
      </c>
      <c r="F632" s="72" t="s">
        <v>3005</v>
      </c>
      <c r="G632" s="64" t="s">
        <v>98</v>
      </c>
      <c r="H632" s="64" t="s">
        <v>24</v>
      </c>
      <c r="I632" s="64" t="s">
        <v>3386</v>
      </c>
      <c r="J632" s="64" t="s">
        <v>1823</v>
      </c>
      <c r="K632" s="64" t="s">
        <v>1806</v>
      </c>
      <c r="L632" s="65">
        <v>82233</v>
      </c>
      <c r="M632" s="65">
        <v>76715</v>
      </c>
      <c r="N632" s="65">
        <v>76715</v>
      </c>
      <c r="O632" s="65">
        <v>59515</v>
      </c>
      <c r="P632" s="65">
        <v>0</v>
      </c>
      <c r="Q632" s="65">
        <v>17906</v>
      </c>
      <c r="R632" s="65">
        <v>7097</v>
      </c>
      <c r="S632" s="65">
        <v>998</v>
      </c>
      <c r="T632" s="57">
        <f>IF(P632&gt;0, ROUND(IF(IF(OR(C632="51", C632="52", C632="66"), (L632*'UNIT VALUES'!$C$22)-CALCS!P632,0)&gt;0, IF(OR(C632="51", C632="52", C632="66"), (L632*'UNIT VALUES'!$C$22)-CALCS!P632,0), 0), 0), ROUND(IF(IF(OR(C632="51", C632="52", C632="66"), (L632*'UNIT VALUES'!$C$22)-CALCS!O632,0)&gt;0, IF(OR(C632="51", C632="52", C632="66"), (L632*'UNIT VALUES'!$C$22)-CALCS!O632,0), 0), 0))</f>
        <v>63261</v>
      </c>
      <c r="U632" s="58">
        <f>IF(C632="22", (O632*'UNIT VALUES'!$D$34)+(Q632*'UNIT VALUES'!$D$35)+(S632*'UNIT VALUES'!$D$36), (O632*'UNIT VALUES'!$D$24)+(Q632*'UNIT VALUES'!$D$25)+(S632*'UNIT VALUES'!$D$26))</f>
        <v>837882.9104428282</v>
      </c>
      <c r="V632" s="58">
        <f>IF(C632="22",(O632*'UNIT VALUES'!$D$37)+(Q632*'UNIT VALUES'!$D$38)+(R632*'UNIT VALUES'!$D$39),IF(C632="66",(Q632*'UNIT VALUES'!$D$27)+(T632*'UNIT VALUES'!$D$29)+(R632*'UNIT VALUES'!$D$30),(Q632*'UNIT VALUES'!$D$27)+(T632*'UNIT VALUES'!$D$28)+(R632*'UNIT VALUES'!$D$30)))</f>
        <v>1633230.8950861751</v>
      </c>
      <c r="W632" s="58">
        <f t="shared" si="9"/>
        <v>1633231</v>
      </c>
      <c r="X632" s="63">
        <f>ROUND(IF(C632="22", W632*'UNIT VALUES'!$D$40, W632*'UNIT VALUES'!$D$32), 0)</f>
        <v>1424941</v>
      </c>
    </row>
    <row r="633" spans="1:24">
      <c r="A633" s="64" t="s">
        <v>1927</v>
      </c>
      <c r="B633" s="64" t="s">
        <v>1804</v>
      </c>
      <c r="C633" s="64" t="s">
        <v>102</v>
      </c>
      <c r="D633" s="64" t="s">
        <v>103</v>
      </c>
      <c r="E633" s="64" t="s">
        <v>1805</v>
      </c>
      <c r="F633" s="64" t="s">
        <v>1928</v>
      </c>
      <c r="G633" s="64" t="s">
        <v>98</v>
      </c>
      <c r="H633" s="64" t="s">
        <v>24</v>
      </c>
      <c r="I633" s="64" t="s">
        <v>24</v>
      </c>
      <c r="J633" s="64" t="s">
        <v>1823</v>
      </c>
      <c r="K633" s="64" t="s">
        <v>1806</v>
      </c>
      <c r="L633" s="65">
        <v>415005</v>
      </c>
      <c r="M633" s="65">
        <v>665195</v>
      </c>
      <c r="N633" s="65">
        <v>665008</v>
      </c>
      <c r="O633" s="65">
        <v>860855</v>
      </c>
      <c r="P633" s="65">
        <v>0</v>
      </c>
      <c r="Q633" s="65">
        <v>54711</v>
      </c>
      <c r="R633" s="65">
        <v>25970</v>
      </c>
      <c r="S633" s="65">
        <v>3909</v>
      </c>
      <c r="T633" s="57">
        <f>IF(P633&gt;0, ROUND(IF(IF(OR(C633="51", C633="52", C633="66"), (L633*'UNIT VALUES'!$C$22)-CALCS!P633,0)&gt;0, IF(OR(C633="51", C633="52", C633="66"), (L633*'UNIT VALUES'!$C$22)-CALCS!P633,0), 0), 0), ROUND(IF(IF(OR(C633="51", C633="52", C633="66"), (L633*'UNIT VALUES'!$C$22)-CALCS!O633,0)&gt;0, IF(OR(C633="51", C633="52", C633="66"), (L633*'UNIT VALUES'!$C$22)-CALCS!O633,0), 0), 0))</f>
        <v>0</v>
      </c>
      <c r="U633" s="58">
        <f>IF(C633="22", (O633*'UNIT VALUES'!$D$34)+(Q633*'UNIT VALUES'!$D$35)+(S633*'UNIT VALUES'!$D$36), (O633*'UNIT VALUES'!$D$24)+(Q633*'UNIT VALUES'!$D$25)+(S633*'UNIT VALUES'!$D$26))</f>
        <v>4040319.9268418262</v>
      </c>
      <c r="V633" s="58">
        <f>IF(C633="22",(O633*'UNIT VALUES'!$D$37)+(Q633*'UNIT VALUES'!$D$38)+(R633*'UNIT VALUES'!$D$39),IF(C633="66",(Q633*'UNIT VALUES'!$D$27)+(T633*'UNIT VALUES'!$D$29)+(R633*'UNIT VALUES'!$D$30),(Q633*'UNIT VALUES'!$D$27)+(T633*'UNIT VALUES'!$D$28)+(R633*'UNIT VALUES'!$D$30)))</f>
        <v>2867697.8555662553</v>
      </c>
      <c r="W633" s="58">
        <f t="shared" si="9"/>
        <v>4040320</v>
      </c>
      <c r="X633" s="63">
        <f>ROUND(IF(C633="22", W633*'UNIT VALUES'!$D$40, W633*'UNIT VALUES'!$D$32), 0)</f>
        <v>3525048</v>
      </c>
    </row>
    <row r="634" spans="1:24">
      <c r="A634" s="64" t="s">
        <v>1929</v>
      </c>
      <c r="B634" s="64" t="s">
        <v>1804</v>
      </c>
      <c r="C634" s="64" t="s">
        <v>102</v>
      </c>
      <c r="D634" s="64" t="s">
        <v>103</v>
      </c>
      <c r="E634" s="64" t="s">
        <v>1805</v>
      </c>
      <c r="F634" s="64" t="s">
        <v>1930</v>
      </c>
      <c r="G634" s="64" t="s">
        <v>1396</v>
      </c>
      <c r="H634" s="64" t="s">
        <v>24</v>
      </c>
      <c r="I634" s="64" t="s">
        <v>24</v>
      </c>
      <c r="J634" s="64" t="s">
        <v>1931</v>
      </c>
      <c r="K634" s="64" t="s">
        <v>1806</v>
      </c>
      <c r="L634" s="65">
        <v>155057</v>
      </c>
      <c r="M634" s="65">
        <v>0</v>
      </c>
      <c r="N634" s="65">
        <v>0</v>
      </c>
      <c r="O634" s="65">
        <v>310195</v>
      </c>
      <c r="P634" s="65">
        <v>0</v>
      </c>
      <c r="Q634" s="65">
        <v>45865</v>
      </c>
      <c r="R634" s="65">
        <v>15066</v>
      </c>
      <c r="S634" s="65">
        <v>1554</v>
      </c>
      <c r="T634" s="57">
        <f>IF(P634&gt;0, ROUND(IF(IF(OR(C634="51", C634="52", C634="66"), (L634*'UNIT VALUES'!$C$22)-CALCS!P634,0)&gt;0, IF(OR(C634="51", C634="52", C634="66"), (L634*'UNIT VALUES'!$C$22)-CALCS!P634,0), 0), 0), ROUND(IF(IF(OR(C634="51", C634="52", C634="66"), (L634*'UNIT VALUES'!$C$22)-CALCS!O634,0)&gt;0, IF(OR(C634="51", C634="52", C634="66"), (L634*'UNIT VALUES'!$C$22)-CALCS!O634,0), 0), 0))</f>
        <v>0</v>
      </c>
      <c r="U634" s="58">
        <f>IF(C634="22", (O634*'UNIT VALUES'!$D$34)+(Q634*'UNIT VALUES'!$D$35)+(S634*'UNIT VALUES'!$D$36), (O634*'UNIT VALUES'!$D$24)+(Q634*'UNIT VALUES'!$D$25)+(S634*'UNIT VALUES'!$D$26))</f>
        <v>2286538.677758079</v>
      </c>
      <c r="V634" s="58">
        <f>IF(C634="22",(O634*'UNIT VALUES'!$D$37)+(Q634*'UNIT VALUES'!$D$38)+(R634*'UNIT VALUES'!$D$39),IF(C634="66",(Q634*'UNIT VALUES'!$D$27)+(T634*'UNIT VALUES'!$D$29)+(R634*'UNIT VALUES'!$D$30),(Q634*'UNIT VALUES'!$D$27)+(T634*'UNIT VALUES'!$D$28)+(R634*'UNIT VALUES'!$D$30)))</f>
        <v>1924873.8450990948</v>
      </c>
      <c r="W634" s="58">
        <f t="shared" si="9"/>
        <v>2286539</v>
      </c>
      <c r="X634" s="63">
        <f>ROUND(IF(C634="22", W634*'UNIT VALUES'!$D$40, W634*'UNIT VALUES'!$D$32), 0)</f>
        <v>1994931</v>
      </c>
    </row>
    <row r="635" spans="1:24">
      <c r="A635" s="64" t="s">
        <v>1932</v>
      </c>
      <c r="B635" s="64" t="s">
        <v>1804</v>
      </c>
      <c r="C635" s="64" t="s">
        <v>102</v>
      </c>
      <c r="D635" s="64" t="s">
        <v>103</v>
      </c>
      <c r="E635" s="64" t="s">
        <v>1805</v>
      </c>
      <c r="F635" s="64" t="s">
        <v>1466</v>
      </c>
      <c r="G635" s="64" t="s">
        <v>1277</v>
      </c>
      <c r="H635" s="64" t="s">
        <v>24</v>
      </c>
      <c r="I635" s="64" t="s">
        <v>24</v>
      </c>
      <c r="J635" s="64" t="s">
        <v>1820</v>
      </c>
      <c r="K635" s="64" t="s">
        <v>1806</v>
      </c>
      <c r="L635" s="65">
        <v>460381</v>
      </c>
      <c r="M635" s="65">
        <v>557081</v>
      </c>
      <c r="N635" s="65">
        <v>557149</v>
      </c>
      <c r="O635" s="65">
        <v>530113</v>
      </c>
      <c r="P635" s="65">
        <v>0</v>
      </c>
      <c r="Q635" s="65">
        <v>60419</v>
      </c>
      <c r="R635" s="65">
        <v>32977</v>
      </c>
      <c r="S635" s="65">
        <v>2762</v>
      </c>
      <c r="T635" s="57">
        <f>IF(P635&gt;0, ROUND(IF(IF(OR(C635="51", C635="52", C635="66"), (L635*'UNIT VALUES'!$C$22)-CALCS!P635,0)&gt;0, IF(OR(C635="51", C635="52", C635="66"), (L635*'UNIT VALUES'!$C$22)-CALCS!P635,0), 0), 0), ROUND(IF(IF(OR(C635="51", C635="52", C635="66"), (L635*'UNIT VALUES'!$C$22)-CALCS!O635,0)&gt;0, IF(OR(C635="51", C635="52", C635="66"), (L635*'UNIT VALUES'!$C$22)-CALCS!O635,0), 0), 0))</f>
        <v>157247</v>
      </c>
      <c r="U635" s="58">
        <f>IF(C635="22", (O635*'UNIT VALUES'!$D$34)+(Q635*'UNIT VALUES'!$D$35)+(S635*'UNIT VALUES'!$D$36), (O635*'UNIT VALUES'!$D$24)+(Q635*'UNIT VALUES'!$D$25)+(S635*'UNIT VALUES'!$D$26))</f>
        <v>3371945.1899694358</v>
      </c>
      <c r="V635" s="58">
        <f>IF(C635="22",(O635*'UNIT VALUES'!$D$37)+(Q635*'UNIT VALUES'!$D$38)+(R635*'UNIT VALUES'!$D$39),IF(C635="66",(Q635*'UNIT VALUES'!$D$27)+(T635*'UNIT VALUES'!$D$29)+(R635*'UNIT VALUES'!$D$30),(Q635*'UNIT VALUES'!$D$27)+(T635*'UNIT VALUES'!$D$28)+(R635*'UNIT VALUES'!$D$30)))</f>
        <v>5286339.9488420375</v>
      </c>
      <c r="W635" s="58">
        <f t="shared" si="9"/>
        <v>5286340</v>
      </c>
      <c r="X635" s="63">
        <f>ROUND(IF(C635="22", W635*'UNIT VALUES'!$D$40, W635*'UNIT VALUES'!$D$32), 0)</f>
        <v>4612160</v>
      </c>
    </row>
    <row r="636" spans="1:24">
      <c r="A636" s="64" t="s">
        <v>1933</v>
      </c>
      <c r="B636" s="64" t="s">
        <v>1934</v>
      </c>
      <c r="C636" s="64" t="s">
        <v>19</v>
      </c>
      <c r="D636" s="64" t="s">
        <v>20</v>
      </c>
      <c r="E636" s="64" t="s">
        <v>1935</v>
      </c>
      <c r="F636" s="64" t="s">
        <v>22</v>
      </c>
      <c r="G636" s="64" t="s">
        <v>23</v>
      </c>
      <c r="H636" s="64" t="s">
        <v>24</v>
      </c>
      <c r="I636" s="64" t="s">
        <v>24</v>
      </c>
      <c r="J636" s="64" t="s">
        <v>25</v>
      </c>
      <c r="K636" s="64" t="s">
        <v>1936</v>
      </c>
      <c r="L636" s="65">
        <v>0</v>
      </c>
      <c r="M636" s="65">
        <v>4076300</v>
      </c>
      <c r="N636" s="65">
        <v>4075970</v>
      </c>
      <c r="O636" s="65">
        <v>2169980</v>
      </c>
      <c r="P636" s="65">
        <v>0</v>
      </c>
      <c r="Q636" s="65">
        <v>192447</v>
      </c>
      <c r="R636" s="65">
        <v>202441</v>
      </c>
      <c r="S636" s="65">
        <v>10226</v>
      </c>
      <c r="T636" s="57">
        <f>IF(P636&gt;0, ROUND(IF(IF(OR(C636="51", C636="52", C636="66"), (L636*'UNIT VALUES'!$C$22)-CALCS!P636,0)&gt;0, IF(OR(C636="51", C636="52", C636="66"), (L636*'UNIT VALUES'!$C$22)-CALCS!P636,0), 0), 0), ROUND(IF(IF(OR(C636="51", C636="52", C636="66"), (L636*'UNIT VALUES'!$C$22)-CALCS!O636,0)&gt;0, IF(OR(C636="51", C636="52", C636="66"), (L636*'UNIT VALUES'!$C$22)-CALCS!O636,0), 0), 0))</f>
        <v>0</v>
      </c>
      <c r="U636" s="58">
        <f>IF(C636="22", (O636*'UNIT VALUES'!$D$34)+(Q636*'UNIT VALUES'!$D$35)+(S636*'UNIT VALUES'!$D$36), (O636*'UNIT VALUES'!$D$24)+(Q636*'UNIT VALUES'!$D$25)+(S636*'UNIT VALUES'!$D$26))</f>
        <v>13303354.522838635</v>
      </c>
      <c r="V636" s="58">
        <f>IF(C636="22",(O636*'UNIT VALUES'!$D$37)+(Q636*'UNIT VALUES'!$D$38)+(R636*'UNIT VALUES'!$D$39),IF(C636="66",(Q636*'UNIT VALUES'!$D$27)+(T636*'UNIT VALUES'!$D$29)+(R636*'UNIT VALUES'!$D$30),(Q636*'UNIT VALUES'!$D$27)+(T636*'UNIT VALUES'!$D$28)+(R636*'UNIT VALUES'!$D$30)))</f>
        <v>20071407.64465997</v>
      </c>
      <c r="W636" s="58">
        <f t="shared" si="9"/>
        <v>20071408</v>
      </c>
      <c r="X636" s="63">
        <f>ROUND(IF(C636="22", W636*'UNIT VALUES'!$D$40, W636*'UNIT VALUES'!$D$32), 0)</f>
        <v>16736169</v>
      </c>
    </row>
    <row r="637" spans="1:24">
      <c r="A637" s="64" t="s">
        <v>1344</v>
      </c>
      <c r="B637" s="64" t="s">
        <v>1934</v>
      </c>
      <c r="C637" s="64" t="s">
        <v>28</v>
      </c>
      <c r="D637" s="64" t="s">
        <v>29</v>
      </c>
      <c r="E637" s="64" t="s">
        <v>1935</v>
      </c>
      <c r="F637" s="64" t="s">
        <v>208</v>
      </c>
      <c r="G637" s="64" t="s">
        <v>491</v>
      </c>
      <c r="H637" s="64" t="s">
        <v>24</v>
      </c>
      <c r="I637" s="64" t="s">
        <v>1937</v>
      </c>
      <c r="J637" s="64" t="s">
        <v>1938</v>
      </c>
      <c r="K637" s="64" t="s">
        <v>1936</v>
      </c>
      <c r="L637" s="65">
        <v>50498</v>
      </c>
      <c r="M637" s="65">
        <v>81831</v>
      </c>
      <c r="N637" s="65">
        <v>81831</v>
      </c>
      <c r="O637" s="65">
        <v>82893</v>
      </c>
      <c r="P637" s="65">
        <v>0</v>
      </c>
      <c r="Q637" s="65">
        <v>5480</v>
      </c>
      <c r="R637" s="65">
        <v>828</v>
      </c>
      <c r="S637" s="65">
        <v>503</v>
      </c>
      <c r="T637" s="57">
        <f>IF(P637&gt;0, ROUND(IF(IF(OR(C637="51", C637="52", C637="66"), (L637*'UNIT VALUES'!$C$22)-CALCS!P637,0)&gt;0, IF(OR(C637="51", C637="52", C637="66"), (L637*'UNIT VALUES'!$C$22)-CALCS!P637,0), 0), 0), ROUND(IF(IF(OR(C637="51", C637="52", C637="66"), (L637*'UNIT VALUES'!$C$22)-CALCS!O637,0)&gt;0, IF(OR(C637="51", C637="52", C637="66"), (L637*'UNIT VALUES'!$C$22)-CALCS!O637,0), 0), 0))</f>
        <v>0</v>
      </c>
      <c r="U637" s="58">
        <f>IF(C637="22", (O637*'UNIT VALUES'!$D$34)+(Q637*'UNIT VALUES'!$D$35)+(S637*'UNIT VALUES'!$D$36), (O637*'UNIT VALUES'!$D$24)+(Q637*'UNIT VALUES'!$D$25)+(S637*'UNIT VALUES'!$D$26))</f>
        <v>417012.31756070215</v>
      </c>
      <c r="V637" s="58">
        <f>IF(C637="22",(O637*'UNIT VALUES'!$D$37)+(Q637*'UNIT VALUES'!$D$38)+(R637*'UNIT VALUES'!$D$39),IF(C637="66",(Q637*'UNIT VALUES'!$D$27)+(T637*'UNIT VALUES'!$D$29)+(R637*'UNIT VALUES'!$D$30),(Q637*'UNIT VALUES'!$D$27)+(T637*'UNIT VALUES'!$D$28)+(R637*'UNIT VALUES'!$D$30)))</f>
        <v>160517.12270908454</v>
      </c>
      <c r="W637" s="58">
        <f t="shared" si="9"/>
        <v>417012</v>
      </c>
      <c r="X637" s="63">
        <f>ROUND(IF(C637="22", W637*'UNIT VALUES'!$D$40, W637*'UNIT VALUES'!$D$32), 0)</f>
        <v>363829</v>
      </c>
    </row>
    <row r="638" spans="1:24">
      <c r="A638" s="64" t="s">
        <v>1939</v>
      </c>
      <c r="B638" s="64" t="s">
        <v>1934</v>
      </c>
      <c r="C638" s="64" t="s">
        <v>49</v>
      </c>
      <c r="D638" s="64" t="s">
        <v>50</v>
      </c>
      <c r="E638" s="64" t="s">
        <v>1935</v>
      </c>
      <c r="F638" s="64" t="s">
        <v>996</v>
      </c>
      <c r="G638" s="64" t="s">
        <v>860</v>
      </c>
      <c r="H638" s="64" t="s">
        <v>24</v>
      </c>
      <c r="I638" s="64" t="s">
        <v>1940</v>
      </c>
      <c r="J638" s="64" t="s">
        <v>1938</v>
      </c>
      <c r="K638" s="64" t="s">
        <v>1936</v>
      </c>
      <c r="L638" s="65">
        <v>14931</v>
      </c>
      <c r="M638" s="65">
        <v>35826</v>
      </c>
      <c r="N638" s="65">
        <v>35826</v>
      </c>
      <c r="O638" s="65">
        <v>61476</v>
      </c>
      <c r="P638" s="65">
        <v>0</v>
      </c>
      <c r="Q638" s="65">
        <v>4315</v>
      </c>
      <c r="R638" s="65">
        <v>490</v>
      </c>
      <c r="S638" s="65">
        <v>407</v>
      </c>
      <c r="T638" s="57">
        <f>IF(P638&gt;0, ROUND(IF(IF(OR(C638="51", C638="52", C638="66"), (L638*'UNIT VALUES'!$C$22)-CALCS!P638,0)&gt;0, IF(OR(C638="51", C638="52", C638="66"), (L638*'UNIT VALUES'!$C$22)-CALCS!P638,0), 0), 0), ROUND(IF(IF(OR(C638="51", C638="52", C638="66"), (L638*'UNIT VALUES'!$C$22)-CALCS!O638,0)&gt;0, IF(OR(C638="51", C638="52", C638="66"), (L638*'UNIT VALUES'!$C$22)-CALCS!O638,0), 0), 0))</f>
        <v>0</v>
      </c>
      <c r="U638" s="58">
        <f>IF(C638="22", (O638*'UNIT VALUES'!$D$34)+(Q638*'UNIT VALUES'!$D$35)+(S638*'UNIT VALUES'!$D$36), (O638*'UNIT VALUES'!$D$24)+(Q638*'UNIT VALUES'!$D$25)+(S638*'UNIT VALUES'!$D$26))</f>
        <v>322751.69897233974</v>
      </c>
      <c r="V638" s="58">
        <f>IF(C638="22",(O638*'UNIT VALUES'!$D$37)+(Q638*'UNIT VALUES'!$D$38)+(R638*'UNIT VALUES'!$D$39),IF(C638="66",(Q638*'UNIT VALUES'!$D$27)+(T638*'UNIT VALUES'!$D$29)+(R638*'UNIT VALUES'!$D$30),(Q638*'UNIT VALUES'!$D$27)+(T638*'UNIT VALUES'!$D$28)+(R638*'UNIT VALUES'!$D$30)))</f>
        <v>114817.48036555859</v>
      </c>
      <c r="W638" s="58">
        <f t="shared" si="9"/>
        <v>322752</v>
      </c>
      <c r="X638" s="63">
        <f>ROUND(IF(C638="22", W638*'UNIT VALUES'!$D$40, W638*'UNIT VALUES'!$D$32), 0)</f>
        <v>281591</v>
      </c>
    </row>
    <row r="639" spans="1:24">
      <c r="A639" s="64" t="s">
        <v>1941</v>
      </c>
      <c r="B639" s="64" t="s">
        <v>1934</v>
      </c>
      <c r="C639" s="64" t="s">
        <v>28</v>
      </c>
      <c r="D639" s="64" t="s">
        <v>29</v>
      </c>
      <c r="E639" s="64" t="s">
        <v>1935</v>
      </c>
      <c r="F639" s="64" t="s">
        <v>358</v>
      </c>
      <c r="G639" s="64" t="s">
        <v>1942</v>
      </c>
      <c r="H639" s="64" t="s">
        <v>24</v>
      </c>
      <c r="I639" s="64" t="s">
        <v>1943</v>
      </c>
      <c r="J639" s="64" t="s">
        <v>1944</v>
      </c>
      <c r="K639" s="64" t="s">
        <v>1936</v>
      </c>
      <c r="L639" s="65">
        <v>106884</v>
      </c>
      <c r="M639" s="65">
        <v>92811</v>
      </c>
      <c r="N639" s="65">
        <v>92811</v>
      </c>
      <c r="O639" s="65">
        <v>86265</v>
      </c>
      <c r="P639" s="65">
        <v>0</v>
      </c>
      <c r="Q639" s="65">
        <v>15835</v>
      </c>
      <c r="R639" s="65">
        <v>17303</v>
      </c>
      <c r="S639" s="65">
        <v>546</v>
      </c>
      <c r="T639" s="57">
        <f>IF(P639&gt;0, ROUND(IF(IF(OR(C639="51", C639="52", C639="66"), (L639*'UNIT VALUES'!$C$22)-CALCS!P639,0)&gt;0, IF(OR(C639="51", C639="52", C639="66"), (L639*'UNIT VALUES'!$C$22)-CALCS!P639,0), 0), 0), ROUND(IF(IF(OR(C639="51", C639="52", C639="66"), (L639*'UNIT VALUES'!$C$22)-CALCS!O639,0)&gt;0, IF(OR(C639="51", C639="52", C639="66"), (L639*'UNIT VALUES'!$C$22)-CALCS!O639,0), 0), 0))</f>
        <v>73315</v>
      </c>
      <c r="U639" s="58">
        <f>IF(C639="22", (O639*'UNIT VALUES'!$D$34)+(Q639*'UNIT VALUES'!$D$35)+(S639*'UNIT VALUES'!$D$36), (O639*'UNIT VALUES'!$D$24)+(Q639*'UNIT VALUES'!$D$25)+(S639*'UNIT VALUES'!$D$26))</f>
        <v>750093.62722391414</v>
      </c>
      <c r="V639" s="58">
        <f>IF(C639="22",(O639*'UNIT VALUES'!$D$37)+(Q639*'UNIT VALUES'!$D$38)+(R639*'UNIT VALUES'!$D$39),IF(C639="66",(Q639*'UNIT VALUES'!$D$27)+(T639*'UNIT VALUES'!$D$29)+(R639*'UNIT VALUES'!$D$30),(Q639*'UNIT VALUES'!$D$27)+(T639*'UNIT VALUES'!$D$28)+(R639*'UNIT VALUES'!$D$30)))</f>
        <v>2450611.3099860679</v>
      </c>
      <c r="W639" s="58">
        <f t="shared" si="9"/>
        <v>2450611</v>
      </c>
      <c r="X639" s="63">
        <f>ROUND(IF(C639="22", W639*'UNIT VALUES'!$D$40, W639*'UNIT VALUES'!$D$32), 0)</f>
        <v>2138078</v>
      </c>
    </row>
    <row r="640" spans="1:24">
      <c r="A640" s="64" t="s">
        <v>1945</v>
      </c>
      <c r="B640" s="64" t="s">
        <v>1934</v>
      </c>
      <c r="C640" s="64" t="s">
        <v>28</v>
      </c>
      <c r="D640" s="64" t="s">
        <v>29</v>
      </c>
      <c r="E640" s="64" t="s">
        <v>1935</v>
      </c>
      <c r="F640" s="64" t="s">
        <v>1946</v>
      </c>
      <c r="G640" s="64" t="s">
        <v>491</v>
      </c>
      <c r="H640" s="64" t="s">
        <v>1947</v>
      </c>
      <c r="I640" s="64" t="s">
        <v>1947</v>
      </c>
      <c r="J640" s="64" t="s">
        <v>1938</v>
      </c>
      <c r="K640" s="64" t="s">
        <v>1936</v>
      </c>
      <c r="L640" s="65">
        <v>1</v>
      </c>
      <c r="M640" s="65">
        <v>16263</v>
      </c>
      <c r="N640" s="65">
        <v>16263</v>
      </c>
      <c r="O640" s="65">
        <v>60797</v>
      </c>
      <c r="P640" s="65">
        <v>0</v>
      </c>
      <c r="Q640" s="65">
        <v>3049</v>
      </c>
      <c r="R640" s="65">
        <v>296</v>
      </c>
      <c r="S640" s="65">
        <v>387</v>
      </c>
      <c r="T640" s="57">
        <f>IF(P640&gt;0, ROUND(IF(IF(OR(C640="51", C640="52", C640="66"), (L640*'UNIT VALUES'!$C$22)-CALCS!P640,0)&gt;0, IF(OR(C640="51", C640="52", C640="66"), (L640*'UNIT VALUES'!$C$22)-CALCS!P640,0), 0), 0), ROUND(IF(IF(OR(C640="51", C640="52", C640="66"), (L640*'UNIT VALUES'!$C$22)-CALCS!O640,0)&gt;0, IF(OR(C640="51", C640="52", C640="66"), (L640*'UNIT VALUES'!$C$22)-CALCS!O640,0), 0), 0))</f>
        <v>0</v>
      </c>
      <c r="U640" s="58">
        <f>IF(C640="22", (O640*'UNIT VALUES'!$D$34)+(Q640*'UNIT VALUES'!$D$35)+(S640*'UNIT VALUES'!$D$36), (O640*'UNIT VALUES'!$D$24)+(Q640*'UNIT VALUES'!$D$25)+(S640*'UNIT VALUES'!$D$26))</f>
        <v>279008.65379430033</v>
      </c>
      <c r="V640" s="58">
        <f>IF(C640="22",(O640*'UNIT VALUES'!$D$37)+(Q640*'UNIT VALUES'!$D$38)+(R640*'UNIT VALUES'!$D$39),IF(C640="66",(Q640*'UNIT VALUES'!$D$27)+(T640*'UNIT VALUES'!$D$29)+(R640*'UNIT VALUES'!$D$30),(Q640*'UNIT VALUES'!$D$27)+(T640*'UNIT VALUES'!$D$28)+(R640*'UNIT VALUES'!$D$30)))</f>
        <v>77540.570064245345</v>
      </c>
      <c r="W640" s="58">
        <f t="shared" si="9"/>
        <v>279009</v>
      </c>
      <c r="X640" s="63">
        <f>ROUND(IF(C640="22", W640*'UNIT VALUES'!$D$40, W640*'UNIT VALUES'!$D$32), 0)</f>
        <v>243426</v>
      </c>
    </row>
    <row r="641" spans="1:24">
      <c r="A641" s="64" t="s">
        <v>1948</v>
      </c>
      <c r="B641" s="64" t="s">
        <v>1934</v>
      </c>
      <c r="C641" s="64" t="s">
        <v>28</v>
      </c>
      <c r="D641" s="64" t="s">
        <v>29</v>
      </c>
      <c r="E641" s="64" t="s">
        <v>1935</v>
      </c>
      <c r="F641" s="64" t="s">
        <v>1949</v>
      </c>
      <c r="G641" s="64" t="s">
        <v>23</v>
      </c>
      <c r="H641" s="64" t="s">
        <v>24</v>
      </c>
      <c r="I641" s="64" t="s">
        <v>1950</v>
      </c>
      <c r="J641" s="64" t="s">
        <v>1951</v>
      </c>
      <c r="K641" s="64" t="s">
        <v>1936</v>
      </c>
      <c r="L641" s="65">
        <v>23797</v>
      </c>
      <c r="M641" s="65">
        <v>0</v>
      </c>
      <c r="N641" s="65">
        <v>0</v>
      </c>
      <c r="O641" s="65">
        <v>39309</v>
      </c>
      <c r="P641" s="65">
        <v>0</v>
      </c>
      <c r="Q641" s="65">
        <v>8994</v>
      </c>
      <c r="R641" s="65">
        <v>3376</v>
      </c>
      <c r="S641" s="65">
        <v>102</v>
      </c>
      <c r="T641" s="57">
        <f>IF(P641&gt;0, ROUND(IF(IF(OR(C641="51", C641="52", C641="66"), (L641*'UNIT VALUES'!$C$22)-CALCS!P641,0)&gt;0, IF(OR(C641="51", C641="52", C641="66"), (L641*'UNIT VALUES'!$C$22)-CALCS!P641,0), 0), 0), ROUND(IF(IF(OR(C641="51", C641="52", C641="66"), (L641*'UNIT VALUES'!$C$22)-CALCS!O641,0)&gt;0, IF(OR(C641="51", C641="52", C641="66"), (L641*'UNIT VALUES'!$C$22)-CALCS!O641,0), 0), 0))</f>
        <v>0</v>
      </c>
      <c r="U641" s="58">
        <f>IF(C641="22", (O641*'UNIT VALUES'!$D$34)+(Q641*'UNIT VALUES'!$D$35)+(S641*'UNIT VALUES'!$D$36), (O641*'UNIT VALUES'!$D$24)+(Q641*'UNIT VALUES'!$D$25)+(S641*'UNIT VALUES'!$D$26))</f>
        <v>371758.18940013245</v>
      </c>
      <c r="V641" s="58">
        <f>IF(C641="22",(O641*'UNIT VALUES'!$D$37)+(Q641*'UNIT VALUES'!$D$38)+(R641*'UNIT VALUES'!$D$39),IF(C641="66",(Q641*'UNIT VALUES'!$D$27)+(T641*'UNIT VALUES'!$D$29)+(R641*'UNIT VALUES'!$D$30),(Q641*'UNIT VALUES'!$D$27)+(T641*'UNIT VALUES'!$D$28)+(R641*'UNIT VALUES'!$D$30)))</f>
        <v>407590.98997229134</v>
      </c>
      <c r="W641" s="58">
        <f t="shared" si="9"/>
        <v>407591</v>
      </c>
      <c r="X641" s="63">
        <f>ROUND(IF(C641="22", W641*'UNIT VALUES'!$D$40, W641*'UNIT VALUES'!$D$32), 0)</f>
        <v>355610</v>
      </c>
    </row>
    <row r="642" spans="1:24">
      <c r="A642" s="64" t="s">
        <v>1952</v>
      </c>
      <c r="B642" s="64" t="s">
        <v>1934</v>
      </c>
      <c r="C642" s="64" t="s">
        <v>28</v>
      </c>
      <c r="D642" s="64" t="s">
        <v>29</v>
      </c>
      <c r="E642" s="64" t="s">
        <v>1935</v>
      </c>
      <c r="F642" s="64" t="s">
        <v>1953</v>
      </c>
      <c r="G642" s="64" t="s">
        <v>491</v>
      </c>
      <c r="H642" s="64" t="s">
        <v>24</v>
      </c>
      <c r="I642" s="64" t="s">
        <v>455</v>
      </c>
      <c r="J642" s="64" t="s">
        <v>1938</v>
      </c>
      <c r="K642" s="64" t="s">
        <v>1936</v>
      </c>
      <c r="L642" s="65">
        <v>482872</v>
      </c>
      <c r="M642" s="65">
        <v>371021</v>
      </c>
      <c r="N642" s="65">
        <v>370951</v>
      </c>
      <c r="O642" s="65">
        <v>382578</v>
      </c>
      <c r="P642" s="65">
        <v>0</v>
      </c>
      <c r="Q642" s="65">
        <v>78240</v>
      </c>
      <c r="R642" s="65">
        <v>91343</v>
      </c>
      <c r="S642" s="65">
        <v>5135</v>
      </c>
      <c r="T642" s="57">
        <f>IF(P642&gt;0, ROUND(IF(IF(OR(C642="51", C642="52", C642="66"), (L642*'UNIT VALUES'!$C$22)-CALCS!P642,0)&gt;0, IF(OR(C642="51", C642="52", C642="66"), (L642*'UNIT VALUES'!$C$22)-CALCS!P642,0), 0), 0), ROUND(IF(IF(OR(C642="51", C642="52", C642="66"), (L642*'UNIT VALUES'!$C$22)-CALCS!O642,0)&gt;0, IF(OR(C642="51", C642="52", C642="66"), (L642*'UNIT VALUES'!$C$22)-CALCS!O642,0), 0), 0))</f>
        <v>338361</v>
      </c>
      <c r="U642" s="58">
        <f>IF(C642="22", (O642*'UNIT VALUES'!$D$34)+(Q642*'UNIT VALUES'!$D$35)+(S642*'UNIT VALUES'!$D$36), (O642*'UNIT VALUES'!$D$24)+(Q642*'UNIT VALUES'!$D$25)+(S642*'UNIT VALUES'!$D$26))</f>
        <v>4033054.368120742</v>
      </c>
      <c r="V642" s="58">
        <f>IF(C642="22",(O642*'UNIT VALUES'!$D$37)+(Q642*'UNIT VALUES'!$D$38)+(R642*'UNIT VALUES'!$D$39),IF(C642="66",(Q642*'UNIT VALUES'!$D$27)+(T642*'UNIT VALUES'!$D$29)+(R642*'UNIT VALUES'!$D$30),(Q642*'UNIT VALUES'!$D$27)+(T642*'UNIT VALUES'!$D$28)+(R642*'UNIT VALUES'!$D$30)))</f>
        <v>12226260.912055712</v>
      </c>
      <c r="W642" s="58">
        <f t="shared" si="9"/>
        <v>12226261</v>
      </c>
      <c r="X642" s="63">
        <f>ROUND(IF(C642="22", W642*'UNIT VALUES'!$D$40, W642*'UNIT VALUES'!$D$32), 0)</f>
        <v>10667015</v>
      </c>
    </row>
    <row r="643" spans="1:24">
      <c r="A643" s="64" t="s">
        <v>1954</v>
      </c>
      <c r="B643" s="64" t="s">
        <v>1934</v>
      </c>
      <c r="C643" s="64" t="s">
        <v>28</v>
      </c>
      <c r="D643" s="64" t="s">
        <v>29</v>
      </c>
      <c r="E643" s="64" t="s">
        <v>1935</v>
      </c>
      <c r="F643" s="64" t="s">
        <v>1955</v>
      </c>
      <c r="G643" s="64" t="s">
        <v>491</v>
      </c>
      <c r="H643" s="64" t="s">
        <v>24</v>
      </c>
      <c r="I643" s="64" t="s">
        <v>1956</v>
      </c>
      <c r="J643" s="64" t="s">
        <v>1938</v>
      </c>
      <c r="K643" s="64" t="s">
        <v>1936</v>
      </c>
      <c r="L643" s="65">
        <v>25037</v>
      </c>
      <c r="M643" s="65">
        <v>0</v>
      </c>
      <c r="N643" s="65">
        <v>0</v>
      </c>
      <c r="O643" s="65">
        <v>49734</v>
      </c>
      <c r="P643" s="65">
        <v>0</v>
      </c>
      <c r="Q643" s="65">
        <v>2105</v>
      </c>
      <c r="R643" s="65">
        <v>874</v>
      </c>
      <c r="S643" s="65">
        <v>100</v>
      </c>
      <c r="T643" s="57">
        <f>IF(P643&gt;0, ROUND(IF(IF(OR(C643="51", C643="52", C643="66"), (L643*'UNIT VALUES'!$C$22)-CALCS!P643,0)&gt;0, IF(OR(C643="51", C643="52", C643="66"), (L643*'UNIT VALUES'!$C$22)-CALCS!P643,0), 0), 0), ROUND(IF(IF(OR(C643="51", C643="52", C643="66"), (L643*'UNIT VALUES'!$C$22)-CALCS!O643,0)&gt;0, IF(OR(C643="51", C643="52", C643="66"), (L643*'UNIT VALUES'!$C$22)-CALCS!O643,0), 0), 0))</f>
        <v>0</v>
      </c>
      <c r="U643" s="58">
        <f>IF(C643="22", (O643*'UNIT VALUES'!$D$34)+(Q643*'UNIT VALUES'!$D$35)+(S643*'UNIT VALUES'!$D$36), (O643*'UNIT VALUES'!$D$24)+(Q643*'UNIT VALUES'!$D$25)+(S643*'UNIT VALUES'!$D$26))</f>
        <v>179570.82693437397</v>
      </c>
      <c r="V643" s="58">
        <f>IF(C643="22",(O643*'UNIT VALUES'!$D$37)+(Q643*'UNIT VALUES'!$D$38)+(R643*'UNIT VALUES'!$D$39),IF(C643="66",(Q643*'UNIT VALUES'!$D$27)+(T643*'UNIT VALUES'!$D$29)+(R643*'UNIT VALUES'!$D$30),(Q643*'UNIT VALUES'!$D$27)+(T643*'UNIT VALUES'!$D$28)+(R643*'UNIT VALUES'!$D$30)))</f>
        <v>101387.76108425768</v>
      </c>
      <c r="W643" s="58">
        <f t="shared" ref="W643:W706" si="10">ROUND(IF(U643&gt;V643,U643,V643), 0)</f>
        <v>179571</v>
      </c>
      <c r="X643" s="63">
        <f>ROUND(IF(C643="22", W643*'UNIT VALUES'!$D$40, W643*'UNIT VALUES'!$D$32), 0)</f>
        <v>156670</v>
      </c>
    </row>
    <row r="644" spans="1:24">
      <c r="A644" s="64" t="s">
        <v>1957</v>
      </c>
      <c r="B644" s="64" t="s">
        <v>1934</v>
      </c>
      <c r="C644" s="64" t="s">
        <v>49</v>
      </c>
      <c r="D644" s="64" t="s">
        <v>50</v>
      </c>
      <c r="E644" s="64" t="s">
        <v>1935</v>
      </c>
      <c r="F644" s="64" t="s">
        <v>625</v>
      </c>
      <c r="G644" s="64" t="s">
        <v>220</v>
      </c>
      <c r="H644" s="64" t="s">
        <v>24</v>
      </c>
      <c r="I644" s="64" t="s">
        <v>1958</v>
      </c>
      <c r="J644" s="64" t="s">
        <v>347</v>
      </c>
      <c r="K644" s="64" t="s">
        <v>1936</v>
      </c>
      <c r="L644" s="65">
        <v>22934</v>
      </c>
      <c r="M644" s="65">
        <v>29998</v>
      </c>
      <c r="N644" s="65">
        <v>29998</v>
      </c>
      <c r="O644" s="65">
        <v>38065</v>
      </c>
      <c r="P644" s="65">
        <v>0</v>
      </c>
      <c r="Q644" s="65">
        <v>5247</v>
      </c>
      <c r="R644" s="65">
        <v>1321</v>
      </c>
      <c r="S644" s="65">
        <v>63</v>
      </c>
      <c r="T644" s="57">
        <f>IF(P644&gt;0, ROUND(IF(IF(OR(C644="51", C644="52", C644="66"), (L644*'UNIT VALUES'!$C$22)-CALCS!P644,0)&gt;0, IF(OR(C644="51", C644="52", C644="66"), (L644*'UNIT VALUES'!$C$22)-CALCS!P644,0), 0), 0), ROUND(IF(IF(OR(C644="51", C644="52", C644="66"), (L644*'UNIT VALUES'!$C$22)-CALCS!O644,0)&gt;0, IF(OR(C644="51", C644="52", C644="66"), (L644*'UNIT VALUES'!$C$22)-CALCS!O644,0), 0), 0))</f>
        <v>0</v>
      </c>
      <c r="U644" s="58">
        <f>IF(C644="22", (O644*'UNIT VALUES'!$D$34)+(Q644*'UNIT VALUES'!$D$35)+(S644*'UNIT VALUES'!$D$36), (O644*'UNIT VALUES'!$D$24)+(Q644*'UNIT VALUES'!$D$25)+(S644*'UNIT VALUES'!$D$26))</f>
        <v>247215.51443986743</v>
      </c>
      <c r="V644" s="58">
        <f>IF(C644="22",(O644*'UNIT VALUES'!$D$37)+(Q644*'UNIT VALUES'!$D$38)+(R644*'UNIT VALUES'!$D$39),IF(C644="66",(Q644*'UNIT VALUES'!$D$27)+(T644*'UNIT VALUES'!$D$29)+(R644*'UNIT VALUES'!$D$30),(Q644*'UNIT VALUES'!$D$27)+(T644*'UNIT VALUES'!$D$28)+(R644*'UNIT VALUES'!$D$30)))</f>
        <v>191439.10195275344</v>
      </c>
      <c r="W644" s="58">
        <f t="shared" si="10"/>
        <v>247216</v>
      </c>
      <c r="X644" s="63">
        <f>ROUND(IF(C644="22", W644*'UNIT VALUES'!$D$40, W644*'UNIT VALUES'!$D$32), 0)</f>
        <v>215688</v>
      </c>
    </row>
    <row r="645" spans="1:24">
      <c r="A645" s="64" t="s">
        <v>1959</v>
      </c>
      <c r="B645" s="64" t="s">
        <v>1934</v>
      </c>
      <c r="C645" s="64" t="s">
        <v>28</v>
      </c>
      <c r="D645" s="64" t="s">
        <v>29</v>
      </c>
      <c r="E645" s="64" t="s">
        <v>1935</v>
      </c>
      <c r="F645" s="64" t="s">
        <v>1856</v>
      </c>
      <c r="G645" s="64" t="s">
        <v>23</v>
      </c>
      <c r="H645" s="64" t="s">
        <v>24</v>
      </c>
      <c r="I645" s="64" t="s">
        <v>1960</v>
      </c>
      <c r="J645" s="64" t="s">
        <v>1951</v>
      </c>
      <c r="K645" s="64" t="s">
        <v>1936</v>
      </c>
      <c r="L645" s="65">
        <v>5927</v>
      </c>
      <c r="M645" s="65">
        <v>0</v>
      </c>
      <c r="N645" s="65">
        <v>0</v>
      </c>
      <c r="O645" s="65">
        <v>13394</v>
      </c>
      <c r="P645" s="65">
        <v>0</v>
      </c>
      <c r="Q645" s="65">
        <v>961</v>
      </c>
      <c r="R645" s="65">
        <v>691</v>
      </c>
      <c r="S645" s="65">
        <v>63</v>
      </c>
      <c r="T645" s="57">
        <f>IF(P645&gt;0, ROUND(IF(IF(OR(C645="51", C645="52", C645="66"), (L645*'UNIT VALUES'!$C$22)-CALCS!P645,0)&gt;0, IF(OR(C645="51", C645="52", C645="66"), (L645*'UNIT VALUES'!$C$22)-CALCS!P645,0), 0), 0), ROUND(IF(IF(OR(C645="51", C645="52", C645="66"), (L645*'UNIT VALUES'!$C$22)-CALCS!O645,0)&gt;0, IF(OR(C645="51", C645="52", C645="66"), (L645*'UNIT VALUES'!$C$22)-CALCS!O645,0), 0), 0))</f>
        <v>0</v>
      </c>
      <c r="U645" s="58">
        <f>IF(C645="22", (O645*'UNIT VALUES'!$D$34)+(Q645*'UNIT VALUES'!$D$35)+(S645*'UNIT VALUES'!$D$36), (O645*'UNIT VALUES'!$D$24)+(Q645*'UNIT VALUES'!$D$25)+(S645*'UNIT VALUES'!$D$26))</f>
        <v>66615.230794767398</v>
      </c>
      <c r="V645" s="58">
        <f>IF(C645="22",(O645*'UNIT VALUES'!$D$37)+(Q645*'UNIT VALUES'!$D$38)+(R645*'UNIT VALUES'!$D$39),IF(C645="66",(Q645*'UNIT VALUES'!$D$27)+(T645*'UNIT VALUES'!$D$29)+(R645*'UNIT VALUES'!$D$30),(Q645*'UNIT VALUES'!$D$27)+(T645*'UNIT VALUES'!$D$28)+(R645*'UNIT VALUES'!$D$30)))</f>
        <v>67153.184793003951</v>
      </c>
      <c r="W645" s="58">
        <f t="shared" si="10"/>
        <v>67153</v>
      </c>
      <c r="X645" s="63">
        <f>ROUND(IF(C645="22", W645*'UNIT VALUES'!$D$40, W645*'UNIT VALUES'!$D$32), 0)</f>
        <v>58589</v>
      </c>
    </row>
    <row r="646" spans="1:24">
      <c r="A646" s="64" t="s">
        <v>1961</v>
      </c>
      <c r="B646" s="64" t="s">
        <v>1934</v>
      </c>
      <c r="C646" s="64" t="s">
        <v>28</v>
      </c>
      <c r="D646" s="64" t="s">
        <v>29</v>
      </c>
      <c r="E646" s="64" t="s">
        <v>1935</v>
      </c>
      <c r="F646" s="64" t="s">
        <v>702</v>
      </c>
      <c r="G646" s="64" t="s">
        <v>491</v>
      </c>
      <c r="H646" s="64" t="s">
        <v>24</v>
      </c>
      <c r="I646" s="64" t="s">
        <v>1962</v>
      </c>
      <c r="J646" s="64" t="s">
        <v>1938</v>
      </c>
      <c r="K646" s="64" t="s">
        <v>1936</v>
      </c>
      <c r="L646" s="65">
        <v>9576</v>
      </c>
      <c r="M646" s="65">
        <v>31615</v>
      </c>
      <c r="N646" s="65">
        <v>31615</v>
      </c>
      <c r="O646" s="65">
        <v>70576</v>
      </c>
      <c r="P646" s="65">
        <v>0</v>
      </c>
      <c r="Q646" s="65">
        <v>3144</v>
      </c>
      <c r="R646" s="65">
        <v>537</v>
      </c>
      <c r="S646" s="65">
        <v>172</v>
      </c>
      <c r="T646" s="57">
        <f>IF(P646&gt;0, ROUND(IF(IF(OR(C646="51", C646="52", C646="66"), (L646*'UNIT VALUES'!$C$22)-CALCS!P646,0)&gt;0, IF(OR(C646="51", C646="52", C646="66"), (L646*'UNIT VALUES'!$C$22)-CALCS!P646,0), 0), 0), ROUND(IF(IF(OR(C646="51", C646="52", C646="66"), (L646*'UNIT VALUES'!$C$22)-CALCS!O646,0)&gt;0, IF(OR(C646="51", C646="52", C646="66"), (L646*'UNIT VALUES'!$C$22)-CALCS!O646,0), 0), 0))</f>
        <v>0</v>
      </c>
      <c r="U646" s="58">
        <f>IF(C646="22", (O646*'UNIT VALUES'!$D$34)+(Q646*'UNIT VALUES'!$D$35)+(S646*'UNIT VALUES'!$D$36), (O646*'UNIT VALUES'!$D$24)+(Q646*'UNIT VALUES'!$D$25)+(S646*'UNIT VALUES'!$D$26))</f>
        <v>264753.78456962196</v>
      </c>
      <c r="V646" s="58">
        <f>IF(C646="22",(O646*'UNIT VALUES'!$D$37)+(Q646*'UNIT VALUES'!$D$38)+(R646*'UNIT VALUES'!$D$39),IF(C646="66",(Q646*'UNIT VALUES'!$D$27)+(T646*'UNIT VALUES'!$D$29)+(R646*'UNIT VALUES'!$D$30),(Q646*'UNIT VALUES'!$D$27)+(T646*'UNIT VALUES'!$D$28)+(R646*'UNIT VALUES'!$D$30)))</f>
        <v>96519.958356846531</v>
      </c>
      <c r="W646" s="58">
        <f t="shared" si="10"/>
        <v>264754</v>
      </c>
      <c r="X646" s="63">
        <f>ROUND(IF(C646="22", W646*'UNIT VALUES'!$D$40, W646*'UNIT VALUES'!$D$32), 0)</f>
        <v>230989</v>
      </c>
    </row>
    <row r="647" spans="1:24">
      <c r="A647" s="64" t="s">
        <v>1963</v>
      </c>
      <c r="B647" s="64" t="s">
        <v>1934</v>
      </c>
      <c r="C647" s="64" t="s">
        <v>28</v>
      </c>
      <c r="D647" s="64" t="s">
        <v>29</v>
      </c>
      <c r="E647" s="64" t="s">
        <v>1935</v>
      </c>
      <c r="F647" s="64" t="s">
        <v>1964</v>
      </c>
      <c r="G647" s="64" t="s">
        <v>1623</v>
      </c>
      <c r="H647" s="64" t="s">
        <v>24</v>
      </c>
      <c r="I647" s="64" t="s">
        <v>1965</v>
      </c>
      <c r="J647" s="64" t="s">
        <v>1966</v>
      </c>
      <c r="K647" s="64" t="s">
        <v>1936</v>
      </c>
      <c r="L647" s="65">
        <v>40663</v>
      </c>
      <c r="M647" s="65">
        <v>59273</v>
      </c>
      <c r="N647" s="65">
        <v>57890</v>
      </c>
      <c r="O647" s="65">
        <v>106769</v>
      </c>
      <c r="P647" s="65">
        <v>104278</v>
      </c>
      <c r="Q647" s="65">
        <v>8855</v>
      </c>
      <c r="R647" s="65">
        <v>3688</v>
      </c>
      <c r="S647" s="65">
        <v>536</v>
      </c>
      <c r="T647" s="57">
        <f>IF(P647&gt;0, ROUND(IF(IF(OR(C647="51", C647="52", C647="66"), (L647*'UNIT VALUES'!$C$22)-CALCS!P647,0)&gt;0, IF(OR(C647="51", C647="52", C647="66"), (L647*'UNIT VALUES'!$C$22)-CALCS!P647,0), 0), 0), ROUND(IF(IF(OR(C647="51", C647="52", C647="66"), (L647*'UNIT VALUES'!$C$22)-CALCS!O647,0)&gt;0, IF(OR(C647="51", C647="52", C647="66"), (L647*'UNIT VALUES'!$C$22)-CALCS!O647,0), 0), 0))</f>
        <v>0</v>
      </c>
      <c r="U647" s="58">
        <f>IF(C647="22", (O647*'UNIT VALUES'!$D$34)+(Q647*'UNIT VALUES'!$D$35)+(S647*'UNIT VALUES'!$D$36), (O647*'UNIT VALUES'!$D$24)+(Q647*'UNIT VALUES'!$D$25)+(S647*'UNIT VALUES'!$D$26))</f>
        <v>573557.84363989823</v>
      </c>
      <c r="V647" s="58">
        <f>IF(C647="22",(O647*'UNIT VALUES'!$D$37)+(Q647*'UNIT VALUES'!$D$38)+(R647*'UNIT VALUES'!$D$39),IF(C647="66",(Q647*'UNIT VALUES'!$D$27)+(T647*'UNIT VALUES'!$D$29)+(R647*'UNIT VALUES'!$D$30),(Q647*'UNIT VALUES'!$D$27)+(T647*'UNIT VALUES'!$D$28)+(R647*'UNIT VALUES'!$D$30)))</f>
        <v>427316.66594675311</v>
      </c>
      <c r="W647" s="58">
        <f t="shared" si="10"/>
        <v>573558</v>
      </c>
      <c r="X647" s="63">
        <f>ROUND(IF(C647="22", W647*'UNIT VALUES'!$D$40, W647*'UNIT VALUES'!$D$32), 0)</f>
        <v>500411</v>
      </c>
    </row>
    <row r="648" spans="1:24">
      <c r="A648" s="64" t="s">
        <v>1967</v>
      </c>
      <c r="B648" s="64" t="s">
        <v>1934</v>
      </c>
      <c r="C648" s="64" t="s">
        <v>28</v>
      </c>
      <c r="D648" s="64" t="s">
        <v>29</v>
      </c>
      <c r="E648" s="64" t="s">
        <v>1935</v>
      </c>
      <c r="F648" s="64" t="s">
        <v>1968</v>
      </c>
      <c r="G648" s="64" t="s">
        <v>23</v>
      </c>
      <c r="H648" s="64" t="s">
        <v>24</v>
      </c>
      <c r="I648" s="64" t="s">
        <v>1969</v>
      </c>
      <c r="J648" s="64" t="s">
        <v>1970</v>
      </c>
      <c r="K648" s="64" t="s">
        <v>1936</v>
      </c>
      <c r="L648" s="65">
        <v>33815</v>
      </c>
      <c r="M648" s="65">
        <v>42566</v>
      </c>
      <c r="N648" s="65">
        <v>42566</v>
      </c>
      <c r="O648" s="65">
        <v>65842</v>
      </c>
      <c r="P648" s="65">
        <v>0</v>
      </c>
      <c r="Q648" s="65">
        <v>12844</v>
      </c>
      <c r="R648" s="65">
        <v>3754</v>
      </c>
      <c r="S648" s="65">
        <v>315</v>
      </c>
      <c r="T648" s="57">
        <f>IF(P648&gt;0, ROUND(IF(IF(OR(C648="51", C648="52", C648="66"), (L648*'UNIT VALUES'!$C$22)-CALCS!P648,0)&gt;0, IF(OR(C648="51", C648="52", C648="66"), (L648*'UNIT VALUES'!$C$22)-CALCS!P648,0), 0), 0), ROUND(IF(IF(OR(C648="51", C648="52", C648="66"), (L648*'UNIT VALUES'!$C$22)-CALCS!O648,0)&gt;0, IF(OR(C648="51", C648="52", C648="66"), (L648*'UNIT VALUES'!$C$22)-CALCS!O648,0), 0), 0))</f>
        <v>0</v>
      </c>
      <c r="U648" s="58">
        <f>IF(C648="22", (O648*'UNIT VALUES'!$D$34)+(Q648*'UNIT VALUES'!$D$35)+(S648*'UNIT VALUES'!$D$36), (O648*'UNIT VALUES'!$D$24)+(Q648*'UNIT VALUES'!$D$25)+(S648*'UNIT VALUES'!$D$26))</f>
        <v>578645.33369714825</v>
      </c>
      <c r="V648" s="58">
        <f>IF(C648="22",(O648*'UNIT VALUES'!$D$37)+(Q648*'UNIT VALUES'!$D$38)+(R648*'UNIT VALUES'!$D$39),IF(C648="66",(Q648*'UNIT VALUES'!$D$27)+(T648*'UNIT VALUES'!$D$29)+(R648*'UNIT VALUES'!$D$30),(Q648*'UNIT VALUES'!$D$27)+(T648*'UNIT VALUES'!$D$28)+(R648*'UNIT VALUES'!$D$30)))</f>
        <v>505805.03846974921</v>
      </c>
      <c r="W648" s="58">
        <f t="shared" si="10"/>
        <v>578645</v>
      </c>
      <c r="X648" s="63">
        <f>ROUND(IF(C648="22", W648*'UNIT VALUES'!$D$40, W648*'UNIT VALUES'!$D$32), 0)</f>
        <v>504849</v>
      </c>
    </row>
    <row r="649" spans="1:24">
      <c r="A649" s="64" t="s">
        <v>1971</v>
      </c>
      <c r="B649" s="64" t="s">
        <v>1934</v>
      </c>
      <c r="C649" s="64" t="s">
        <v>28</v>
      </c>
      <c r="D649" s="64" t="s">
        <v>29</v>
      </c>
      <c r="E649" s="64" t="s">
        <v>1935</v>
      </c>
      <c r="F649" s="64" t="s">
        <v>1866</v>
      </c>
      <c r="G649" s="64" t="s">
        <v>828</v>
      </c>
      <c r="H649" s="64" t="s">
        <v>24</v>
      </c>
      <c r="I649" s="64" t="s">
        <v>1972</v>
      </c>
      <c r="J649" s="64" t="s">
        <v>1938</v>
      </c>
      <c r="K649" s="64" t="s">
        <v>1936</v>
      </c>
      <c r="L649" s="65">
        <v>313411</v>
      </c>
      <c r="M649" s="65">
        <v>270360</v>
      </c>
      <c r="N649" s="65">
        <v>270230</v>
      </c>
      <c r="O649" s="65">
        <v>285068</v>
      </c>
      <c r="P649" s="65">
        <v>0</v>
      </c>
      <c r="Q649" s="65">
        <v>53346</v>
      </c>
      <c r="R649" s="65">
        <v>55154</v>
      </c>
      <c r="S649" s="65">
        <v>4631</v>
      </c>
      <c r="T649" s="57">
        <f>IF(P649&gt;0, ROUND(IF(IF(OR(C649="51", C649="52", C649="66"), (L649*'UNIT VALUES'!$C$22)-CALCS!P649,0)&gt;0, IF(OR(C649="51", C649="52", C649="66"), (L649*'UNIT VALUES'!$C$22)-CALCS!P649,0), 0), 0), ROUND(IF(IF(OR(C649="51", C649="52", C649="66"), (L649*'UNIT VALUES'!$C$22)-CALCS!O649,0)&gt;0, IF(OR(C649="51", C649="52", C649="66"), (L649*'UNIT VALUES'!$C$22)-CALCS!O649,0), 0), 0))</f>
        <v>182862</v>
      </c>
      <c r="U649" s="58">
        <f>IF(C649="22", (O649*'UNIT VALUES'!$D$34)+(Q649*'UNIT VALUES'!$D$35)+(S649*'UNIT VALUES'!$D$36), (O649*'UNIT VALUES'!$D$24)+(Q649*'UNIT VALUES'!$D$25)+(S649*'UNIT VALUES'!$D$26))</f>
        <v>2988743.5402572807</v>
      </c>
      <c r="V649" s="58">
        <f>IF(C649="22",(O649*'UNIT VALUES'!$D$37)+(Q649*'UNIT VALUES'!$D$38)+(R649*'UNIT VALUES'!$D$39),IF(C649="66",(Q649*'UNIT VALUES'!$D$27)+(T649*'UNIT VALUES'!$D$29)+(R649*'UNIT VALUES'!$D$30),(Q649*'UNIT VALUES'!$D$27)+(T649*'UNIT VALUES'!$D$28)+(R649*'UNIT VALUES'!$D$30)))</f>
        <v>7225783.1039019059</v>
      </c>
      <c r="W649" s="58">
        <f t="shared" si="10"/>
        <v>7225783</v>
      </c>
      <c r="X649" s="63">
        <f>ROUND(IF(C649="22", W649*'UNIT VALUES'!$D$40, W649*'UNIT VALUES'!$D$32), 0)</f>
        <v>6304261</v>
      </c>
    </row>
    <row r="650" spans="1:24">
      <c r="A650" s="64" t="s">
        <v>1973</v>
      </c>
      <c r="B650" s="64" t="s">
        <v>1934</v>
      </c>
      <c r="C650" s="64" t="s">
        <v>49</v>
      </c>
      <c r="D650" s="64" t="s">
        <v>50</v>
      </c>
      <c r="E650" s="64" t="s">
        <v>1935</v>
      </c>
      <c r="F650" s="64" t="s">
        <v>1974</v>
      </c>
      <c r="G650" s="64" t="s">
        <v>1277</v>
      </c>
      <c r="H650" s="64" t="s">
        <v>24</v>
      </c>
      <c r="I650" s="64" t="s">
        <v>1975</v>
      </c>
      <c r="J650" s="64" t="s">
        <v>1938</v>
      </c>
      <c r="K650" s="64" t="s">
        <v>1936</v>
      </c>
      <c r="L650" s="65">
        <v>1</v>
      </c>
      <c r="M650" s="65">
        <v>0</v>
      </c>
      <c r="N650" s="65">
        <v>0</v>
      </c>
      <c r="O650" s="65">
        <v>61961</v>
      </c>
      <c r="P650" s="65">
        <v>0</v>
      </c>
      <c r="Q650" s="65">
        <v>1742</v>
      </c>
      <c r="R650" s="65">
        <v>216</v>
      </c>
      <c r="S650" s="65">
        <v>124</v>
      </c>
      <c r="T650" s="57">
        <f>IF(P650&gt;0, ROUND(IF(IF(OR(C650="51", C650="52", C650="66"), (L650*'UNIT VALUES'!$C$22)-CALCS!P650,0)&gt;0, IF(OR(C650="51", C650="52", C650="66"), (L650*'UNIT VALUES'!$C$22)-CALCS!P650,0), 0), 0), ROUND(IF(IF(OR(C650="51", C650="52", C650="66"), (L650*'UNIT VALUES'!$C$22)-CALCS!O650,0)&gt;0, IF(OR(C650="51", C650="52", C650="66"), (L650*'UNIT VALUES'!$C$22)-CALCS!O650,0), 0), 0))</f>
        <v>0</v>
      </c>
      <c r="U650" s="58">
        <f>IF(C650="22", (O650*'UNIT VALUES'!$D$34)+(Q650*'UNIT VALUES'!$D$35)+(S650*'UNIT VALUES'!$D$36), (O650*'UNIT VALUES'!$D$24)+(Q650*'UNIT VALUES'!$D$25)+(S650*'UNIT VALUES'!$D$26))</f>
        <v>196478.93796275981</v>
      </c>
      <c r="V650" s="58">
        <f>IF(C650="22",(O650*'UNIT VALUES'!$D$37)+(Q650*'UNIT VALUES'!$D$38)+(R650*'UNIT VALUES'!$D$39),IF(C650="66",(Q650*'UNIT VALUES'!$D$27)+(T650*'UNIT VALUES'!$D$29)+(R650*'UNIT VALUES'!$D$30),(Q650*'UNIT VALUES'!$D$27)+(T650*'UNIT VALUES'!$D$28)+(R650*'UNIT VALUES'!$D$30)))</f>
        <v>47652.144327981929</v>
      </c>
      <c r="W650" s="58">
        <f t="shared" si="10"/>
        <v>196479</v>
      </c>
      <c r="X650" s="63">
        <f>ROUND(IF(C650="22", W650*'UNIT VALUES'!$D$40, W650*'UNIT VALUES'!$D$32), 0)</f>
        <v>171422</v>
      </c>
    </row>
    <row r="651" spans="1:24">
      <c r="A651" s="64" t="s">
        <v>1976</v>
      </c>
      <c r="B651" s="64" t="s">
        <v>1934</v>
      </c>
      <c r="C651" s="64" t="s">
        <v>102</v>
      </c>
      <c r="D651" s="64" t="s">
        <v>103</v>
      </c>
      <c r="E651" s="64" t="s">
        <v>1935</v>
      </c>
      <c r="F651" s="64" t="s">
        <v>943</v>
      </c>
      <c r="G651" s="64" t="s">
        <v>860</v>
      </c>
      <c r="H651" s="64" t="s">
        <v>24</v>
      </c>
      <c r="I651" s="64" t="s">
        <v>24</v>
      </c>
      <c r="J651" s="64" t="s">
        <v>1938</v>
      </c>
      <c r="K651" s="64" t="s">
        <v>1936</v>
      </c>
      <c r="L651" s="65">
        <v>71066</v>
      </c>
      <c r="M651" s="65">
        <v>130539</v>
      </c>
      <c r="N651" s="65">
        <v>130539</v>
      </c>
      <c r="O651" s="65">
        <v>269546</v>
      </c>
      <c r="P651" s="65">
        <v>0</v>
      </c>
      <c r="Q651" s="65">
        <v>14968</v>
      </c>
      <c r="R651" s="65">
        <v>3775</v>
      </c>
      <c r="S651" s="65">
        <v>1485</v>
      </c>
      <c r="T651" s="57">
        <f>IF(P651&gt;0, ROUND(IF(IF(OR(C651="51", C651="52", C651="66"), (L651*'UNIT VALUES'!$C$22)-CALCS!P651,0)&gt;0, IF(OR(C651="51", C651="52", C651="66"), (L651*'UNIT VALUES'!$C$22)-CALCS!P651,0), 0), 0), ROUND(IF(IF(OR(C651="51", C651="52", C651="66"), (L651*'UNIT VALUES'!$C$22)-CALCS!O651,0)&gt;0, IF(OR(C651="51", C651="52", C651="66"), (L651*'UNIT VALUES'!$C$22)-CALCS!O651,0), 0), 0))</f>
        <v>0</v>
      </c>
      <c r="U651" s="58">
        <f>IF(C651="22", (O651*'UNIT VALUES'!$D$34)+(Q651*'UNIT VALUES'!$D$35)+(S651*'UNIT VALUES'!$D$36), (O651*'UNIT VALUES'!$D$24)+(Q651*'UNIT VALUES'!$D$25)+(S651*'UNIT VALUES'!$D$26))</f>
        <v>1242617.4103617093</v>
      </c>
      <c r="V651" s="58">
        <f>IF(C651="22",(O651*'UNIT VALUES'!$D$37)+(Q651*'UNIT VALUES'!$D$38)+(R651*'UNIT VALUES'!$D$39),IF(C651="66",(Q651*'UNIT VALUES'!$D$27)+(T651*'UNIT VALUES'!$D$29)+(R651*'UNIT VALUES'!$D$30),(Q651*'UNIT VALUES'!$D$27)+(T651*'UNIT VALUES'!$D$28)+(R651*'UNIT VALUES'!$D$30)))</f>
        <v>546586.62364422251</v>
      </c>
      <c r="W651" s="58">
        <f t="shared" si="10"/>
        <v>1242617</v>
      </c>
      <c r="X651" s="63">
        <f>ROUND(IF(C651="22", W651*'UNIT VALUES'!$D$40, W651*'UNIT VALUES'!$D$32), 0)</f>
        <v>1084143</v>
      </c>
    </row>
    <row r="652" spans="1:24">
      <c r="A652" s="64" t="s">
        <v>1977</v>
      </c>
      <c r="B652" s="64" t="s">
        <v>1934</v>
      </c>
      <c r="C652" s="64" t="s">
        <v>102</v>
      </c>
      <c r="D652" s="64" t="s">
        <v>103</v>
      </c>
      <c r="E652" s="64" t="s">
        <v>1935</v>
      </c>
      <c r="F652" s="64" t="s">
        <v>766</v>
      </c>
      <c r="G652" s="64" t="s">
        <v>237</v>
      </c>
      <c r="H652" s="64" t="s">
        <v>24</v>
      </c>
      <c r="I652" s="64" t="s">
        <v>24</v>
      </c>
      <c r="J652" s="64" t="s">
        <v>1938</v>
      </c>
      <c r="K652" s="64" t="s">
        <v>1936</v>
      </c>
      <c r="L652" s="65">
        <v>87009</v>
      </c>
      <c r="M652" s="65">
        <v>206844</v>
      </c>
      <c r="N652" s="65">
        <v>206844</v>
      </c>
      <c r="O652" s="65">
        <v>417412</v>
      </c>
      <c r="P652" s="65">
        <v>0</v>
      </c>
      <c r="Q652" s="65">
        <v>20984</v>
      </c>
      <c r="R652" s="65">
        <v>8603</v>
      </c>
      <c r="S652" s="65">
        <v>1764</v>
      </c>
      <c r="T652" s="57">
        <f>IF(P652&gt;0, ROUND(IF(IF(OR(C652="51", C652="52", C652="66"), (L652*'UNIT VALUES'!$C$22)-CALCS!P652,0)&gt;0, IF(OR(C652="51", C652="52", C652="66"), (L652*'UNIT VALUES'!$C$22)-CALCS!P652,0), 0), 0), ROUND(IF(IF(OR(C652="51", C652="52", C652="66"), (L652*'UNIT VALUES'!$C$22)-CALCS!O652,0)&gt;0, IF(OR(C652="51", C652="52", C652="66"), (L652*'UNIT VALUES'!$C$22)-CALCS!O652,0), 0), 0))</f>
        <v>0</v>
      </c>
      <c r="U652" s="58">
        <f>IF(C652="22", (O652*'UNIT VALUES'!$D$34)+(Q652*'UNIT VALUES'!$D$35)+(S652*'UNIT VALUES'!$D$36), (O652*'UNIT VALUES'!$D$24)+(Q652*'UNIT VALUES'!$D$25)+(S652*'UNIT VALUES'!$D$26))</f>
        <v>1765932.0099934503</v>
      </c>
      <c r="V652" s="58">
        <f>IF(C652="22",(O652*'UNIT VALUES'!$D$37)+(Q652*'UNIT VALUES'!$D$38)+(R652*'UNIT VALUES'!$D$39),IF(C652="66",(Q652*'UNIT VALUES'!$D$27)+(T652*'UNIT VALUES'!$D$29)+(R652*'UNIT VALUES'!$D$30),(Q652*'UNIT VALUES'!$D$27)+(T652*'UNIT VALUES'!$D$28)+(R652*'UNIT VALUES'!$D$30)))</f>
        <v>1002866.6489056586</v>
      </c>
      <c r="W652" s="58">
        <f t="shared" si="10"/>
        <v>1765932</v>
      </c>
      <c r="X652" s="63">
        <f>ROUND(IF(C652="22", W652*'UNIT VALUES'!$D$40, W652*'UNIT VALUES'!$D$32), 0)</f>
        <v>1540718</v>
      </c>
    </row>
    <row r="653" spans="1:24">
      <c r="A653" s="64" t="s">
        <v>1978</v>
      </c>
      <c r="B653" s="64" t="s">
        <v>1934</v>
      </c>
      <c r="C653" s="64" t="s">
        <v>102</v>
      </c>
      <c r="D653" s="64" t="s">
        <v>103</v>
      </c>
      <c r="E653" s="64" t="s">
        <v>1935</v>
      </c>
      <c r="F653" s="64" t="s">
        <v>1979</v>
      </c>
      <c r="G653" s="64" t="s">
        <v>491</v>
      </c>
      <c r="H653" s="64" t="s">
        <v>24</v>
      </c>
      <c r="I653" s="64" t="s">
        <v>24</v>
      </c>
      <c r="J653" s="64" t="s">
        <v>1938</v>
      </c>
      <c r="K653" s="64" t="s">
        <v>1936</v>
      </c>
      <c r="L653" s="65">
        <v>275596</v>
      </c>
      <c r="M653" s="65">
        <v>404585</v>
      </c>
      <c r="N653" s="65">
        <v>404565</v>
      </c>
      <c r="O653" s="65">
        <v>512120</v>
      </c>
      <c r="P653" s="65">
        <v>0</v>
      </c>
      <c r="Q653" s="65">
        <v>32405</v>
      </c>
      <c r="R653" s="65">
        <v>14626</v>
      </c>
      <c r="S653" s="65">
        <v>3126</v>
      </c>
      <c r="T653" s="57">
        <f>IF(P653&gt;0, ROUND(IF(IF(OR(C653="51", C653="52", C653="66"), (L653*'UNIT VALUES'!$C$22)-CALCS!P653,0)&gt;0, IF(OR(C653="51", C653="52", C653="66"), (L653*'UNIT VALUES'!$C$22)-CALCS!P653,0), 0), 0), ROUND(IF(IF(OR(C653="51", C653="52", C653="66"), (L653*'UNIT VALUES'!$C$22)-CALCS!O653,0)&gt;0, IF(OR(C653="51", C653="52", C653="66"), (L653*'UNIT VALUES'!$C$22)-CALCS!O653,0), 0), 0))</f>
        <v>0</v>
      </c>
      <c r="U653" s="58">
        <f>IF(C653="22", (O653*'UNIT VALUES'!$D$34)+(Q653*'UNIT VALUES'!$D$35)+(S653*'UNIT VALUES'!$D$36), (O653*'UNIT VALUES'!$D$24)+(Q653*'UNIT VALUES'!$D$25)+(S653*'UNIT VALUES'!$D$26))</f>
        <v>2534735.7076244205</v>
      </c>
      <c r="V653" s="58">
        <f>IF(C653="22",(O653*'UNIT VALUES'!$D$37)+(Q653*'UNIT VALUES'!$D$38)+(R653*'UNIT VALUES'!$D$39),IF(C653="66",(Q653*'UNIT VALUES'!$D$27)+(T653*'UNIT VALUES'!$D$29)+(R653*'UNIT VALUES'!$D$30),(Q653*'UNIT VALUES'!$D$27)+(T653*'UNIT VALUES'!$D$28)+(R653*'UNIT VALUES'!$D$30)))</f>
        <v>1644503.517730352</v>
      </c>
      <c r="W653" s="58">
        <f t="shared" si="10"/>
        <v>2534736</v>
      </c>
      <c r="X653" s="63">
        <f>ROUND(IF(C653="22", W653*'UNIT VALUES'!$D$40, W653*'UNIT VALUES'!$D$32), 0)</f>
        <v>2211475</v>
      </c>
    </row>
    <row r="654" spans="1:24">
      <c r="A654" s="64" t="s">
        <v>1980</v>
      </c>
      <c r="B654" s="64" t="s">
        <v>1934</v>
      </c>
      <c r="C654" s="64" t="s">
        <v>102</v>
      </c>
      <c r="D654" s="64" t="s">
        <v>103</v>
      </c>
      <c r="E654" s="64" t="s">
        <v>1935</v>
      </c>
      <c r="F654" s="64" t="s">
        <v>1981</v>
      </c>
      <c r="G654" s="64" t="s">
        <v>828</v>
      </c>
      <c r="H654" s="64" t="s">
        <v>24</v>
      </c>
      <c r="I654" s="64" t="s">
        <v>24</v>
      </c>
      <c r="J654" s="64" t="s">
        <v>1938</v>
      </c>
      <c r="K654" s="64" t="s">
        <v>1936</v>
      </c>
      <c r="L654" s="65">
        <v>109038</v>
      </c>
      <c r="M654" s="65">
        <v>189455</v>
      </c>
      <c r="N654" s="65">
        <v>189455</v>
      </c>
      <c r="O654" s="65">
        <v>223797</v>
      </c>
      <c r="P654" s="65">
        <v>0</v>
      </c>
      <c r="Q654" s="65">
        <v>15529</v>
      </c>
      <c r="R654" s="65">
        <v>5241</v>
      </c>
      <c r="S654" s="65">
        <v>1033</v>
      </c>
      <c r="T654" s="57">
        <f>IF(P654&gt;0, ROUND(IF(IF(OR(C654="51", C654="52", C654="66"), (L654*'UNIT VALUES'!$C$22)-CALCS!P654,0)&gt;0, IF(OR(C654="51", C654="52", C654="66"), (L654*'UNIT VALUES'!$C$22)-CALCS!P654,0), 0), 0), ROUND(IF(IF(OR(C654="51", C654="52", C654="66"), (L654*'UNIT VALUES'!$C$22)-CALCS!O654,0)&gt;0, IF(OR(C654="51", C654="52", C654="66"), (L654*'UNIT VALUES'!$C$22)-CALCS!O654,0), 0), 0))</f>
        <v>0</v>
      </c>
      <c r="U654" s="58">
        <f>IF(C654="22", (O654*'UNIT VALUES'!$D$34)+(Q654*'UNIT VALUES'!$D$35)+(S654*'UNIT VALUES'!$D$36), (O654*'UNIT VALUES'!$D$24)+(Q654*'UNIT VALUES'!$D$25)+(S654*'UNIT VALUES'!$D$26))</f>
        <v>1093451.9213558135</v>
      </c>
      <c r="V654" s="58">
        <f>IF(C654="22",(O654*'UNIT VALUES'!$D$37)+(Q654*'UNIT VALUES'!$D$38)+(R654*'UNIT VALUES'!$D$39),IF(C654="66",(Q654*'UNIT VALUES'!$D$27)+(T654*'UNIT VALUES'!$D$29)+(R654*'UNIT VALUES'!$D$30),(Q654*'UNIT VALUES'!$D$27)+(T654*'UNIT VALUES'!$D$28)+(R654*'UNIT VALUES'!$D$30)))</f>
        <v>661725.76010674448</v>
      </c>
      <c r="W654" s="58">
        <f t="shared" si="10"/>
        <v>1093452</v>
      </c>
      <c r="X654" s="63">
        <f>ROUND(IF(C654="22", W654*'UNIT VALUES'!$D$40, W654*'UNIT VALUES'!$D$32), 0)</f>
        <v>954001</v>
      </c>
    </row>
    <row r="655" spans="1:24">
      <c r="A655" s="64" t="s">
        <v>1982</v>
      </c>
      <c r="B655" s="64" t="s">
        <v>1934</v>
      </c>
      <c r="C655" s="64" t="s">
        <v>102</v>
      </c>
      <c r="D655" s="64" t="s">
        <v>103</v>
      </c>
      <c r="E655" s="64" t="s">
        <v>1935</v>
      </c>
      <c r="F655" s="64" t="s">
        <v>1983</v>
      </c>
      <c r="G655" s="64" t="s">
        <v>1942</v>
      </c>
      <c r="H655" s="64" t="s">
        <v>24</v>
      </c>
      <c r="I655" s="64" t="s">
        <v>24</v>
      </c>
      <c r="J655" s="64" t="s">
        <v>1944</v>
      </c>
      <c r="K655" s="64" t="s">
        <v>1936</v>
      </c>
      <c r="L655" s="65">
        <v>124704</v>
      </c>
      <c r="M655" s="65">
        <v>129418</v>
      </c>
      <c r="N655" s="65">
        <v>129418</v>
      </c>
      <c r="O655" s="65">
        <v>113152</v>
      </c>
      <c r="P655" s="65">
        <v>0</v>
      </c>
      <c r="Q655" s="65">
        <v>11354</v>
      </c>
      <c r="R655" s="65">
        <v>12762</v>
      </c>
      <c r="S655" s="65">
        <v>509</v>
      </c>
      <c r="T655" s="57">
        <f>IF(P655&gt;0, ROUND(IF(IF(OR(C655="51", C655="52", C655="66"), (L655*'UNIT VALUES'!$C$22)-CALCS!P655,0)&gt;0, IF(OR(C655="51", C655="52", C655="66"), (L655*'UNIT VALUES'!$C$22)-CALCS!P655,0), 0), 0), ROUND(IF(IF(OR(C655="51", C655="52", C655="66"), (L655*'UNIT VALUES'!$C$22)-CALCS!O655,0)&gt;0, IF(OR(C655="51", C655="52", C655="66"), (L655*'UNIT VALUES'!$C$22)-CALCS!O655,0), 0), 0))</f>
        <v>73034</v>
      </c>
      <c r="U655" s="58">
        <f>IF(C655="22", (O655*'UNIT VALUES'!$D$34)+(Q655*'UNIT VALUES'!$D$35)+(S655*'UNIT VALUES'!$D$36), (O655*'UNIT VALUES'!$D$24)+(Q655*'UNIT VALUES'!$D$25)+(S655*'UNIT VALUES'!$D$26))</f>
        <v>658559.16216849943</v>
      </c>
      <c r="V655" s="58">
        <f>IF(C655="22",(O655*'UNIT VALUES'!$D$37)+(Q655*'UNIT VALUES'!$D$38)+(R655*'UNIT VALUES'!$D$39),IF(C655="66",(Q655*'UNIT VALUES'!$D$27)+(T655*'UNIT VALUES'!$D$29)+(R655*'UNIT VALUES'!$D$30),(Q655*'UNIT VALUES'!$D$27)+(T655*'UNIT VALUES'!$D$28)+(R655*'UNIT VALUES'!$D$30)))</f>
        <v>1963733.1023585733</v>
      </c>
      <c r="W655" s="58">
        <f t="shared" si="10"/>
        <v>1963733</v>
      </c>
      <c r="X655" s="63">
        <f>ROUND(IF(C655="22", W655*'UNIT VALUES'!$D$40, W655*'UNIT VALUES'!$D$32), 0)</f>
        <v>1713293</v>
      </c>
    </row>
    <row r="656" spans="1:24">
      <c r="A656" s="64" t="s">
        <v>1984</v>
      </c>
      <c r="B656" s="64" t="s">
        <v>1934</v>
      </c>
      <c r="C656" s="64" t="s">
        <v>102</v>
      </c>
      <c r="D656" s="64" t="s">
        <v>103</v>
      </c>
      <c r="E656" s="64" t="s">
        <v>1935</v>
      </c>
      <c r="F656" s="64" t="s">
        <v>1466</v>
      </c>
      <c r="G656" s="64" t="s">
        <v>1277</v>
      </c>
      <c r="H656" s="64" t="s">
        <v>24</v>
      </c>
      <c r="I656" s="64" t="s">
        <v>24</v>
      </c>
      <c r="J656" s="64" t="s">
        <v>1938</v>
      </c>
      <c r="K656" s="64" t="s">
        <v>1936</v>
      </c>
      <c r="L656" s="65">
        <v>51678</v>
      </c>
      <c r="M656" s="65">
        <v>0</v>
      </c>
      <c r="N656" s="65">
        <v>0</v>
      </c>
      <c r="O656" s="65">
        <v>174794</v>
      </c>
      <c r="P656" s="65">
        <v>0</v>
      </c>
      <c r="Q656" s="65">
        <v>8628</v>
      </c>
      <c r="R656" s="65">
        <v>6092</v>
      </c>
      <c r="S656" s="65">
        <v>494</v>
      </c>
      <c r="T656" s="57">
        <f>IF(P656&gt;0, ROUND(IF(IF(OR(C656="51", C656="52", C656="66"), (L656*'UNIT VALUES'!$C$22)-CALCS!P656,0)&gt;0, IF(OR(C656="51", C656="52", C656="66"), (L656*'UNIT VALUES'!$C$22)-CALCS!P656,0), 0), 0), ROUND(IF(IF(OR(C656="51", C656="52", C656="66"), (L656*'UNIT VALUES'!$C$22)-CALCS!O656,0)&gt;0, IF(OR(C656="51", C656="52", C656="66"), (L656*'UNIT VALUES'!$C$22)-CALCS!O656,0), 0), 0))</f>
        <v>0</v>
      </c>
      <c r="U656" s="58">
        <f>IF(C656="22", (O656*'UNIT VALUES'!$D$34)+(Q656*'UNIT VALUES'!$D$35)+(S656*'UNIT VALUES'!$D$36), (O656*'UNIT VALUES'!$D$24)+(Q656*'UNIT VALUES'!$D$25)+(S656*'UNIT VALUES'!$D$26))</f>
        <v>693157.87994765549</v>
      </c>
      <c r="V656" s="58">
        <f>IF(C656="22",(O656*'UNIT VALUES'!$D$37)+(Q656*'UNIT VALUES'!$D$38)+(R656*'UNIT VALUES'!$D$39),IF(C656="66",(Q656*'UNIT VALUES'!$D$27)+(T656*'UNIT VALUES'!$D$29)+(R656*'UNIT VALUES'!$D$30),(Q656*'UNIT VALUES'!$D$27)+(T656*'UNIT VALUES'!$D$28)+(R656*'UNIT VALUES'!$D$30)))</f>
        <v>594914.54859376524</v>
      </c>
      <c r="W656" s="58">
        <f t="shared" si="10"/>
        <v>693158</v>
      </c>
      <c r="X656" s="63">
        <f>ROUND(IF(C656="22", W656*'UNIT VALUES'!$D$40, W656*'UNIT VALUES'!$D$32), 0)</f>
        <v>604758</v>
      </c>
    </row>
    <row r="657" spans="1:24">
      <c r="A657" s="64" t="s">
        <v>2026</v>
      </c>
      <c r="B657" s="64" t="s">
        <v>2027</v>
      </c>
      <c r="C657" s="64" t="s">
        <v>19</v>
      </c>
      <c r="D657" s="64" t="s">
        <v>20</v>
      </c>
      <c r="E657" s="64" t="s">
        <v>2028</v>
      </c>
      <c r="F657" s="64" t="s">
        <v>22</v>
      </c>
      <c r="G657" s="64" t="s">
        <v>23</v>
      </c>
      <c r="H657" s="64" t="s">
        <v>24</v>
      </c>
      <c r="I657" s="64" t="s">
        <v>24</v>
      </c>
      <c r="J657" s="64" t="s">
        <v>25</v>
      </c>
      <c r="K657" s="64" t="s">
        <v>853</v>
      </c>
      <c r="L657" s="65">
        <v>0</v>
      </c>
      <c r="M657" s="65">
        <v>2520770</v>
      </c>
      <c r="N657" s="65">
        <v>2520638</v>
      </c>
      <c r="O657" s="65">
        <v>2594895</v>
      </c>
      <c r="P657" s="65">
        <v>0</v>
      </c>
      <c r="Q657" s="65">
        <v>516363</v>
      </c>
      <c r="R657" s="65">
        <v>64427</v>
      </c>
      <c r="S657" s="65">
        <v>25141</v>
      </c>
      <c r="T657" s="57">
        <f>IF(P657&gt;0, ROUND(IF(IF(OR(C657="51", C657="52", C657="66"), (L657*'UNIT VALUES'!$C$22)-CALCS!P657,0)&gt;0, IF(OR(C657="51", C657="52", C657="66"), (L657*'UNIT VALUES'!$C$22)-CALCS!P657,0), 0), 0), ROUND(IF(IF(OR(C657="51", C657="52", C657="66"), (L657*'UNIT VALUES'!$C$22)-CALCS!O657,0)&gt;0, IF(OR(C657="51", C657="52", C657="66"), (L657*'UNIT VALUES'!$C$22)-CALCS!O657,0), 0), 0))</f>
        <v>0</v>
      </c>
      <c r="U657" s="58">
        <f>IF(C657="22", (O657*'UNIT VALUES'!$D$34)+(Q657*'UNIT VALUES'!$D$35)+(S657*'UNIT VALUES'!$D$36), (O657*'UNIT VALUES'!$D$24)+(Q657*'UNIT VALUES'!$D$25)+(S657*'UNIT VALUES'!$D$26))</f>
        <v>28589581.535250545</v>
      </c>
      <c r="V657" s="58">
        <f>IF(C657="22",(O657*'UNIT VALUES'!$D$37)+(Q657*'UNIT VALUES'!$D$38)+(R657*'UNIT VALUES'!$D$39),IF(C657="66",(Q657*'UNIT VALUES'!$D$27)+(T657*'UNIT VALUES'!$D$29)+(R657*'UNIT VALUES'!$D$30),(Q657*'UNIT VALUES'!$D$27)+(T657*'UNIT VALUES'!$D$28)+(R657*'UNIT VALUES'!$D$30)))</f>
        <v>18040514.561821874</v>
      </c>
      <c r="W657" s="58">
        <f t="shared" si="10"/>
        <v>28589582</v>
      </c>
      <c r="X657" s="63">
        <f>ROUND(IF(C657="22", W657*'UNIT VALUES'!$D$40, W657*'UNIT VALUES'!$D$32), 0)</f>
        <v>23838889</v>
      </c>
    </row>
    <row r="658" spans="1:24">
      <c r="A658" s="64" t="s">
        <v>2029</v>
      </c>
      <c r="B658" s="64" t="s">
        <v>2027</v>
      </c>
      <c r="C658" s="64" t="s">
        <v>28</v>
      </c>
      <c r="D658" s="64" t="s">
        <v>29</v>
      </c>
      <c r="E658" s="64" t="s">
        <v>2028</v>
      </c>
      <c r="F658" s="64" t="s">
        <v>2030</v>
      </c>
      <c r="G658" s="64" t="s">
        <v>472</v>
      </c>
      <c r="H658" s="64" t="s">
        <v>24</v>
      </c>
      <c r="I658" s="64" t="s">
        <v>2031</v>
      </c>
      <c r="J658" s="64" t="s">
        <v>2032</v>
      </c>
      <c r="K658" s="64" t="s">
        <v>853</v>
      </c>
      <c r="L658" s="65">
        <v>44053</v>
      </c>
      <c r="M658" s="65">
        <v>49311</v>
      </c>
      <c r="N658" s="65">
        <v>49311</v>
      </c>
      <c r="O658" s="65">
        <v>44054</v>
      </c>
      <c r="P658" s="65">
        <v>0</v>
      </c>
      <c r="Q658" s="65">
        <v>5645</v>
      </c>
      <c r="R658" s="65">
        <v>995</v>
      </c>
      <c r="S658" s="65">
        <v>413</v>
      </c>
      <c r="T658" s="57">
        <f>IF(P658&gt;0, ROUND(IF(IF(OR(C658="51", C658="52", C658="66"), (L658*'UNIT VALUES'!$C$22)-CALCS!P658,0)&gt;0, IF(OR(C658="51", C658="52", C658="66"), (L658*'UNIT VALUES'!$C$22)-CALCS!P658,0), 0), 0), ROUND(IF(IF(OR(C658="51", C658="52", C658="66"), (L658*'UNIT VALUES'!$C$22)-CALCS!O658,0)&gt;0, IF(OR(C658="51", C658="52", C658="66"), (L658*'UNIT VALUES'!$C$22)-CALCS!O658,0), 0), 0))</f>
        <v>21718</v>
      </c>
      <c r="U658" s="58">
        <f>IF(C658="22", (O658*'UNIT VALUES'!$D$34)+(Q658*'UNIT VALUES'!$D$35)+(S658*'UNIT VALUES'!$D$36), (O658*'UNIT VALUES'!$D$24)+(Q658*'UNIT VALUES'!$D$25)+(S658*'UNIT VALUES'!$D$26))</f>
        <v>330517.97253131843</v>
      </c>
      <c r="V658" s="58">
        <f>IF(C658="22",(O658*'UNIT VALUES'!$D$37)+(Q658*'UNIT VALUES'!$D$38)+(R658*'UNIT VALUES'!$D$39),IF(C658="66",(Q658*'UNIT VALUES'!$D$27)+(T658*'UNIT VALUES'!$D$29)+(R658*'UNIT VALUES'!$D$30),(Q658*'UNIT VALUES'!$D$27)+(T658*'UNIT VALUES'!$D$28)+(R658*'UNIT VALUES'!$D$30)))</f>
        <v>448402.00277514942</v>
      </c>
      <c r="W658" s="58">
        <f t="shared" si="10"/>
        <v>448402</v>
      </c>
      <c r="X658" s="63">
        <f>ROUND(IF(C658="22", W658*'UNIT VALUES'!$D$40, W658*'UNIT VALUES'!$D$32), 0)</f>
        <v>391216</v>
      </c>
    </row>
    <row r="659" spans="1:24">
      <c r="A659" s="64" t="s">
        <v>2033</v>
      </c>
      <c r="B659" s="64" t="s">
        <v>2027</v>
      </c>
      <c r="C659" s="64" t="s">
        <v>28</v>
      </c>
      <c r="D659" s="64" t="s">
        <v>29</v>
      </c>
      <c r="E659" s="64" t="s">
        <v>2028</v>
      </c>
      <c r="F659" s="64" t="s">
        <v>883</v>
      </c>
      <c r="G659" s="64" t="s">
        <v>472</v>
      </c>
      <c r="H659" s="64" t="s">
        <v>24</v>
      </c>
      <c r="I659" s="64" t="s">
        <v>2034</v>
      </c>
      <c r="J659" s="64" t="s">
        <v>2032</v>
      </c>
      <c r="K659" s="64" t="s">
        <v>853</v>
      </c>
      <c r="L659" s="65">
        <v>30204</v>
      </c>
      <c r="M659" s="65">
        <v>41122</v>
      </c>
      <c r="N659" s="65">
        <v>39676</v>
      </c>
      <c r="O659" s="65">
        <v>67793</v>
      </c>
      <c r="P659" s="65">
        <v>65409</v>
      </c>
      <c r="Q659" s="65">
        <v>12275</v>
      </c>
      <c r="R659" s="65">
        <v>1388</v>
      </c>
      <c r="S659" s="65">
        <v>696</v>
      </c>
      <c r="T659" s="57">
        <f>IF(P659&gt;0, ROUND(IF(IF(OR(C659="51", C659="52", C659="66"), (L659*'UNIT VALUES'!$C$22)-CALCS!P659,0)&gt;0, IF(OR(C659="51", C659="52", C659="66"), (L659*'UNIT VALUES'!$C$22)-CALCS!P659,0), 0), 0), ROUND(IF(IF(OR(C659="51", C659="52", C659="66"), (L659*'UNIT VALUES'!$C$22)-CALCS!O659,0)&gt;0, IF(OR(C659="51", C659="52", C659="66"), (L659*'UNIT VALUES'!$C$22)-CALCS!O659,0), 0), 0))</f>
        <v>0</v>
      </c>
      <c r="U659" s="58">
        <f>IF(C659="22", (O659*'UNIT VALUES'!$D$34)+(Q659*'UNIT VALUES'!$D$35)+(S659*'UNIT VALUES'!$D$36), (O659*'UNIT VALUES'!$D$24)+(Q659*'UNIT VALUES'!$D$25)+(S659*'UNIT VALUES'!$D$26))</f>
        <v>629453.92965898314</v>
      </c>
      <c r="V659" s="58">
        <f>IF(C659="22",(O659*'UNIT VALUES'!$D$37)+(Q659*'UNIT VALUES'!$D$38)+(R659*'UNIT VALUES'!$D$39),IF(C659="66",(Q659*'UNIT VALUES'!$D$27)+(T659*'UNIT VALUES'!$D$29)+(R659*'UNIT VALUES'!$D$30),(Q659*'UNIT VALUES'!$D$27)+(T659*'UNIT VALUES'!$D$28)+(R659*'UNIT VALUES'!$D$30)))</f>
        <v>326201.65295164438</v>
      </c>
      <c r="W659" s="58">
        <f t="shared" si="10"/>
        <v>629454</v>
      </c>
      <c r="X659" s="63">
        <f>ROUND(IF(C659="22", W659*'UNIT VALUES'!$D$40, W659*'UNIT VALUES'!$D$32), 0)</f>
        <v>549178</v>
      </c>
    </row>
    <row r="660" spans="1:24">
      <c r="A660" s="64" t="s">
        <v>2035</v>
      </c>
      <c r="B660" s="64" t="s">
        <v>2027</v>
      </c>
      <c r="C660" s="64" t="s">
        <v>28</v>
      </c>
      <c r="D660" s="64" t="s">
        <v>29</v>
      </c>
      <c r="E660" s="64" t="s">
        <v>2028</v>
      </c>
      <c r="F660" s="64" t="s">
        <v>887</v>
      </c>
      <c r="G660" s="64" t="s">
        <v>23</v>
      </c>
      <c r="H660" s="64" t="s">
        <v>24</v>
      </c>
      <c r="I660" s="64" t="s">
        <v>2036</v>
      </c>
      <c r="J660" s="64" t="s">
        <v>2037</v>
      </c>
      <c r="K660" s="64" t="s">
        <v>853</v>
      </c>
      <c r="L660" s="65">
        <v>34989</v>
      </c>
      <c r="M660" s="65">
        <v>0</v>
      </c>
      <c r="N660" s="65">
        <v>0</v>
      </c>
      <c r="O660" s="65">
        <v>45989</v>
      </c>
      <c r="P660" s="65">
        <v>0</v>
      </c>
      <c r="Q660" s="65">
        <v>15090</v>
      </c>
      <c r="R660" s="65">
        <v>1953</v>
      </c>
      <c r="S660" s="65">
        <v>625</v>
      </c>
      <c r="T660" s="57">
        <f>IF(P660&gt;0, ROUND(IF(IF(OR(C660="51", C660="52", C660="66"), (L660*'UNIT VALUES'!$C$22)-CALCS!P660,0)&gt;0, IF(OR(C660="51", C660="52", C660="66"), (L660*'UNIT VALUES'!$C$22)-CALCS!P660,0), 0), 0), ROUND(IF(IF(OR(C660="51", C660="52", C660="66"), (L660*'UNIT VALUES'!$C$22)-CALCS!O660,0)&gt;0, IF(OR(C660="51", C660="52", C660="66"), (L660*'UNIT VALUES'!$C$22)-CALCS!O660,0), 0), 0))</f>
        <v>6250</v>
      </c>
      <c r="U660" s="58">
        <f>IF(C660="22", (O660*'UNIT VALUES'!$D$34)+(Q660*'UNIT VALUES'!$D$35)+(S660*'UNIT VALUES'!$D$36), (O660*'UNIT VALUES'!$D$24)+(Q660*'UNIT VALUES'!$D$25)+(S660*'UNIT VALUES'!$D$26))</f>
        <v>661341.37316953682</v>
      </c>
      <c r="V660" s="58">
        <f>IF(C660="22",(O660*'UNIT VALUES'!$D$37)+(Q660*'UNIT VALUES'!$D$38)+(R660*'UNIT VALUES'!$D$39),IF(C660="66",(Q660*'UNIT VALUES'!$D$27)+(T660*'UNIT VALUES'!$D$29)+(R660*'UNIT VALUES'!$D$30),(Q660*'UNIT VALUES'!$D$27)+(T660*'UNIT VALUES'!$D$28)+(R660*'UNIT VALUES'!$D$30)))</f>
        <v>497172.93884713238</v>
      </c>
      <c r="W660" s="58">
        <f t="shared" si="10"/>
        <v>661341</v>
      </c>
      <c r="X660" s="63">
        <f>ROUND(IF(C660="22", W660*'UNIT VALUES'!$D$40, W660*'UNIT VALUES'!$D$32), 0)</f>
        <v>576999</v>
      </c>
    </row>
    <row r="661" spans="1:24">
      <c r="A661" s="64" t="s">
        <v>1847</v>
      </c>
      <c r="B661" s="64" t="s">
        <v>2027</v>
      </c>
      <c r="C661" s="64" t="s">
        <v>28</v>
      </c>
      <c r="D661" s="64" t="s">
        <v>29</v>
      </c>
      <c r="E661" s="64" t="s">
        <v>2028</v>
      </c>
      <c r="F661" s="64" t="s">
        <v>301</v>
      </c>
      <c r="G661" s="64" t="s">
        <v>23</v>
      </c>
      <c r="H661" s="64" t="s">
        <v>24</v>
      </c>
      <c r="I661" s="64" t="s">
        <v>413</v>
      </c>
      <c r="J661" s="64" t="s">
        <v>2038</v>
      </c>
      <c r="K661" s="64" t="s">
        <v>853</v>
      </c>
      <c r="L661" s="65">
        <v>144422</v>
      </c>
      <c r="M661" s="65">
        <v>202895</v>
      </c>
      <c r="N661" s="65">
        <v>202895</v>
      </c>
      <c r="O661" s="65">
        <v>173514</v>
      </c>
      <c r="P661" s="65">
        <v>0</v>
      </c>
      <c r="Q661" s="65">
        <v>45765</v>
      </c>
      <c r="R661" s="65">
        <v>3208</v>
      </c>
      <c r="S661" s="65">
        <v>2179</v>
      </c>
      <c r="T661" s="57">
        <f>IF(P661&gt;0, ROUND(IF(IF(OR(C661="51", C661="52", C661="66"), (L661*'UNIT VALUES'!$C$22)-CALCS!P661,0)&gt;0, IF(OR(C661="51", C661="52", C661="66"), (L661*'UNIT VALUES'!$C$22)-CALCS!P661,0), 0), 0), ROUND(IF(IF(OR(C661="51", C661="52", C661="66"), (L661*'UNIT VALUES'!$C$22)-CALCS!O661,0)&gt;0, IF(OR(C661="51", C661="52", C661="66"), (L661*'UNIT VALUES'!$C$22)-CALCS!O661,0), 0), 0))</f>
        <v>42111</v>
      </c>
      <c r="U661" s="58">
        <f>IF(C661="22", (O661*'UNIT VALUES'!$D$34)+(Q661*'UNIT VALUES'!$D$35)+(S661*'UNIT VALUES'!$D$36), (O661*'UNIT VALUES'!$D$24)+(Q661*'UNIT VALUES'!$D$25)+(S661*'UNIT VALUES'!$D$26))</f>
        <v>2120626.1028795405</v>
      </c>
      <c r="V661" s="58">
        <f>IF(C661="22",(O661*'UNIT VALUES'!$D$37)+(Q661*'UNIT VALUES'!$D$38)+(R661*'UNIT VALUES'!$D$39),IF(C661="66",(Q661*'UNIT VALUES'!$D$27)+(T661*'UNIT VALUES'!$D$29)+(R661*'UNIT VALUES'!$D$30),(Q661*'UNIT VALUES'!$D$27)+(T661*'UNIT VALUES'!$D$28)+(R661*'UNIT VALUES'!$D$30)))</f>
        <v>1604770.4193959043</v>
      </c>
      <c r="W661" s="58">
        <f t="shared" si="10"/>
        <v>2120626</v>
      </c>
      <c r="X661" s="63">
        <f>ROUND(IF(C661="22", W661*'UNIT VALUES'!$D$40, W661*'UNIT VALUES'!$D$32), 0)</f>
        <v>1850177</v>
      </c>
    </row>
    <row r="662" spans="1:24">
      <c r="A662" s="64" t="s">
        <v>2039</v>
      </c>
      <c r="B662" s="64" t="s">
        <v>2027</v>
      </c>
      <c r="C662" s="64" t="s">
        <v>49</v>
      </c>
      <c r="D662" s="64" t="s">
        <v>50</v>
      </c>
      <c r="E662" s="64" t="s">
        <v>2028</v>
      </c>
      <c r="F662" s="64" t="s">
        <v>2040</v>
      </c>
      <c r="G662" s="64" t="s">
        <v>242</v>
      </c>
      <c r="H662" s="64" t="s">
        <v>24</v>
      </c>
      <c r="I662" s="64" t="s">
        <v>2041</v>
      </c>
      <c r="J662" s="64" t="s">
        <v>2042</v>
      </c>
      <c r="K662" s="64" t="s">
        <v>853</v>
      </c>
      <c r="L662" s="65">
        <v>6631</v>
      </c>
      <c r="M662" s="65">
        <v>18998</v>
      </c>
      <c r="N662" s="65">
        <v>18998</v>
      </c>
      <c r="O662" s="65">
        <v>13704</v>
      </c>
      <c r="P662" s="65">
        <v>0</v>
      </c>
      <c r="Q662" s="65">
        <v>2412</v>
      </c>
      <c r="R662" s="65">
        <v>416</v>
      </c>
      <c r="S662" s="65">
        <v>106</v>
      </c>
      <c r="T662" s="57">
        <f>IF(P662&gt;0, ROUND(IF(IF(OR(C662="51", C662="52", C662="66"), (L662*'UNIT VALUES'!$C$22)-CALCS!P662,0)&gt;0, IF(OR(C662="51", C662="52", C662="66"), (L662*'UNIT VALUES'!$C$22)-CALCS!P662,0), 0), 0), ROUND(IF(IF(OR(C662="51", C662="52", C662="66"), (L662*'UNIT VALUES'!$C$22)-CALCS!O662,0)&gt;0, IF(OR(C662="51", C662="52", C662="66"), (L662*'UNIT VALUES'!$C$22)-CALCS!O662,0), 0), 0))</f>
        <v>0</v>
      </c>
      <c r="U662" s="58">
        <f>IF(C662="22", (O662*'UNIT VALUES'!$D$34)+(Q662*'UNIT VALUES'!$D$35)+(S662*'UNIT VALUES'!$D$36), (O662*'UNIT VALUES'!$D$24)+(Q662*'UNIT VALUES'!$D$25)+(S662*'UNIT VALUES'!$D$26))</f>
        <v>119229.66735937838</v>
      </c>
      <c r="V662" s="58">
        <f>IF(C662="22",(O662*'UNIT VALUES'!$D$37)+(Q662*'UNIT VALUES'!$D$38)+(R662*'UNIT VALUES'!$D$39),IF(C662="66",(Q662*'UNIT VALUES'!$D$27)+(T662*'UNIT VALUES'!$D$29)+(R662*'UNIT VALUES'!$D$30),(Q662*'UNIT VALUES'!$D$27)+(T662*'UNIT VALUES'!$D$28)+(R662*'UNIT VALUES'!$D$30)))</f>
        <v>74335.51383237858</v>
      </c>
      <c r="W662" s="58">
        <f t="shared" si="10"/>
        <v>119230</v>
      </c>
      <c r="X662" s="63">
        <f>ROUND(IF(C662="22", W662*'UNIT VALUES'!$D$40, W662*'UNIT VALUES'!$D$32), 0)</f>
        <v>104024</v>
      </c>
    </row>
    <row r="663" spans="1:24">
      <c r="A663" s="64" t="s">
        <v>2043</v>
      </c>
      <c r="B663" s="64" t="s">
        <v>2027</v>
      </c>
      <c r="C663" s="64" t="s">
        <v>28</v>
      </c>
      <c r="D663" s="64" t="s">
        <v>29</v>
      </c>
      <c r="E663" s="64" t="s">
        <v>2028</v>
      </c>
      <c r="F663" s="64" t="s">
        <v>1271</v>
      </c>
      <c r="G663" s="64" t="s">
        <v>242</v>
      </c>
      <c r="H663" s="64" t="s">
        <v>24</v>
      </c>
      <c r="I663" s="64" t="s">
        <v>2044</v>
      </c>
      <c r="J663" s="64" t="s">
        <v>2042</v>
      </c>
      <c r="K663" s="64" t="s">
        <v>853</v>
      </c>
      <c r="L663" s="65">
        <v>17155</v>
      </c>
      <c r="M663" s="65">
        <v>29318</v>
      </c>
      <c r="N663" s="65">
        <v>29318</v>
      </c>
      <c r="O663" s="65">
        <v>22392</v>
      </c>
      <c r="P663" s="65">
        <v>0</v>
      </c>
      <c r="Q663" s="65">
        <v>5187</v>
      </c>
      <c r="R663" s="65">
        <v>643</v>
      </c>
      <c r="S663" s="65">
        <v>167</v>
      </c>
      <c r="T663" s="57">
        <f>IF(P663&gt;0, ROUND(IF(IF(OR(C663="51", C663="52", C663="66"), (L663*'UNIT VALUES'!$C$22)-CALCS!P663,0)&gt;0, IF(OR(C663="51", C663="52", C663="66"), (L663*'UNIT VALUES'!$C$22)-CALCS!P663,0), 0), 0), ROUND(IF(IF(OR(C663="51", C663="52", C663="66"), (L663*'UNIT VALUES'!$C$22)-CALCS!O663,0)&gt;0, IF(OR(C663="51", C663="52", C663="66"), (L663*'UNIT VALUES'!$C$22)-CALCS!O663,0), 0), 0))</f>
        <v>3221</v>
      </c>
      <c r="U663" s="58">
        <f>IF(C663="22", (O663*'UNIT VALUES'!$D$34)+(Q663*'UNIT VALUES'!$D$35)+(S663*'UNIT VALUES'!$D$36), (O663*'UNIT VALUES'!$D$24)+(Q663*'UNIT VALUES'!$D$25)+(S663*'UNIT VALUES'!$D$26))</f>
        <v>232169.22246250298</v>
      </c>
      <c r="V663" s="58">
        <f>IF(C663="22",(O663*'UNIT VALUES'!$D$37)+(Q663*'UNIT VALUES'!$D$38)+(R663*'UNIT VALUES'!$D$39),IF(C663="66",(Q663*'UNIT VALUES'!$D$27)+(T663*'UNIT VALUES'!$D$29)+(R663*'UNIT VALUES'!$D$30),(Q663*'UNIT VALUES'!$D$27)+(T663*'UNIT VALUES'!$D$28)+(R663*'UNIT VALUES'!$D$30)))</f>
        <v>182351.5776934874</v>
      </c>
      <c r="W663" s="58">
        <f t="shared" si="10"/>
        <v>232169</v>
      </c>
      <c r="X663" s="63">
        <f>ROUND(IF(C663="22", W663*'UNIT VALUES'!$D$40, W663*'UNIT VALUES'!$D$32), 0)</f>
        <v>202560</v>
      </c>
    </row>
    <row r="664" spans="1:24">
      <c r="A664" s="64" t="s">
        <v>1985</v>
      </c>
      <c r="B664" s="64" t="s">
        <v>1986</v>
      </c>
      <c r="C664" s="64" t="s">
        <v>19</v>
      </c>
      <c r="D664" s="64" t="s">
        <v>20</v>
      </c>
      <c r="E664" s="64" t="s">
        <v>1987</v>
      </c>
      <c r="F664" s="64" t="s">
        <v>22</v>
      </c>
      <c r="G664" s="64" t="s">
        <v>23</v>
      </c>
      <c r="H664" s="64" t="s">
        <v>24</v>
      </c>
      <c r="I664" s="64" t="s">
        <v>24</v>
      </c>
      <c r="J664" s="64" t="s">
        <v>25</v>
      </c>
      <c r="K664" s="64" t="s">
        <v>172</v>
      </c>
      <c r="L664" s="65">
        <v>0</v>
      </c>
      <c r="M664" s="65">
        <v>4916906</v>
      </c>
      <c r="N664" s="65">
        <v>4916686</v>
      </c>
      <c r="O664" s="65">
        <v>2954613</v>
      </c>
      <c r="P664" s="65">
        <v>0</v>
      </c>
      <c r="Q664" s="65">
        <v>399820</v>
      </c>
      <c r="R664" s="65">
        <v>177263</v>
      </c>
      <c r="S664" s="65">
        <v>19589</v>
      </c>
      <c r="T664" s="57">
        <f>IF(P664&gt;0, ROUND(IF(IF(OR(C664="51", C664="52", C664="66"), (L664*'UNIT VALUES'!$C$22)-CALCS!P664,0)&gt;0, IF(OR(C664="51", C664="52", C664="66"), (L664*'UNIT VALUES'!$C$22)-CALCS!P664,0), 0), 0), ROUND(IF(IF(OR(C664="51", C664="52", C664="66"), (L664*'UNIT VALUES'!$C$22)-CALCS!O664,0)&gt;0, IF(OR(C664="51", C664="52", C664="66"), (L664*'UNIT VALUES'!$C$22)-CALCS!O664,0), 0), 0))</f>
        <v>0</v>
      </c>
      <c r="U664" s="58">
        <f>IF(C664="22", (O664*'UNIT VALUES'!$D$34)+(Q664*'UNIT VALUES'!$D$35)+(S664*'UNIT VALUES'!$D$36), (O664*'UNIT VALUES'!$D$24)+(Q664*'UNIT VALUES'!$D$25)+(S664*'UNIT VALUES'!$D$26))</f>
        <v>24062138.433793843</v>
      </c>
      <c r="V664" s="58">
        <f>IF(C664="22",(O664*'UNIT VALUES'!$D$37)+(Q664*'UNIT VALUES'!$D$38)+(R664*'UNIT VALUES'!$D$39),IF(C664="66",(Q664*'UNIT VALUES'!$D$27)+(T664*'UNIT VALUES'!$D$29)+(R664*'UNIT VALUES'!$D$30),(Q664*'UNIT VALUES'!$D$27)+(T664*'UNIT VALUES'!$D$28)+(R664*'UNIT VALUES'!$D$30)))</f>
        <v>23636151.511554062</v>
      </c>
      <c r="W664" s="58">
        <f t="shared" si="10"/>
        <v>24062138</v>
      </c>
      <c r="X664" s="63">
        <f>ROUND(IF(C664="22", W664*'UNIT VALUES'!$D$40, W664*'UNIT VALUES'!$D$32), 0)</f>
        <v>20063764</v>
      </c>
    </row>
    <row r="665" spans="1:24">
      <c r="A665" s="64" t="s">
        <v>1988</v>
      </c>
      <c r="B665" s="64" t="s">
        <v>1986</v>
      </c>
      <c r="C665" s="64" t="s">
        <v>49</v>
      </c>
      <c r="D665" s="64" t="s">
        <v>50</v>
      </c>
      <c r="E665" s="64" t="s">
        <v>1987</v>
      </c>
      <c r="F665" s="64" t="s">
        <v>970</v>
      </c>
      <c r="G665" s="64" t="s">
        <v>359</v>
      </c>
      <c r="H665" s="64" t="s">
        <v>24</v>
      </c>
      <c r="I665" s="64" t="s">
        <v>1989</v>
      </c>
      <c r="J665" s="64" t="s">
        <v>1551</v>
      </c>
      <c r="K665" s="64" t="s">
        <v>172</v>
      </c>
      <c r="L665" s="65">
        <v>2555</v>
      </c>
      <c r="M665" s="65">
        <v>0</v>
      </c>
      <c r="N665" s="65">
        <v>0</v>
      </c>
      <c r="O665" s="65">
        <v>52575</v>
      </c>
      <c r="P665" s="65">
        <v>0</v>
      </c>
      <c r="Q665" s="65">
        <v>3575</v>
      </c>
      <c r="R665" s="65">
        <v>256</v>
      </c>
      <c r="S665" s="65">
        <v>173</v>
      </c>
      <c r="T665" s="57">
        <f>IF(P665&gt;0, ROUND(IF(IF(OR(C665="51", C665="52", C665="66"), (L665*'UNIT VALUES'!$C$22)-CALCS!P665,0)&gt;0, IF(OR(C665="51", C665="52", C665="66"), (L665*'UNIT VALUES'!$C$22)-CALCS!P665,0), 0), 0), ROUND(IF(IF(OR(C665="51", C665="52", C665="66"), (L665*'UNIT VALUES'!$C$22)-CALCS!O665,0)&gt;0, IF(OR(C665="51", C665="52", C665="66"), (L665*'UNIT VALUES'!$C$22)-CALCS!O665,0), 0), 0))</f>
        <v>0</v>
      </c>
      <c r="U665" s="58">
        <f>IF(C665="22", (O665*'UNIT VALUES'!$D$34)+(Q665*'UNIT VALUES'!$D$35)+(S665*'UNIT VALUES'!$D$36), (O665*'UNIT VALUES'!$D$24)+(Q665*'UNIT VALUES'!$D$25)+(S665*'UNIT VALUES'!$D$26))</f>
        <v>242825.46817863776</v>
      </c>
      <c r="V665" s="58">
        <f>IF(C665="22",(O665*'UNIT VALUES'!$D$37)+(Q665*'UNIT VALUES'!$D$38)+(R665*'UNIT VALUES'!$D$39),IF(C665="66",(Q665*'UNIT VALUES'!$D$27)+(T665*'UNIT VALUES'!$D$29)+(R665*'UNIT VALUES'!$D$30),(Q665*'UNIT VALUES'!$D$27)+(T665*'UNIT VALUES'!$D$28)+(R665*'UNIT VALUES'!$D$30)))</f>
        <v>84409.81669924008</v>
      </c>
      <c r="W665" s="58">
        <f t="shared" si="10"/>
        <v>242825</v>
      </c>
      <c r="X665" s="63">
        <f>ROUND(IF(C665="22", W665*'UNIT VALUES'!$D$40, W665*'UNIT VALUES'!$D$32), 0)</f>
        <v>211857</v>
      </c>
    </row>
    <row r="666" spans="1:24">
      <c r="A666" s="64" t="s">
        <v>1990</v>
      </c>
      <c r="B666" s="64" t="s">
        <v>1986</v>
      </c>
      <c r="C666" s="64" t="s">
        <v>28</v>
      </c>
      <c r="D666" s="64" t="s">
        <v>29</v>
      </c>
      <c r="E666" s="64" t="s">
        <v>1987</v>
      </c>
      <c r="F666" s="64" t="s">
        <v>349</v>
      </c>
      <c r="G666" s="64" t="s">
        <v>215</v>
      </c>
      <c r="H666" s="64" t="s">
        <v>24</v>
      </c>
      <c r="I666" s="64" t="s">
        <v>1991</v>
      </c>
      <c r="J666" s="64" t="s">
        <v>1992</v>
      </c>
      <c r="K666" s="64" t="s">
        <v>1473</v>
      </c>
      <c r="L666" s="65">
        <v>36650</v>
      </c>
      <c r="M666" s="65">
        <v>62061</v>
      </c>
      <c r="N666" s="65">
        <v>62061</v>
      </c>
      <c r="O666" s="65">
        <v>108500</v>
      </c>
      <c r="P666" s="65">
        <v>0</v>
      </c>
      <c r="Q666" s="65">
        <v>19763</v>
      </c>
      <c r="R666" s="65">
        <v>3078</v>
      </c>
      <c r="S666" s="65">
        <v>578</v>
      </c>
      <c r="T666" s="57">
        <f>IF(P666&gt;0, ROUND(IF(IF(OR(C666="51", C666="52", C666="66"), (L666*'UNIT VALUES'!$C$22)-CALCS!P666,0)&gt;0, IF(OR(C666="51", C666="52", C666="66"), (L666*'UNIT VALUES'!$C$22)-CALCS!P666,0), 0), 0), ROUND(IF(IF(OR(C666="51", C666="52", C666="66"), (L666*'UNIT VALUES'!$C$22)-CALCS!O666,0)&gt;0, IF(OR(C666="51", C666="52", C666="66"), (L666*'UNIT VALUES'!$C$22)-CALCS!O666,0), 0), 0))</f>
        <v>0</v>
      </c>
      <c r="U666" s="58">
        <f>IF(C666="22", (O666*'UNIT VALUES'!$D$34)+(Q666*'UNIT VALUES'!$D$35)+(S666*'UNIT VALUES'!$D$36), (O666*'UNIT VALUES'!$D$24)+(Q666*'UNIT VALUES'!$D$25)+(S666*'UNIT VALUES'!$D$26))</f>
        <v>920289.45364638453</v>
      </c>
      <c r="V666" s="58">
        <f>IF(C666="22",(O666*'UNIT VALUES'!$D$37)+(Q666*'UNIT VALUES'!$D$38)+(R666*'UNIT VALUES'!$D$39),IF(C666="66",(Q666*'UNIT VALUES'!$D$27)+(T666*'UNIT VALUES'!$D$29)+(R666*'UNIT VALUES'!$D$30),(Q666*'UNIT VALUES'!$D$27)+(T666*'UNIT VALUES'!$D$28)+(R666*'UNIT VALUES'!$D$30)))</f>
        <v>585455.08565587783</v>
      </c>
      <c r="W666" s="58">
        <f t="shared" si="10"/>
        <v>920289</v>
      </c>
      <c r="X666" s="63">
        <f>ROUND(IF(C666="22", W666*'UNIT VALUES'!$D$40, W666*'UNIT VALUES'!$D$32), 0)</f>
        <v>802922</v>
      </c>
    </row>
    <row r="667" spans="1:24">
      <c r="A667" s="64" t="s">
        <v>1993</v>
      </c>
      <c r="B667" s="64" t="s">
        <v>1986</v>
      </c>
      <c r="C667" s="64" t="s">
        <v>49</v>
      </c>
      <c r="D667" s="64" t="s">
        <v>50</v>
      </c>
      <c r="E667" s="64" t="s">
        <v>1987</v>
      </c>
      <c r="F667" s="64" t="s">
        <v>1994</v>
      </c>
      <c r="G667" s="64" t="s">
        <v>1995</v>
      </c>
      <c r="H667" s="64" t="s">
        <v>24</v>
      </c>
      <c r="I667" s="64" t="s">
        <v>1996</v>
      </c>
      <c r="J667" s="64" t="s">
        <v>1332</v>
      </c>
      <c r="K667" s="64" t="s">
        <v>1473</v>
      </c>
      <c r="L667" s="65">
        <v>38166</v>
      </c>
      <c r="M667" s="65">
        <v>56752</v>
      </c>
      <c r="N667" s="65">
        <v>55372</v>
      </c>
      <c r="O667" s="65">
        <v>52158</v>
      </c>
      <c r="P667" s="65">
        <v>0</v>
      </c>
      <c r="Q667" s="65">
        <v>3051</v>
      </c>
      <c r="R667" s="65">
        <v>491</v>
      </c>
      <c r="S667" s="65">
        <v>299</v>
      </c>
      <c r="T667" s="57">
        <f>IF(P667&gt;0, ROUND(IF(IF(OR(C667="51", C667="52", C667="66"), (L667*'UNIT VALUES'!$C$22)-CALCS!P667,0)&gt;0, IF(OR(C667="51", C667="52", C667="66"), (L667*'UNIT VALUES'!$C$22)-CALCS!P667,0), 0), 0), ROUND(IF(IF(OR(C667="51", C667="52", C667="66"), (L667*'UNIT VALUES'!$C$22)-CALCS!O667,0)&gt;0, IF(OR(C667="51", C667="52", C667="66"), (L667*'UNIT VALUES'!$C$22)-CALCS!O667,0), 0), 0))</f>
        <v>4825</v>
      </c>
      <c r="U667" s="58">
        <f>IF(C667="22", (O667*'UNIT VALUES'!$D$34)+(Q667*'UNIT VALUES'!$D$35)+(S667*'UNIT VALUES'!$D$36), (O667*'UNIT VALUES'!$D$24)+(Q667*'UNIT VALUES'!$D$25)+(S667*'UNIT VALUES'!$D$26))</f>
        <v>247189.25021893604</v>
      </c>
      <c r="V667" s="58">
        <f>IF(C667="22",(O667*'UNIT VALUES'!$D$37)+(Q667*'UNIT VALUES'!$D$38)+(R667*'UNIT VALUES'!$D$39),IF(C667="66",(Q667*'UNIT VALUES'!$D$27)+(T667*'UNIT VALUES'!$D$29)+(R667*'UNIT VALUES'!$D$30),(Q667*'UNIT VALUES'!$D$27)+(T667*'UNIT VALUES'!$D$28)+(R667*'UNIT VALUES'!$D$30)))</f>
        <v>152141.65410481926</v>
      </c>
      <c r="W667" s="58">
        <f t="shared" si="10"/>
        <v>247189</v>
      </c>
      <c r="X667" s="63">
        <f>ROUND(IF(C667="22", W667*'UNIT VALUES'!$D$40, W667*'UNIT VALUES'!$D$32), 0)</f>
        <v>215664</v>
      </c>
    </row>
    <row r="668" spans="1:24">
      <c r="A668" s="64" t="s">
        <v>1997</v>
      </c>
      <c r="B668" s="64" t="s">
        <v>1986</v>
      </c>
      <c r="C668" s="64" t="s">
        <v>49</v>
      </c>
      <c r="D668" s="64" t="s">
        <v>50</v>
      </c>
      <c r="E668" s="64" t="s">
        <v>1987</v>
      </c>
      <c r="F668" s="64" t="s">
        <v>1998</v>
      </c>
      <c r="G668" s="64" t="s">
        <v>23</v>
      </c>
      <c r="H668" s="64" t="s">
        <v>24</v>
      </c>
      <c r="I668" s="64" t="s">
        <v>1999</v>
      </c>
      <c r="J668" s="64" t="s">
        <v>1551</v>
      </c>
      <c r="K668" s="64" t="s">
        <v>172</v>
      </c>
      <c r="L668" s="65">
        <v>62328</v>
      </c>
      <c r="M668" s="65">
        <v>111797</v>
      </c>
      <c r="N668" s="65">
        <v>111806</v>
      </c>
      <c r="O668" s="65">
        <v>116830</v>
      </c>
      <c r="P668" s="65">
        <v>0</v>
      </c>
      <c r="Q668" s="65">
        <v>15265</v>
      </c>
      <c r="R668" s="65">
        <v>6552</v>
      </c>
      <c r="S668" s="65">
        <v>877</v>
      </c>
      <c r="T668" s="57">
        <f>IF(P668&gt;0, ROUND(IF(IF(OR(C668="51", C668="52", C668="66"), (L668*'UNIT VALUES'!$C$22)-CALCS!P668,0)&gt;0, IF(OR(C668="51", C668="52", C668="66"), (L668*'UNIT VALUES'!$C$22)-CALCS!P668,0), 0), 0), ROUND(IF(IF(OR(C668="51", C668="52", C668="66"), (L668*'UNIT VALUES'!$C$22)-CALCS!O668,0)&gt;0, IF(OR(C668="51", C668="52", C668="66"), (L668*'UNIT VALUES'!$C$22)-CALCS!O668,0), 0), 0))</f>
        <v>0</v>
      </c>
      <c r="U668" s="58">
        <f>IF(C668="22", (O668*'UNIT VALUES'!$D$34)+(Q668*'UNIT VALUES'!$D$35)+(S668*'UNIT VALUES'!$D$36), (O668*'UNIT VALUES'!$D$24)+(Q668*'UNIT VALUES'!$D$25)+(S668*'UNIT VALUES'!$D$26))</f>
        <v>848648.29396265792</v>
      </c>
      <c r="V668" s="58">
        <f>IF(C668="22",(O668*'UNIT VALUES'!$D$37)+(Q668*'UNIT VALUES'!$D$38)+(R668*'UNIT VALUES'!$D$39),IF(C668="66",(Q668*'UNIT VALUES'!$D$27)+(T668*'UNIT VALUES'!$D$29)+(R668*'UNIT VALUES'!$D$30),(Q668*'UNIT VALUES'!$D$27)+(T668*'UNIT VALUES'!$D$28)+(R668*'UNIT VALUES'!$D$30)))</f>
        <v>750530.80004602019</v>
      </c>
      <c r="W668" s="58">
        <f t="shared" si="10"/>
        <v>848648</v>
      </c>
      <c r="X668" s="63">
        <f>ROUND(IF(C668="22", W668*'UNIT VALUES'!$D$40, W668*'UNIT VALUES'!$D$32), 0)</f>
        <v>740418</v>
      </c>
    </row>
    <row r="669" spans="1:24">
      <c r="A669" s="64" t="s">
        <v>2000</v>
      </c>
      <c r="B669" s="64" t="s">
        <v>1986</v>
      </c>
      <c r="C669" s="64" t="s">
        <v>28</v>
      </c>
      <c r="D669" s="64" t="s">
        <v>29</v>
      </c>
      <c r="E669" s="64" t="s">
        <v>1987</v>
      </c>
      <c r="F669" s="64" t="s">
        <v>2001</v>
      </c>
      <c r="G669" s="64" t="s">
        <v>23</v>
      </c>
      <c r="H669" s="64" t="s">
        <v>24</v>
      </c>
      <c r="I669" s="64" t="s">
        <v>81</v>
      </c>
      <c r="J669" s="64" t="s">
        <v>2002</v>
      </c>
      <c r="K669" s="64" t="s">
        <v>1473</v>
      </c>
      <c r="L669" s="65">
        <v>28228</v>
      </c>
      <c r="M669" s="65">
        <v>0</v>
      </c>
      <c r="N669" s="65">
        <v>0</v>
      </c>
      <c r="O669" s="65">
        <v>43079</v>
      </c>
      <c r="P669" s="65">
        <v>0</v>
      </c>
      <c r="Q669" s="65">
        <v>4627</v>
      </c>
      <c r="R669" s="65">
        <v>2459</v>
      </c>
      <c r="S669" s="65">
        <v>107</v>
      </c>
      <c r="T669" s="57">
        <f>IF(P669&gt;0, ROUND(IF(IF(OR(C669="51", C669="52", C669="66"), (L669*'UNIT VALUES'!$C$22)-CALCS!P669,0)&gt;0, IF(OR(C669="51", C669="52", C669="66"), (L669*'UNIT VALUES'!$C$22)-CALCS!P669,0), 0), 0), ROUND(IF(IF(OR(C669="51", C669="52", C669="66"), (L669*'UNIT VALUES'!$C$22)-CALCS!O669,0)&gt;0, IF(OR(C669="51", C669="52", C669="66"), (L669*'UNIT VALUES'!$C$22)-CALCS!O669,0), 0), 0))</f>
        <v>0</v>
      </c>
      <c r="U669" s="58">
        <f>IF(C669="22", (O669*'UNIT VALUES'!$D$34)+(Q669*'UNIT VALUES'!$D$35)+(S669*'UNIT VALUES'!$D$36), (O669*'UNIT VALUES'!$D$24)+(Q669*'UNIT VALUES'!$D$25)+(S669*'UNIT VALUES'!$D$26))</f>
        <v>245410.85341619517</v>
      </c>
      <c r="V669" s="58">
        <f>IF(C669="22",(O669*'UNIT VALUES'!$D$37)+(Q669*'UNIT VALUES'!$D$38)+(R669*'UNIT VALUES'!$D$39),IF(C669="66",(Q669*'UNIT VALUES'!$D$27)+(T669*'UNIT VALUES'!$D$29)+(R669*'UNIT VALUES'!$D$30),(Q669*'UNIT VALUES'!$D$27)+(T669*'UNIT VALUES'!$D$28)+(R669*'UNIT VALUES'!$D$30)))</f>
        <v>261297.3205067786</v>
      </c>
      <c r="W669" s="58">
        <f t="shared" si="10"/>
        <v>261297</v>
      </c>
      <c r="X669" s="63">
        <f>ROUND(IF(C669="22", W669*'UNIT VALUES'!$D$40, W669*'UNIT VALUES'!$D$32), 0)</f>
        <v>227973</v>
      </c>
    </row>
    <row r="670" spans="1:24">
      <c r="A670" s="64" t="s">
        <v>2003</v>
      </c>
      <c r="B670" s="64" t="s">
        <v>1986</v>
      </c>
      <c r="C670" s="64" t="s">
        <v>28</v>
      </c>
      <c r="D670" s="64" t="s">
        <v>29</v>
      </c>
      <c r="E670" s="64" t="s">
        <v>1987</v>
      </c>
      <c r="F670" s="64" t="s">
        <v>2004</v>
      </c>
      <c r="G670" s="64" t="s">
        <v>23</v>
      </c>
      <c r="H670" s="64" t="s">
        <v>24</v>
      </c>
      <c r="I670" s="64" t="s">
        <v>2005</v>
      </c>
      <c r="J670" s="64" t="s">
        <v>2006</v>
      </c>
      <c r="K670" s="64" t="s">
        <v>172</v>
      </c>
      <c r="L670" s="65">
        <v>39213</v>
      </c>
      <c r="M670" s="65">
        <v>39589</v>
      </c>
      <c r="N670" s="65">
        <v>39246</v>
      </c>
      <c r="O670" s="65">
        <v>50150</v>
      </c>
      <c r="P670" s="65">
        <v>0</v>
      </c>
      <c r="Q670" s="65">
        <v>8511</v>
      </c>
      <c r="R670" s="65">
        <v>4093</v>
      </c>
      <c r="S670" s="65">
        <v>362</v>
      </c>
      <c r="T670" s="57">
        <f>IF(P670&gt;0, ROUND(IF(IF(OR(C670="51", C670="52", C670="66"), (L670*'UNIT VALUES'!$C$22)-CALCS!P670,0)&gt;0, IF(OR(C670="51", C670="52", C670="66"), (L670*'UNIT VALUES'!$C$22)-CALCS!P670,0), 0), 0), ROUND(IF(IF(OR(C670="51", C670="52", C670="66"), (L670*'UNIT VALUES'!$C$22)-CALCS!O670,0)&gt;0, IF(OR(C670="51", C670="52", C670="66"), (L670*'UNIT VALUES'!$C$22)-CALCS!O670,0), 0), 0))</f>
        <v>8396</v>
      </c>
      <c r="U670" s="58">
        <f>IF(C670="22", (O670*'UNIT VALUES'!$D$34)+(Q670*'UNIT VALUES'!$D$35)+(S670*'UNIT VALUES'!$D$36), (O670*'UNIT VALUES'!$D$24)+(Q670*'UNIT VALUES'!$D$25)+(S670*'UNIT VALUES'!$D$26))</f>
        <v>422203.47112046625</v>
      </c>
      <c r="V670" s="58">
        <f>IF(C670="22",(O670*'UNIT VALUES'!$D$37)+(Q670*'UNIT VALUES'!$D$38)+(R670*'UNIT VALUES'!$D$39),IF(C670="66",(Q670*'UNIT VALUES'!$D$27)+(T670*'UNIT VALUES'!$D$29)+(R670*'UNIT VALUES'!$D$30),(Q670*'UNIT VALUES'!$D$27)+(T670*'UNIT VALUES'!$D$28)+(R670*'UNIT VALUES'!$D$30)))</f>
        <v>555397.69253156753</v>
      </c>
      <c r="W670" s="58">
        <f t="shared" si="10"/>
        <v>555398</v>
      </c>
      <c r="X670" s="63">
        <f>ROUND(IF(C670="22", W670*'UNIT VALUES'!$D$40, W670*'UNIT VALUES'!$D$32), 0)</f>
        <v>484567</v>
      </c>
    </row>
    <row r="671" spans="1:24">
      <c r="A671" s="64" t="s">
        <v>1549</v>
      </c>
      <c r="B671" s="64" t="s">
        <v>1986</v>
      </c>
      <c r="C671" s="64" t="s">
        <v>28</v>
      </c>
      <c r="D671" s="64" t="s">
        <v>29</v>
      </c>
      <c r="E671" s="64" t="s">
        <v>1987</v>
      </c>
      <c r="F671" s="64" t="s">
        <v>534</v>
      </c>
      <c r="G671" s="64" t="s">
        <v>23</v>
      </c>
      <c r="H671" s="64" t="s">
        <v>24</v>
      </c>
      <c r="I671" s="64" t="s">
        <v>2007</v>
      </c>
      <c r="J671" s="64" t="s">
        <v>1551</v>
      </c>
      <c r="K671" s="64" t="s">
        <v>172</v>
      </c>
      <c r="L671" s="65">
        <v>475539</v>
      </c>
      <c r="M671" s="65">
        <v>448031</v>
      </c>
      <c r="N671" s="65">
        <v>448159</v>
      </c>
      <c r="O671" s="65">
        <v>459787</v>
      </c>
      <c r="P671" s="65">
        <v>0</v>
      </c>
      <c r="Q671" s="65">
        <v>79566</v>
      </c>
      <c r="R671" s="65">
        <v>56519</v>
      </c>
      <c r="S671" s="65">
        <v>3152</v>
      </c>
      <c r="T671" s="57">
        <f>IF(P671&gt;0, ROUND(IF(IF(OR(C671="51", C671="52", C671="66"), (L671*'UNIT VALUES'!$C$22)-CALCS!P671,0)&gt;0, IF(OR(C671="51", C671="52", C671="66"), (L671*'UNIT VALUES'!$C$22)-CALCS!P671,0), 0), 0), ROUND(IF(IF(OR(C671="51", C671="52", C671="66"), (L671*'UNIT VALUES'!$C$22)-CALCS!O671,0)&gt;0, IF(OR(C671="51", C671="52", C671="66"), (L671*'UNIT VALUES'!$C$22)-CALCS!O671,0), 0), 0))</f>
        <v>250204</v>
      </c>
      <c r="U671" s="58">
        <f>IF(C671="22", (O671*'UNIT VALUES'!$D$34)+(Q671*'UNIT VALUES'!$D$35)+(S671*'UNIT VALUES'!$D$36), (O671*'UNIT VALUES'!$D$24)+(Q671*'UNIT VALUES'!$D$25)+(S671*'UNIT VALUES'!$D$26))</f>
        <v>3889918.5181297748</v>
      </c>
      <c r="V671" s="58">
        <f>IF(C671="22",(O671*'UNIT VALUES'!$D$37)+(Q671*'UNIT VALUES'!$D$38)+(R671*'UNIT VALUES'!$D$39),IF(C671="66",(Q671*'UNIT VALUES'!$D$27)+(T671*'UNIT VALUES'!$D$29)+(R671*'UNIT VALUES'!$D$30),(Q671*'UNIT VALUES'!$D$27)+(T671*'UNIT VALUES'!$D$28)+(R671*'UNIT VALUES'!$D$30)))</f>
        <v>8654428.3619326726</v>
      </c>
      <c r="W671" s="58">
        <f t="shared" si="10"/>
        <v>8654428</v>
      </c>
      <c r="X671" s="63">
        <f>ROUND(IF(C671="22", W671*'UNIT VALUES'!$D$40, W671*'UNIT VALUES'!$D$32), 0)</f>
        <v>7550707</v>
      </c>
    </row>
    <row r="672" spans="1:24">
      <c r="A672" s="64" t="s">
        <v>2008</v>
      </c>
      <c r="B672" s="64" t="s">
        <v>1986</v>
      </c>
      <c r="C672" s="64" t="s">
        <v>49</v>
      </c>
      <c r="D672" s="64" t="s">
        <v>50</v>
      </c>
      <c r="E672" s="64" t="s">
        <v>1987</v>
      </c>
      <c r="F672" s="64" t="s">
        <v>584</v>
      </c>
      <c r="G672" s="64" t="s">
        <v>23</v>
      </c>
      <c r="H672" s="64" t="s">
        <v>24</v>
      </c>
      <c r="I672" s="64" t="s">
        <v>2009</v>
      </c>
      <c r="J672" s="64" t="s">
        <v>1551</v>
      </c>
      <c r="K672" s="64" t="s">
        <v>172</v>
      </c>
      <c r="L672" s="65">
        <v>8267</v>
      </c>
      <c r="M672" s="65">
        <v>0</v>
      </c>
      <c r="N672" s="65">
        <v>0</v>
      </c>
      <c r="O672" s="65">
        <v>91364</v>
      </c>
      <c r="P672" s="65">
        <v>0</v>
      </c>
      <c r="Q672" s="65">
        <v>4065</v>
      </c>
      <c r="R672" s="65">
        <v>801</v>
      </c>
      <c r="S672" s="65">
        <v>155</v>
      </c>
      <c r="T672" s="57">
        <f>IF(P672&gt;0, ROUND(IF(IF(OR(C672="51", C672="52", C672="66"), (L672*'UNIT VALUES'!$C$22)-CALCS!P672,0)&gt;0, IF(OR(C672="51", C672="52", C672="66"), (L672*'UNIT VALUES'!$C$22)-CALCS!P672,0), 0), 0), ROUND(IF(IF(OR(C672="51", C672="52", C672="66"), (L672*'UNIT VALUES'!$C$22)-CALCS!O672,0)&gt;0, IF(OR(C672="51", C672="52", C672="66"), (L672*'UNIT VALUES'!$C$22)-CALCS!O672,0), 0), 0))</f>
        <v>0</v>
      </c>
      <c r="U672" s="58">
        <f>IF(C672="22", (O672*'UNIT VALUES'!$D$34)+(Q672*'UNIT VALUES'!$D$35)+(S672*'UNIT VALUES'!$D$36), (O672*'UNIT VALUES'!$D$24)+(Q672*'UNIT VALUES'!$D$25)+(S672*'UNIT VALUES'!$D$26))</f>
        <v>331123.73727688205</v>
      </c>
      <c r="V672" s="58">
        <f>IF(C672="22",(O672*'UNIT VALUES'!$D$37)+(Q672*'UNIT VALUES'!$D$38)+(R672*'UNIT VALUES'!$D$39),IF(C672="66",(Q672*'UNIT VALUES'!$D$27)+(T672*'UNIT VALUES'!$D$29)+(R672*'UNIT VALUES'!$D$30),(Q672*'UNIT VALUES'!$D$27)+(T672*'UNIT VALUES'!$D$28)+(R672*'UNIT VALUES'!$D$30)))</f>
        <v>132418.87987782131</v>
      </c>
      <c r="W672" s="58">
        <f t="shared" si="10"/>
        <v>331124</v>
      </c>
      <c r="X672" s="63">
        <f>ROUND(IF(C672="22", W672*'UNIT VALUES'!$D$40, W672*'UNIT VALUES'!$D$32), 0)</f>
        <v>288895</v>
      </c>
    </row>
    <row r="673" spans="1:24">
      <c r="A673" s="64" t="s">
        <v>2010</v>
      </c>
      <c r="B673" s="64" t="s">
        <v>1986</v>
      </c>
      <c r="C673" s="64" t="s">
        <v>49</v>
      </c>
      <c r="D673" s="64" t="s">
        <v>50</v>
      </c>
      <c r="E673" s="64" t="s">
        <v>1987</v>
      </c>
      <c r="F673" s="64" t="s">
        <v>714</v>
      </c>
      <c r="G673" s="64" t="s">
        <v>1361</v>
      </c>
      <c r="H673" s="64" t="s">
        <v>24</v>
      </c>
      <c r="I673" s="64" t="s">
        <v>2011</v>
      </c>
      <c r="J673" s="64" t="s">
        <v>1332</v>
      </c>
      <c r="K673" s="64" t="s">
        <v>1473</v>
      </c>
      <c r="L673" s="65">
        <v>3770</v>
      </c>
      <c r="M673" s="65">
        <v>0</v>
      </c>
      <c r="N673" s="65">
        <v>0</v>
      </c>
      <c r="O673" s="65">
        <v>79329</v>
      </c>
      <c r="P673" s="65">
        <v>0</v>
      </c>
      <c r="Q673" s="65">
        <v>2387</v>
      </c>
      <c r="R673" s="65">
        <v>178</v>
      </c>
      <c r="S673" s="65">
        <v>200</v>
      </c>
      <c r="T673" s="57">
        <f>IF(P673&gt;0, ROUND(IF(IF(OR(C673="51", C673="52", C673="66"), (L673*'UNIT VALUES'!$C$22)-CALCS!P673,0)&gt;0, IF(OR(C673="51", C673="52", C673="66"), (L673*'UNIT VALUES'!$C$22)-CALCS!P673,0), 0), 0), ROUND(IF(IF(OR(C673="51", C673="52", C673="66"), (L673*'UNIT VALUES'!$C$22)-CALCS!O673,0)&gt;0, IF(OR(C673="51", C673="52", C673="66"), (L673*'UNIT VALUES'!$C$22)-CALCS!O673,0), 0), 0))</f>
        <v>0</v>
      </c>
      <c r="U673" s="58">
        <f>IF(C673="22", (O673*'UNIT VALUES'!$D$34)+(Q673*'UNIT VALUES'!$D$35)+(S673*'UNIT VALUES'!$D$36), (O673*'UNIT VALUES'!$D$24)+(Q673*'UNIT VALUES'!$D$25)+(S673*'UNIT VALUES'!$D$26))</f>
        <v>263366.49579408939</v>
      </c>
      <c r="V673" s="58">
        <f>IF(C673="22",(O673*'UNIT VALUES'!$D$37)+(Q673*'UNIT VALUES'!$D$38)+(R673*'UNIT VALUES'!$D$39),IF(C673="66",(Q673*'UNIT VALUES'!$D$27)+(T673*'UNIT VALUES'!$D$29)+(R673*'UNIT VALUES'!$D$30),(Q673*'UNIT VALUES'!$D$27)+(T673*'UNIT VALUES'!$D$28)+(R673*'UNIT VALUES'!$D$30)))</f>
        <v>56865.080531018575</v>
      </c>
      <c r="W673" s="58">
        <f t="shared" si="10"/>
        <v>263366</v>
      </c>
      <c r="X673" s="63">
        <f>ROUND(IF(C673="22", W673*'UNIT VALUES'!$D$40, W673*'UNIT VALUES'!$D$32), 0)</f>
        <v>229778</v>
      </c>
    </row>
    <row r="674" spans="1:24">
      <c r="A674" s="64" t="s">
        <v>2012</v>
      </c>
      <c r="B674" s="64" t="s">
        <v>1986</v>
      </c>
      <c r="C674" s="64" t="s">
        <v>28</v>
      </c>
      <c r="D674" s="64" t="s">
        <v>29</v>
      </c>
      <c r="E674" s="64" t="s">
        <v>1987</v>
      </c>
      <c r="F674" s="64" t="s">
        <v>2013</v>
      </c>
      <c r="G674" s="64" t="s">
        <v>1361</v>
      </c>
      <c r="H674" s="64" t="s">
        <v>24</v>
      </c>
      <c r="I674" s="64" t="s">
        <v>2014</v>
      </c>
      <c r="J674" s="64" t="s">
        <v>1332</v>
      </c>
      <c r="K674" s="64" t="s">
        <v>1473</v>
      </c>
      <c r="L674" s="65">
        <v>21189</v>
      </c>
      <c r="M674" s="65">
        <v>37400</v>
      </c>
      <c r="N674" s="65">
        <v>37379</v>
      </c>
      <c r="O674" s="65">
        <v>65794</v>
      </c>
      <c r="P674" s="65">
        <v>0</v>
      </c>
      <c r="Q674" s="65">
        <v>5294</v>
      </c>
      <c r="R674" s="65">
        <v>2107</v>
      </c>
      <c r="S674" s="65">
        <v>189</v>
      </c>
      <c r="T674" s="57">
        <f>IF(P674&gt;0, ROUND(IF(IF(OR(C674="51", C674="52", C674="66"), (L674*'UNIT VALUES'!$C$22)-CALCS!P674,0)&gt;0, IF(OR(C674="51", C674="52", C674="66"), (L674*'UNIT VALUES'!$C$22)-CALCS!P674,0), 0), 0), ROUND(IF(IF(OR(C674="51", C674="52", C674="66"), (L674*'UNIT VALUES'!$C$22)-CALCS!O674,0)&gt;0, IF(OR(C674="51", C674="52", C674="66"), (L674*'UNIT VALUES'!$C$22)-CALCS!O674,0), 0), 0))</f>
        <v>0</v>
      </c>
      <c r="U674" s="58">
        <f>IF(C674="22", (O674*'UNIT VALUES'!$D$34)+(Q674*'UNIT VALUES'!$D$35)+(S674*'UNIT VALUES'!$D$36), (O674*'UNIT VALUES'!$D$24)+(Q674*'UNIT VALUES'!$D$25)+(S674*'UNIT VALUES'!$D$26))</f>
        <v>324502.4003861266</v>
      </c>
      <c r="V674" s="58">
        <f>IF(C674="22",(O674*'UNIT VALUES'!$D$37)+(Q674*'UNIT VALUES'!$D$38)+(R674*'UNIT VALUES'!$D$39),IF(C674="66",(Q674*'UNIT VALUES'!$D$27)+(T674*'UNIT VALUES'!$D$29)+(R674*'UNIT VALUES'!$D$30),(Q674*'UNIT VALUES'!$D$27)+(T674*'UNIT VALUES'!$D$28)+(R674*'UNIT VALUES'!$D$30)))</f>
        <v>248477.87880529911</v>
      </c>
      <c r="W674" s="58">
        <f t="shared" si="10"/>
        <v>324502</v>
      </c>
      <c r="X674" s="63">
        <f>ROUND(IF(C674="22", W674*'UNIT VALUES'!$D$40, W674*'UNIT VALUES'!$D$32), 0)</f>
        <v>283117</v>
      </c>
    </row>
    <row r="675" spans="1:24">
      <c r="A675" s="64" t="s">
        <v>2015</v>
      </c>
      <c r="B675" s="64" t="s">
        <v>1986</v>
      </c>
      <c r="C675" s="64" t="s">
        <v>28</v>
      </c>
      <c r="D675" s="64" t="s">
        <v>29</v>
      </c>
      <c r="E675" s="64" t="s">
        <v>1987</v>
      </c>
      <c r="F675" s="64" t="s">
        <v>2016</v>
      </c>
      <c r="G675" s="64" t="s">
        <v>1034</v>
      </c>
      <c r="H675" s="64" t="s">
        <v>24</v>
      </c>
      <c r="I675" s="64" t="s">
        <v>2017</v>
      </c>
      <c r="J675" s="64" t="s">
        <v>2018</v>
      </c>
      <c r="K675" s="64" t="s">
        <v>172</v>
      </c>
      <c r="L675" s="65">
        <v>79673</v>
      </c>
      <c r="M675" s="65">
        <v>76691</v>
      </c>
      <c r="N675" s="65">
        <v>76691</v>
      </c>
      <c r="O675" s="65">
        <v>76780</v>
      </c>
      <c r="P675" s="65">
        <v>0</v>
      </c>
      <c r="Q675" s="65">
        <v>11113</v>
      </c>
      <c r="R675" s="65">
        <v>11035</v>
      </c>
      <c r="S675" s="65">
        <v>510</v>
      </c>
      <c r="T675" s="57">
        <f>IF(P675&gt;0, ROUND(IF(IF(OR(C675="51", C675="52", C675="66"), (L675*'UNIT VALUES'!$C$22)-CALCS!P675,0)&gt;0, IF(OR(C675="51", C675="52", C675="66"), (L675*'UNIT VALUES'!$C$22)-CALCS!P675,0), 0), 0), ROUND(IF(IF(OR(C675="51", C675="52", C675="66"), (L675*'UNIT VALUES'!$C$22)-CALCS!O675,0)&gt;0, IF(OR(C675="51", C675="52", C675="66"), (L675*'UNIT VALUES'!$C$22)-CALCS!O675,0), 0), 0))</f>
        <v>42174</v>
      </c>
      <c r="U675" s="58">
        <f>IF(C675="22", (O675*'UNIT VALUES'!$D$34)+(Q675*'UNIT VALUES'!$D$35)+(S675*'UNIT VALUES'!$D$36), (O675*'UNIT VALUES'!$D$24)+(Q675*'UNIT VALUES'!$D$25)+(S675*'UNIT VALUES'!$D$26))</f>
        <v>579808.13869408541</v>
      </c>
      <c r="V675" s="58">
        <f>IF(C675="22",(O675*'UNIT VALUES'!$D$37)+(Q675*'UNIT VALUES'!$D$38)+(R675*'UNIT VALUES'!$D$39),IF(C675="66",(Q675*'UNIT VALUES'!$D$27)+(T675*'UNIT VALUES'!$D$29)+(R675*'UNIT VALUES'!$D$30),(Q675*'UNIT VALUES'!$D$27)+(T675*'UNIT VALUES'!$D$28)+(R675*'UNIT VALUES'!$D$30)))</f>
        <v>1524051.6441566418</v>
      </c>
      <c r="W675" s="58">
        <f t="shared" si="10"/>
        <v>1524052</v>
      </c>
      <c r="X675" s="63">
        <f>ROUND(IF(C675="22", W675*'UNIT VALUES'!$D$40, W675*'UNIT VALUES'!$D$32), 0)</f>
        <v>1329686</v>
      </c>
    </row>
    <row r="676" spans="1:24">
      <c r="A676" s="64" t="s">
        <v>2019</v>
      </c>
      <c r="B676" s="64" t="s">
        <v>1986</v>
      </c>
      <c r="C676" s="64" t="s">
        <v>28</v>
      </c>
      <c r="D676" s="64" t="s">
        <v>29</v>
      </c>
      <c r="E676" s="64" t="s">
        <v>1987</v>
      </c>
      <c r="F676" s="64" t="s">
        <v>2020</v>
      </c>
      <c r="G676" s="64" t="s">
        <v>1756</v>
      </c>
      <c r="H676" s="64" t="s">
        <v>24</v>
      </c>
      <c r="I676" s="64" t="s">
        <v>206</v>
      </c>
      <c r="J676" s="64" t="s">
        <v>1332</v>
      </c>
      <c r="K676" s="64" t="s">
        <v>1473</v>
      </c>
      <c r="L676" s="65">
        <v>750026</v>
      </c>
      <c r="M676" s="65">
        <v>452804</v>
      </c>
      <c r="N676" s="65">
        <v>453085</v>
      </c>
      <c r="O676" s="65">
        <v>319294</v>
      </c>
      <c r="P676" s="65">
        <v>0</v>
      </c>
      <c r="Q676" s="65">
        <v>84235</v>
      </c>
      <c r="R676" s="65">
        <v>106824</v>
      </c>
      <c r="S676" s="65">
        <v>3343</v>
      </c>
      <c r="T676" s="57">
        <f>IF(P676&gt;0, ROUND(IF(IF(OR(C676="51", C676="52", C676="66"), (L676*'UNIT VALUES'!$C$22)-CALCS!P676,0)&gt;0, IF(OR(C676="51", C676="52", C676="66"), (L676*'UNIT VALUES'!$C$22)-CALCS!P676,0), 0), 0), ROUND(IF(IF(OR(C676="51", C676="52", C676="66"), (L676*'UNIT VALUES'!$C$22)-CALCS!O676,0)&gt;0, IF(OR(C676="51", C676="52", C676="66"), (L676*'UNIT VALUES'!$C$22)-CALCS!O676,0), 0), 0))</f>
        <v>800513</v>
      </c>
      <c r="U676" s="58">
        <f>IF(C676="22", (O676*'UNIT VALUES'!$D$34)+(Q676*'UNIT VALUES'!$D$35)+(S676*'UNIT VALUES'!$D$36), (O676*'UNIT VALUES'!$D$24)+(Q676*'UNIT VALUES'!$D$25)+(S676*'UNIT VALUES'!$D$26))</f>
        <v>3790022.0215558554</v>
      </c>
      <c r="V676" s="58">
        <f>IF(C676="22",(O676*'UNIT VALUES'!$D$37)+(Q676*'UNIT VALUES'!$D$38)+(R676*'UNIT VALUES'!$D$39),IF(C676="66",(Q676*'UNIT VALUES'!$D$27)+(T676*'UNIT VALUES'!$D$29)+(R676*'UNIT VALUES'!$D$30),(Q676*'UNIT VALUES'!$D$27)+(T676*'UNIT VALUES'!$D$28)+(R676*'UNIT VALUES'!$D$30)))</f>
        <v>19250648.677125536</v>
      </c>
      <c r="W676" s="58">
        <f t="shared" si="10"/>
        <v>19250649</v>
      </c>
      <c r="X676" s="63">
        <f>ROUND(IF(C676="22", W676*'UNIT VALUES'!$D$40, W676*'UNIT VALUES'!$D$32), 0)</f>
        <v>16795565</v>
      </c>
    </row>
    <row r="677" spans="1:24">
      <c r="A677" s="64" t="s">
        <v>1443</v>
      </c>
      <c r="B677" s="64" t="s">
        <v>1986</v>
      </c>
      <c r="C677" s="64" t="s">
        <v>28</v>
      </c>
      <c r="D677" s="64" t="s">
        <v>29</v>
      </c>
      <c r="E677" s="64" t="s">
        <v>1987</v>
      </c>
      <c r="F677" s="64" t="s">
        <v>2021</v>
      </c>
      <c r="G677" s="64" t="s">
        <v>23</v>
      </c>
      <c r="H677" s="64" t="s">
        <v>24</v>
      </c>
      <c r="I677" s="64" t="s">
        <v>668</v>
      </c>
      <c r="J677" s="64" t="s">
        <v>2022</v>
      </c>
      <c r="K677" s="64" t="s">
        <v>172</v>
      </c>
      <c r="L677" s="65">
        <v>95865</v>
      </c>
      <c r="M677" s="65">
        <v>133116</v>
      </c>
      <c r="N677" s="65">
        <v>133116</v>
      </c>
      <c r="O677" s="65">
        <v>159498</v>
      </c>
      <c r="P677" s="65">
        <v>0</v>
      </c>
      <c r="Q677" s="65">
        <v>29289</v>
      </c>
      <c r="R677" s="65">
        <v>11205</v>
      </c>
      <c r="S677" s="65">
        <v>808</v>
      </c>
      <c r="T677" s="57">
        <f>IF(P677&gt;0, ROUND(IF(IF(OR(C677="51", C677="52", C677="66"), (L677*'UNIT VALUES'!$C$22)-CALCS!P677,0)&gt;0, IF(OR(C677="51", C677="52", C677="66"), (L677*'UNIT VALUES'!$C$22)-CALCS!P677,0), 0), 0), ROUND(IF(IF(OR(C677="51", C677="52", C677="66"), (L677*'UNIT VALUES'!$C$22)-CALCS!O677,0)&gt;0, IF(OR(C677="51", C677="52", C677="66"), (L677*'UNIT VALUES'!$C$22)-CALCS!O677,0), 0), 0))</f>
        <v>0</v>
      </c>
      <c r="U677" s="58">
        <f>IF(C677="22", (O677*'UNIT VALUES'!$D$34)+(Q677*'UNIT VALUES'!$D$35)+(S677*'UNIT VALUES'!$D$36), (O677*'UNIT VALUES'!$D$24)+(Q677*'UNIT VALUES'!$D$25)+(S677*'UNIT VALUES'!$D$26))</f>
        <v>1353094.4773706722</v>
      </c>
      <c r="V677" s="58">
        <f>IF(C677="22",(O677*'UNIT VALUES'!$D$37)+(Q677*'UNIT VALUES'!$D$38)+(R677*'UNIT VALUES'!$D$39),IF(C677="66",(Q677*'UNIT VALUES'!$D$27)+(T677*'UNIT VALUES'!$D$29)+(R677*'UNIT VALUES'!$D$30),(Q677*'UNIT VALUES'!$D$27)+(T677*'UNIT VALUES'!$D$28)+(R677*'UNIT VALUES'!$D$30)))</f>
        <v>1342403.3808781328</v>
      </c>
      <c r="W677" s="58">
        <f t="shared" si="10"/>
        <v>1353094</v>
      </c>
      <c r="X677" s="63">
        <f>ROUND(IF(C677="22", W677*'UNIT VALUES'!$D$40, W677*'UNIT VALUES'!$D$32), 0)</f>
        <v>1180530</v>
      </c>
    </row>
    <row r="678" spans="1:24">
      <c r="A678" s="64" t="s">
        <v>101</v>
      </c>
      <c r="B678" s="64" t="s">
        <v>1986</v>
      </c>
      <c r="C678" s="64" t="s">
        <v>102</v>
      </c>
      <c r="D678" s="64" t="s">
        <v>103</v>
      </c>
      <c r="E678" s="64" t="s">
        <v>1987</v>
      </c>
      <c r="F678" s="64" t="s">
        <v>793</v>
      </c>
      <c r="G678" s="64" t="s">
        <v>483</v>
      </c>
      <c r="H678" s="64" t="s">
        <v>24</v>
      </c>
      <c r="I678" s="64" t="s">
        <v>24</v>
      </c>
      <c r="J678" s="64" t="s">
        <v>1332</v>
      </c>
      <c r="K678" s="64" t="s">
        <v>1473</v>
      </c>
      <c r="L678" s="65">
        <v>66177</v>
      </c>
      <c r="M678" s="65">
        <v>0</v>
      </c>
      <c r="N678" s="65">
        <v>0</v>
      </c>
      <c r="O678" s="65">
        <v>218104</v>
      </c>
      <c r="P678" s="65">
        <v>0</v>
      </c>
      <c r="Q678" s="65">
        <v>19844</v>
      </c>
      <c r="R678" s="65">
        <v>4434</v>
      </c>
      <c r="S678" s="65">
        <v>974</v>
      </c>
      <c r="T678" s="57">
        <f>IF(P678&gt;0, ROUND(IF(IF(OR(C678="51", C678="52", C678="66"), (L678*'UNIT VALUES'!$C$22)-CALCS!P678,0)&gt;0, IF(OR(C678="51", C678="52", C678="66"), (L678*'UNIT VALUES'!$C$22)-CALCS!P678,0), 0), 0), ROUND(IF(IF(OR(C678="51", C678="52", C678="66"), (L678*'UNIT VALUES'!$C$22)-CALCS!O678,0)&gt;0, IF(OR(C678="51", C678="52", C678="66"), (L678*'UNIT VALUES'!$C$22)-CALCS!O678,0), 0), 0))</f>
        <v>0</v>
      </c>
      <c r="U678" s="58">
        <f>IF(C678="22", (O678*'UNIT VALUES'!$D$34)+(Q678*'UNIT VALUES'!$D$35)+(S678*'UNIT VALUES'!$D$36), (O678*'UNIT VALUES'!$D$24)+(Q678*'UNIT VALUES'!$D$25)+(S678*'UNIT VALUES'!$D$26))</f>
        <v>1205273.2121914173</v>
      </c>
      <c r="V678" s="58">
        <f>IF(C678="22",(O678*'UNIT VALUES'!$D$37)+(Q678*'UNIT VALUES'!$D$38)+(R678*'UNIT VALUES'!$D$39),IF(C678="66",(Q678*'UNIT VALUES'!$D$27)+(T678*'UNIT VALUES'!$D$29)+(R678*'UNIT VALUES'!$D$30),(Q678*'UNIT VALUES'!$D$27)+(T678*'UNIT VALUES'!$D$28)+(R678*'UNIT VALUES'!$D$30)))</f>
        <v>683856.30807317863</v>
      </c>
      <c r="W678" s="58">
        <f t="shared" si="10"/>
        <v>1205273</v>
      </c>
      <c r="X678" s="63">
        <f>ROUND(IF(C678="22", W678*'UNIT VALUES'!$D$40, W678*'UNIT VALUES'!$D$32), 0)</f>
        <v>1051561</v>
      </c>
    </row>
    <row r="679" spans="1:24">
      <c r="A679" s="64" t="s">
        <v>2023</v>
      </c>
      <c r="B679" s="64" t="s">
        <v>1986</v>
      </c>
      <c r="C679" s="64" t="s">
        <v>102</v>
      </c>
      <c r="D679" s="64" t="s">
        <v>103</v>
      </c>
      <c r="E679" s="64" t="s">
        <v>1987</v>
      </c>
      <c r="F679" s="64" t="s">
        <v>2024</v>
      </c>
      <c r="G679" s="64" t="s">
        <v>1361</v>
      </c>
      <c r="H679" s="64" t="s">
        <v>24</v>
      </c>
      <c r="I679" s="64" t="s">
        <v>24</v>
      </c>
      <c r="J679" s="64" t="s">
        <v>1332</v>
      </c>
      <c r="K679" s="64" t="s">
        <v>1473</v>
      </c>
      <c r="L679" s="65">
        <v>27428</v>
      </c>
      <c r="M679" s="65">
        <v>-37400</v>
      </c>
      <c r="N679" s="65">
        <v>-37379</v>
      </c>
      <c r="O679" s="65">
        <v>212547</v>
      </c>
      <c r="P679" s="65">
        <v>0</v>
      </c>
      <c r="Q679" s="65">
        <v>7605</v>
      </c>
      <c r="R679" s="65">
        <v>1234</v>
      </c>
      <c r="S679" s="65">
        <v>393</v>
      </c>
      <c r="T679" s="57">
        <f>IF(P679&gt;0, ROUND(IF(IF(OR(C679="51", C679="52", C679="66"), (L679*'UNIT VALUES'!$C$22)-CALCS!P679,0)&gt;0, IF(OR(C679="51", C679="52", C679="66"), (L679*'UNIT VALUES'!$C$22)-CALCS!P679,0), 0), 0), ROUND(IF(IF(OR(C679="51", C679="52", C679="66"), (L679*'UNIT VALUES'!$C$22)-CALCS!O679,0)&gt;0, IF(OR(C679="51", C679="52", C679="66"), (L679*'UNIT VALUES'!$C$22)-CALCS!O679,0), 0), 0))</f>
        <v>0</v>
      </c>
      <c r="U679" s="58">
        <f>IF(C679="22", (O679*'UNIT VALUES'!$D$34)+(Q679*'UNIT VALUES'!$D$35)+(S679*'UNIT VALUES'!$D$36), (O679*'UNIT VALUES'!$D$24)+(Q679*'UNIT VALUES'!$D$25)+(S679*'UNIT VALUES'!$D$26))</f>
        <v>718730.75548734586</v>
      </c>
      <c r="V679" s="58">
        <f>IF(C679="22",(O679*'UNIT VALUES'!$D$37)+(Q679*'UNIT VALUES'!$D$38)+(R679*'UNIT VALUES'!$D$39),IF(C679="66",(Q679*'UNIT VALUES'!$D$27)+(T679*'UNIT VALUES'!$D$29)+(R679*'UNIT VALUES'!$D$30),(Q679*'UNIT VALUES'!$D$27)+(T679*'UNIT VALUES'!$D$28)+(R679*'UNIT VALUES'!$D$30)))</f>
        <v>228830.28495132801</v>
      </c>
      <c r="W679" s="58">
        <f t="shared" si="10"/>
        <v>718731</v>
      </c>
      <c r="X679" s="63">
        <f>ROUND(IF(C679="22", W679*'UNIT VALUES'!$D$40, W679*'UNIT VALUES'!$D$32), 0)</f>
        <v>627069</v>
      </c>
    </row>
    <row r="680" spans="1:24">
      <c r="A680" s="64" t="s">
        <v>1982</v>
      </c>
      <c r="B680" s="64" t="s">
        <v>1986</v>
      </c>
      <c r="C680" s="64" t="s">
        <v>102</v>
      </c>
      <c r="D680" s="64" t="s">
        <v>103</v>
      </c>
      <c r="E680" s="64" t="s">
        <v>1987</v>
      </c>
      <c r="F680" s="64" t="s">
        <v>2025</v>
      </c>
      <c r="G680" s="64" t="s">
        <v>1995</v>
      </c>
      <c r="H680" s="64" t="s">
        <v>24</v>
      </c>
      <c r="I680" s="64" t="s">
        <v>24</v>
      </c>
      <c r="J680" s="64" t="s">
        <v>1332</v>
      </c>
      <c r="K680" s="64" t="s">
        <v>1473</v>
      </c>
      <c r="L680" s="65">
        <v>649686</v>
      </c>
      <c r="M680" s="65">
        <v>897754</v>
      </c>
      <c r="N680" s="65">
        <v>898561</v>
      </c>
      <c r="O680" s="65">
        <v>928525</v>
      </c>
      <c r="P680" s="65">
        <v>0</v>
      </c>
      <c r="Q680" s="65">
        <v>86268</v>
      </c>
      <c r="R680" s="65">
        <v>44203</v>
      </c>
      <c r="S680" s="65">
        <v>3349</v>
      </c>
      <c r="T680" s="57">
        <f>IF(P680&gt;0, ROUND(IF(IF(OR(C680="51", C680="52", C680="66"), (L680*'UNIT VALUES'!$C$22)-CALCS!P680,0)&gt;0, IF(OR(C680="51", C680="52", C680="66"), (L680*'UNIT VALUES'!$C$22)-CALCS!P680,0), 0), 0), ROUND(IF(IF(OR(C680="51", C680="52", C680="66"), (L680*'UNIT VALUES'!$C$22)-CALCS!O680,0)&gt;0, IF(OR(C680="51", C680="52", C680="66"), (L680*'UNIT VALUES'!$C$22)-CALCS!O680,0), 0), 0))</f>
        <v>41472</v>
      </c>
      <c r="U680" s="58">
        <f>IF(C680="22", (O680*'UNIT VALUES'!$D$34)+(Q680*'UNIT VALUES'!$D$35)+(S680*'UNIT VALUES'!$D$36), (O680*'UNIT VALUES'!$D$24)+(Q680*'UNIT VALUES'!$D$25)+(S680*'UNIT VALUES'!$D$26))</f>
        <v>5051192.113063219</v>
      </c>
      <c r="V680" s="58">
        <f>IF(C680="22",(O680*'UNIT VALUES'!$D$37)+(Q680*'UNIT VALUES'!$D$38)+(R680*'UNIT VALUES'!$D$39),IF(C680="66",(Q680*'UNIT VALUES'!$D$27)+(T680*'UNIT VALUES'!$D$29)+(R680*'UNIT VALUES'!$D$30),(Q680*'UNIT VALUES'!$D$27)+(T680*'UNIT VALUES'!$D$28)+(R680*'UNIT VALUES'!$D$30)))</f>
        <v>5232267.1987100653</v>
      </c>
      <c r="W680" s="58">
        <f t="shared" si="10"/>
        <v>5232267</v>
      </c>
      <c r="X680" s="63">
        <f>ROUND(IF(C680="22", W680*'UNIT VALUES'!$D$40, W680*'UNIT VALUES'!$D$32), 0)</f>
        <v>4564983</v>
      </c>
    </row>
    <row r="681" spans="1:24">
      <c r="A681" s="64" t="s">
        <v>2045</v>
      </c>
      <c r="B681" s="64" t="s">
        <v>2046</v>
      </c>
      <c r="C681" s="64" t="s">
        <v>19</v>
      </c>
      <c r="D681" s="64" t="s">
        <v>20</v>
      </c>
      <c r="E681" s="64" t="s">
        <v>2047</v>
      </c>
      <c r="F681" s="64" t="s">
        <v>22</v>
      </c>
      <c r="G681" s="64" t="s">
        <v>23</v>
      </c>
      <c r="H681" s="64" t="s">
        <v>24</v>
      </c>
      <c r="I681" s="64" t="s">
        <v>24</v>
      </c>
      <c r="J681" s="64" t="s">
        <v>25</v>
      </c>
      <c r="K681" s="64" t="s">
        <v>172</v>
      </c>
      <c r="L681" s="65">
        <v>0</v>
      </c>
      <c r="M681" s="65">
        <v>786690</v>
      </c>
      <c r="N681" s="65">
        <v>786690</v>
      </c>
      <c r="O681" s="65">
        <v>722020</v>
      </c>
      <c r="P681" s="65">
        <v>0</v>
      </c>
      <c r="Q681" s="65">
        <v>86630</v>
      </c>
      <c r="R681" s="65">
        <v>59357</v>
      </c>
      <c r="S681" s="65">
        <v>3347</v>
      </c>
      <c r="T681" s="57">
        <f>IF(P681&gt;0, ROUND(IF(IF(OR(C681="51", C681="52", C681="66"), (L681*'UNIT VALUES'!$C$22)-CALCS!P681,0)&gt;0, IF(OR(C681="51", C681="52", C681="66"), (L681*'UNIT VALUES'!$C$22)-CALCS!P681,0), 0), 0), ROUND(IF(IF(OR(C681="51", C681="52", C681="66"), (L681*'UNIT VALUES'!$C$22)-CALCS!O681,0)&gt;0, IF(OR(C681="51", C681="52", C681="66"), (L681*'UNIT VALUES'!$C$22)-CALCS!O681,0), 0), 0))</f>
        <v>0</v>
      </c>
      <c r="U681" s="58">
        <f>IF(C681="22", (O681*'UNIT VALUES'!$D$34)+(Q681*'UNIT VALUES'!$D$35)+(S681*'UNIT VALUES'!$D$36), (O681*'UNIT VALUES'!$D$24)+(Q681*'UNIT VALUES'!$D$25)+(S681*'UNIT VALUES'!$D$26))</f>
        <v>5122885.2202325668</v>
      </c>
      <c r="V681" s="58">
        <f>IF(C681="22",(O681*'UNIT VALUES'!$D$37)+(Q681*'UNIT VALUES'!$D$38)+(R681*'UNIT VALUES'!$D$39),IF(C681="66",(Q681*'UNIT VALUES'!$D$27)+(T681*'UNIT VALUES'!$D$29)+(R681*'UNIT VALUES'!$D$30),(Q681*'UNIT VALUES'!$D$27)+(T681*'UNIT VALUES'!$D$28)+(R681*'UNIT VALUES'!$D$30)))</f>
        <v>6593422.7259370405</v>
      </c>
      <c r="W681" s="58">
        <f t="shared" si="10"/>
        <v>6593423</v>
      </c>
      <c r="X681" s="63">
        <f>ROUND(IF(C681="22", W681*'UNIT VALUES'!$D$40, W681*'UNIT VALUES'!$D$32), 0)</f>
        <v>5497803</v>
      </c>
    </row>
    <row r="682" spans="1:24">
      <c r="A682" s="64" t="s">
        <v>2048</v>
      </c>
      <c r="B682" s="64" t="s">
        <v>2046</v>
      </c>
      <c r="C682" s="64" t="s">
        <v>28</v>
      </c>
      <c r="D682" s="64" t="s">
        <v>29</v>
      </c>
      <c r="E682" s="64" t="s">
        <v>2047</v>
      </c>
      <c r="F682" s="64" t="s">
        <v>1755</v>
      </c>
      <c r="G682" s="64" t="s">
        <v>272</v>
      </c>
      <c r="H682" s="64" t="s">
        <v>24</v>
      </c>
      <c r="I682" s="64" t="s">
        <v>2049</v>
      </c>
      <c r="J682" s="64" t="s">
        <v>2050</v>
      </c>
      <c r="K682" s="64" t="s">
        <v>172</v>
      </c>
      <c r="L682" s="65">
        <v>52851</v>
      </c>
      <c r="M682" s="65">
        <v>76937</v>
      </c>
      <c r="N682" s="65">
        <v>66798</v>
      </c>
      <c r="O682" s="65">
        <v>104170</v>
      </c>
      <c r="P682" s="65">
        <v>90442</v>
      </c>
      <c r="Q682" s="65">
        <v>12050</v>
      </c>
      <c r="R682" s="65">
        <v>4422</v>
      </c>
      <c r="S682" s="65">
        <v>458</v>
      </c>
      <c r="T682" s="57">
        <f>IF(P682&gt;0, ROUND(IF(IF(OR(C682="51", C682="52", C682="66"), (L682*'UNIT VALUES'!$C$22)-CALCS!P682,0)&gt;0, IF(OR(C682="51", C682="52", C682="66"), (L682*'UNIT VALUES'!$C$22)-CALCS!P682,0), 0), 0), ROUND(IF(IF(OR(C682="51", C682="52", C682="66"), (L682*'UNIT VALUES'!$C$22)-CALCS!O682,0)&gt;0, IF(OR(C682="51", C682="52", C682="66"), (L682*'UNIT VALUES'!$C$22)-CALCS!O682,0), 0), 0))</f>
        <v>0</v>
      </c>
      <c r="U682" s="58">
        <f>IF(C682="22", (O682*'UNIT VALUES'!$D$34)+(Q682*'UNIT VALUES'!$D$35)+(S682*'UNIT VALUES'!$D$36), (O682*'UNIT VALUES'!$D$24)+(Q682*'UNIT VALUES'!$D$25)+(S682*'UNIT VALUES'!$D$26))</f>
        <v>653721.6999569172</v>
      </c>
      <c r="V682" s="58">
        <f>IF(C682="22",(O682*'UNIT VALUES'!$D$37)+(Q682*'UNIT VALUES'!$D$38)+(R682*'UNIT VALUES'!$D$39),IF(C682="66",(Q682*'UNIT VALUES'!$D$27)+(T682*'UNIT VALUES'!$D$29)+(R682*'UNIT VALUES'!$D$30),(Q682*'UNIT VALUES'!$D$27)+(T682*'UNIT VALUES'!$D$28)+(R682*'UNIT VALUES'!$D$30)))</f>
        <v>538857.93218918715</v>
      </c>
      <c r="W682" s="58">
        <f t="shared" si="10"/>
        <v>653722</v>
      </c>
      <c r="X682" s="63">
        <f>ROUND(IF(C682="22", W682*'UNIT VALUES'!$D$40, W682*'UNIT VALUES'!$D$32), 0)</f>
        <v>570351</v>
      </c>
    </row>
    <row r="683" spans="1:24">
      <c r="A683" s="64" t="s">
        <v>2051</v>
      </c>
      <c r="B683" s="64" t="s">
        <v>2046</v>
      </c>
      <c r="C683" s="64" t="s">
        <v>28</v>
      </c>
      <c r="D683" s="64" t="s">
        <v>29</v>
      </c>
      <c r="E683" s="64" t="s">
        <v>2047</v>
      </c>
      <c r="F683" s="64" t="s">
        <v>1337</v>
      </c>
      <c r="G683" s="64" t="s">
        <v>175</v>
      </c>
      <c r="H683" s="64" t="s">
        <v>24</v>
      </c>
      <c r="I683" s="64" t="s">
        <v>2052</v>
      </c>
      <c r="J683" s="64" t="s">
        <v>2053</v>
      </c>
      <c r="K683" s="64" t="s">
        <v>172</v>
      </c>
      <c r="L683" s="65">
        <v>55244</v>
      </c>
      <c r="M683" s="65">
        <v>56884</v>
      </c>
      <c r="N683" s="65">
        <v>56725</v>
      </c>
      <c r="O683" s="65">
        <v>58505</v>
      </c>
      <c r="P683" s="65">
        <v>0</v>
      </c>
      <c r="Q683" s="65">
        <v>8744</v>
      </c>
      <c r="R683" s="65">
        <v>5040</v>
      </c>
      <c r="S683" s="65">
        <v>300</v>
      </c>
      <c r="T683" s="57">
        <f>IF(P683&gt;0, ROUND(IF(IF(OR(C683="51", C683="52", C683="66"), (L683*'UNIT VALUES'!$C$22)-CALCS!P683,0)&gt;0, IF(OR(C683="51", C683="52", C683="66"), (L683*'UNIT VALUES'!$C$22)-CALCS!P683,0), 0), 0), ROUND(IF(IF(OR(C683="51", C683="52", C683="66"), (L683*'UNIT VALUES'!$C$22)-CALCS!O683,0)&gt;0, IF(OR(C683="51", C683="52", C683="66"), (L683*'UNIT VALUES'!$C$22)-CALCS!O683,0), 0), 0))</f>
        <v>23976</v>
      </c>
      <c r="U683" s="58">
        <f>IF(C683="22", (O683*'UNIT VALUES'!$D$34)+(Q683*'UNIT VALUES'!$D$35)+(S683*'UNIT VALUES'!$D$36), (O683*'UNIT VALUES'!$D$24)+(Q683*'UNIT VALUES'!$D$25)+(S683*'UNIT VALUES'!$D$26))</f>
        <v>435309.61473932973</v>
      </c>
      <c r="V683" s="58">
        <f>IF(C683="22",(O683*'UNIT VALUES'!$D$37)+(Q683*'UNIT VALUES'!$D$38)+(R683*'UNIT VALUES'!$D$39),IF(C683="66",(Q683*'UNIT VALUES'!$D$27)+(T683*'UNIT VALUES'!$D$29)+(R683*'UNIT VALUES'!$D$30),(Q683*'UNIT VALUES'!$D$27)+(T683*'UNIT VALUES'!$D$28)+(R683*'UNIT VALUES'!$D$30)))</f>
        <v>823153.44622432266</v>
      </c>
      <c r="W683" s="58">
        <f t="shared" si="10"/>
        <v>823153</v>
      </c>
      <c r="X683" s="63">
        <f>ROUND(IF(C683="22", W683*'UNIT VALUES'!$D$40, W683*'UNIT VALUES'!$D$32), 0)</f>
        <v>718174</v>
      </c>
    </row>
    <row r="684" spans="1:24">
      <c r="A684" s="64" t="s">
        <v>2054</v>
      </c>
      <c r="B684" s="64" t="s">
        <v>2046</v>
      </c>
      <c r="C684" s="64" t="s">
        <v>28</v>
      </c>
      <c r="D684" s="64" t="s">
        <v>29</v>
      </c>
      <c r="E684" s="64" t="s">
        <v>2047</v>
      </c>
      <c r="F684" s="64" t="s">
        <v>2055</v>
      </c>
      <c r="G684" s="64" t="s">
        <v>1238</v>
      </c>
      <c r="H684" s="64" t="s">
        <v>24</v>
      </c>
      <c r="I684" s="64" t="s">
        <v>2056</v>
      </c>
      <c r="J684" s="64" t="s">
        <v>2057</v>
      </c>
      <c r="K684" s="64" t="s">
        <v>172</v>
      </c>
      <c r="L684" s="65">
        <v>27090</v>
      </c>
      <c r="M684" s="65">
        <v>0</v>
      </c>
      <c r="N684" s="65">
        <v>0</v>
      </c>
      <c r="O684" s="65">
        <v>66788</v>
      </c>
      <c r="P684" s="65">
        <v>0</v>
      </c>
      <c r="Q684" s="65">
        <v>15224</v>
      </c>
      <c r="R684" s="65">
        <v>4426</v>
      </c>
      <c r="S684" s="65">
        <v>254</v>
      </c>
      <c r="T684" s="57">
        <f>IF(P684&gt;0, ROUND(IF(IF(OR(C684="51", C684="52", C684="66"), (L684*'UNIT VALUES'!$C$22)-CALCS!P684,0)&gt;0, IF(OR(C684="51", C684="52", C684="66"), (L684*'UNIT VALUES'!$C$22)-CALCS!P684,0), 0), 0), ROUND(IF(IF(OR(C684="51", C684="52", C684="66"), (L684*'UNIT VALUES'!$C$22)-CALCS!O684,0)&gt;0, IF(OR(C684="51", C684="52", C684="66"), (L684*'UNIT VALUES'!$C$22)-CALCS!O684,0), 0), 0))</f>
        <v>0</v>
      </c>
      <c r="U684" s="58">
        <f>IF(C684="22", (O684*'UNIT VALUES'!$D$34)+(Q684*'UNIT VALUES'!$D$35)+(S684*'UNIT VALUES'!$D$36), (O684*'UNIT VALUES'!$D$24)+(Q684*'UNIT VALUES'!$D$25)+(S684*'UNIT VALUES'!$D$26))</f>
        <v>643534.88333163422</v>
      </c>
      <c r="V684" s="58">
        <f>IF(C684="22",(O684*'UNIT VALUES'!$D$37)+(Q684*'UNIT VALUES'!$D$38)+(R684*'UNIT VALUES'!$D$39),IF(C684="66",(Q684*'UNIT VALUES'!$D$27)+(T684*'UNIT VALUES'!$D$29)+(R684*'UNIT VALUES'!$D$30),(Q684*'UNIT VALUES'!$D$27)+(T684*'UNIT VALUES'!$D$28)+(R684*'UNIT VALUES'!$D$30)))</f>
        <v>597843.16389091685</v>
      </c>
      <c r="W684" s="58">
        <f t="shared" si="10"/>
        <v>643535</v>
      </c>
      <c r="X684" s="63">
        <f>ROUND(IF(C684="22", W684*'UNIT VALUES'!$D$40, W684*'UNIT VALUES'!$D$32), 0)</f>
        <v>561463</v>
      </c>
    </row>
    <row r="685" spans="1:24">
      <c r="A685" s="64" t="s">
        <v>2135</v>
      </c>
      <c r="B685" s="64" t="s">
        <v>2136</v>
      </c>
      <c r="C685" s="64" t="s">
        <v>19</v>
      </c>
      <c r="D685" s="64" t="s">
        <v>20</v>
      </c>
      <c r="E685" s="64" t="s">
        <v>2137</v>
      </c>
      <c r="F685" s="64" t="s">
        <v>22</v>
      </c>
      <c r="G685" s="64" t="s">
        <v>23</v>
      </c>
      <c r="H685" s="64" t="s">
        <v>24</v>
      </c>
      <c r="I685" s="64" t="s">
        <v>24</v>
      </c>
      <c r="J685" s="64" t="s">
        <v>25</v>
      </c>
      <c r="K685" s="64" t="s">
        <v>853</v>
      </c>
      <c r="L685" s="65">
        <v>0</v>
      </c>
      <c r="M685" s="65">
        <v>1569915</v>
      </c>
      <c r="N685" s="65">
        <v>1569825</v>
      </c>
      <c r="O685" s="65">
        <v>1104435</v>
      </c>
      <c r="P685" s="65">
        <v>0</v>
      </c>
      <c r="Q685" s="65">
        <v>100789</v>
      </c>
      <c r="R685" s="65">
        <v>128785</v>
      </c>
      <c r="S685" s="65">
        <v>5704</v>
      </c>
      <c r="T685" s="57">
        <f>IF(P685&gt;0, ROUND(IF(IF(OR(C685="51", C685="52", C685="66"), (L685*'UNIT VALUES'!$C$22)-CALCS!P685,0)&gt;0, IF(OR(C685="51", C685="52", C685="66"), (L685*'UNIT VALUES'!$C$22)-CALCS!P685,0), 0), 0), ROUND(IF(IF(OR(C685="51", C685="52", C685="66"), (L685*'UNIT VALUES'!$C$22)-CALCS!O685,0)&gt;0, IF(OR(C685="51", C685="52", C685="66"), (L685*'UNIT VALUES'!$C$22)-CALCS!O685,0), 0), 0))</f>
        <v>0</v>
      </c>
      <c r="U685" s="58">
        <f>IF(C685="22", (O685*'UNIT VALUES'!$D$34)+(Q685*'UNIT VALUES'!$D$35)+(S685*'UNIT VALUES'!$D$36), (O685*'UNIT VALUES'!$D$24)+(Q685*'UNIT VALUES'!$D$25)+(S685*'UNIT VALUES'!$D$26))</f>
        <v>7001974.3312999485</v>
      </c>
      <c r="V685" s="58">
        <f>IF(C685="22",(O685*'UNIT VALUES'!$D$37)+(Q685*'UNIT VALUES'!$D$38)+(R685*'UNIT VALUES'!$D$39),IF(C685="66",(Q685*'UNIT VALUES'!$D$27)+(T685*'UNIT VALUES'!$D$29)+(R685*'UNIT VALUES'!$D$30),(Q685*'UNIT VALUES'!$D$27)+(T685*'UNIT VALUES'!$D$28)+(R685*'UNIT VALUES'!$D$30)))</f>
        <v>11917879.942766942</v>
      </c>
      <c r="W685" s="58">
        <f t="shared" si="10"/>
        <v>11917880</v>
      </c>
      <c r="X685" s="63">
        <f>ROUND(IF(C685="22", W685*'UNIT VALUES'!$D$40, W685*'UNIT VALUES'!$D$32), 0)</f>
        <v>9937502</v>
      </c>
    </row>
    <row r="686" spans="1:24">
      <c r="A686" s="64" t="s">
        <v>2138</v>
      </c>
      <c r="B686" s="64" t="s">
        <v>2136</v>
      </c>
      <c r="C686" s="64" t="s">
        <v>49</v>
      </c>
      <c r="D686" s="64" t="s">
        <v>50</v>
      </c>
      <c r="E686" s="64" t="s">
        <v>2137</v>
      </c>
      <c r="F686" s="64" t="s">
        <v>2139</v>
      </c>
      <c r="G686" s="64" t="s">
        <v>2140</v>
      </c>
      <c r="H686" s="64" t="s">
        <v>24</v>
      </c>
      <c r="I686" s="64" t="s">
        <v>2141</v>
      </c>
      <c r="J686" s="64" t="s">
        <v>2142</v>
      </c>
      <c r="K686" s="64" t="s">
        <v>853</v>
      </c>
      <c r="L686" s="65">
        <v>8831</v>
      </c>
      <c r="M686" s="65">
        <v>0</v>
      </c>
      <c r="N686" s="65">
        <v>0</v>
      </c>
      <c r="O686" s="65">
        <v>50137</v>
      </c>
      <c r="P686" s="65">
        <v>0</v>
      </c>
      <c r="Q686" s="65">
        <v>4667</v>
      </c>
      <c r="R686" s="65">
        <v>1297</v>
      </c>
      <c r="S686" s="65">
        <v>532</v>
      </c>
      <c r="T686" s="57">
        <f>IF(P686&gt;0, ROUND(IF(IF(OR(C686="51", C686="52", C686="66"), (L686*'UNIT VALUES'!$C$22)-CALCS!P686,0)&gt;0, IF(OR(C686="51", C686="52", C686="66"), (L686*'UNIT VALUES'!$C$22)-CALCS!P686,0), 0), 0), ROUND(IF(IF(OR(C686="51", C686="52", C686="66"), (L686*'UNIT VALUES'!$C$22)-CALCS!O686,0)&gt;0, IF(OR(C686="51", C686="52", C686="66"), (L686*'UNIT VALUES'!$C$22)-CALCS!O686,0), 0), 0))</f>
        <v>0</v>
      </c>
      <c r="U686" s="58">
        <f>IF(C686="22", (O686*'UNIT VALUES'!$D$34)+(Q686*'UNIT VALUES'!$D$35)+(S686*'UNIT VALUES'!$D$36), (O686*'UNIT VALUES'!$D$24)+(Q686*'UNIT VALUES'!$D$25)+(S686*'UNIT VALUES'!$D$26))</f>
        <v>332479.09299552208</v>
      </c>
      <c r="V686" s="58">
        <f>IF(C686="22",(O686*'UNIT VALUES'!$D$37)+(Q686*'UNIT VALUES'!$D$38)+(R686*'UNIT VALUES'!$D$39),IF(C686="66",(Q686*'UNIT VALUES'!$D$27)+(T686*'UNIT VALUES'!$D$29)+(R686*'UNIT VALUES'!$D$30),(Q686*'UNIT VALUES'!$D$27)+(T686*'UNIT VALUES'!$D$28)+(R686*'UNIT VALUES'!$D$30)))</f>
        <v>178997.58564294904</v>
      </c>
      <c r="W686" s="58">
        <f t="shared" si="10"/>
        <v>332479</v>
      </c>
      <c r="X686" s="63">
        <f>ROUND(IF(C686="22", W686*'UNIT VALUES'!$D$40, W686*'UNIT VALUES'!$D$32), 0)</f>
        <v>290077</v>
      </c>
    </row>
    <row r="687" spans="1:24">
      <c r="A687" s="64" t="s">
        <v>2143</v>
      </c>
      <c r="B687" s="64" t="s">
        <v>2136</v>
      </c>
      <c r="C687" s="64" t="s">
        <v>28</v>
      </c>
      <c r="D687" s="64" t="s">
        <v>29</v>
      </c>
      <c r="E687" s="64" t="s">
        <v>2137</v>
      </c>
      <c r="F687" s="64" t="s">
        <v>1028</v>
      </c>
      <c r="G687" s="64" t="s">
        <v>1623</v>
      </c>
      <c r="H687" s="64" t="s">
        <v>24</v>
      </c>
      <c r="I687" s="64" t="s">
        <v>375</v>
      </c>
      <c r="J687" s="64" t="s">
        <v>2142</v>
      </c>
      <c r="K687" s="64" t="s">
        <v>853</v>
      </c>
      <c r="L687" s="65">
        <v>129028</v>
      </c>
      <c r="M687" s="65">
        <v>171932</v>
      </c>
      <c r="N687" s="65">
        <v>171932</v>
      </c>
      <c r="O687" s="65">
        <v>258379</v>
      </c>
      <c r="P687" s="65">
        <v>0</v>
      </c>
      <c r="Q687" s="65">
        <v>33627</v>
      </c>
      <c r="R687" s="65">
        <v>15514</v>
      </c>
      <c r="S687" s="65">
        <v>1468</v>
      </c>
      <c r="T687" s="57">
        <f>IF(P687&gt;0, ROUND(IF(IF(OR(C687="51", C687="52", C687="66"), (L687*'UNIT VALUES'!$C$22)-CALCS!P687,0)&gt;0, IF(OR(C687="51", C687="52", C687="66"), (L687*'UNIT VALUES'!$C$22)-CALCS!P687,0), 0), 0), ROUND(IF(IF(OR(C687="51", C687="52", C687="66"), (L687*'UNIT VALUES'!$C$22)-CALCS!O687,0)&gt;0, IF(OR(C687="51", C687="52", C687="66"), (L687*'UNIT VALUES'!$C$22)-CALCS!O687,0), 0), 0))</f>
        <v>0</v>
      </c>
      <c r="U687" s="58">
        <f>IF(C687="22", (O687*'UNIT VALUES'!$D$34)+(Q687*'UNIT VALUES'!$D$35)+(S687*'UNIT VALUES'!$D$36), (O687*'UNIT VALUES'!$D$24)+(Q687*'UNIT VALUES'!$D$25)+(S687*'UNIT VALUES'!$D$26))</f>
        <v>1792916.2599073777</v>
      </c>
      <c r="V687" s="58">
        <f>IF(C687="22",(O687*'UNIT VALUES'!$D$37)+(Q687*'UNIT VALUES'!$D$38)+(R687*'UNIT VALUES'!$D$39),IF(C687="66",(Q687*'UNIT VALUES'!$D$27)+(T687*'UNIT VALUES'!$D$29)+(R687*'UNIT VALUES'!$D$30),(Q687*'UNIT VALUES'!$D$27)+(T687*'UNIT VALUES'!$D$28)+(R687*'UNIT VALUES'!$D$30)))</f>
        <v>1730561.7123976306</v>
      </c>
      <c r="W687" s="58">
        <f t="shared" si="10"/>
        <v>1792916</v>
      </c>
      <c r="X687" s="63">
        <f>ROUND(IF(C687="22", W687*'UNIT VALUES'!$D$40, W687*'UNIT VALUES'!$D$32), 0)</f>
        <v>1564261</v>
      </c>
    </row>
    <row r="688" spans="1:24">
      <c r="A688" s="64" t="s">
        <v>2144</v>
      </c>
      <c r="B688" s="64" t="s">
        <v>2136</v>
      </c>
      <c r="C688" s="64" t="s">
        <v>28</v>
      </c>
      <c r="D688" s="64" t="s">
        <v>29</v>
      </c>
      <c r="E688" s="64" t="s">
        <v>2137</v>
      </c>
      <c r="F688" s="64" t="s">
        <v>2145</v>
      </c>
      <c r="G688" s="64" t="s">
        <v>73</v>
      </c>
      <c r="H688" s="64" t="s">
        <v>24</v>
      </c>
      <c r="I688" s="64" t="s">
        <v>81</v>
      </c>
      <c r="J688" s="64" t="s">
        <v>1274</v>
      </c>
      <c r="K688" s="64" t="s">
        <v>853</v>
      </c>
      <c r="L688" s="65">
        <v>302612</v>
      </c>
      <c r="M688" s="65">
        <v>346238</v>
      </c>
      <c r="N688" s="65">
        <v>313926</v>
      </c>
      <c r="O688" s="65">
        <v>408958</v>
      </c>
      <c r="P688" s="65">
        <v>370793</v>
      </c>
      <c r="Q688" s="65">
        <v>61133</v>
      </c>
      <c r="R688" s="65">
        <v>43821</v>
      </c>
      <c r="S688" s="65">
        <v>3667</v>
      </c>
      <c r="T688" s="57">
        <f>IF(P688&gt;0, ROUND(IF(IF(OR(C688="51", C688="52", C688="66"), (L688*'UNIT VALUES'!$C$22)-CALCS!P688,0)&gt;0, IF(OR(C688="51", C688="52", C688="66"), (L688*'UNIT VALUES'!$C$22)-CALCS!P688,0), 0), 0), ROUND(IF(IF(OR(C688="51", C688="52", C688="66"), (L688*'UNIT VALUES'!$C$22)-CALCS!O688,0)&gt;0, IF(OR(C688="51", C688="52", C688="66"), (L688*'UNIT VALUES'!$C$22)-CALCS!O688,0), 0), 0))</f>
        <v>81014</v>
      </c>
      <c r="U688" s="58">
        <f>IF(C688="22", (O688*'UNIT VALUES'!$D$34)+(Q688*'UNIT VALUES'!$D$35)+(S688*'UNIT VALUES'!$D$36), (O688*'UNIT VALUES'!$D$24)+(Q688*'UNIT VALUES'!$D$25)+(S688*'UNIT VALUES'!$D$26))</f>
        <v>3309050.5606475831</v>
      </c>
      <c r="V688" s="58">
        <f>IF(C688="22",(O688*'UNIT VALUES'!$D$37)+(Q688*'UNIT VALUES'!$D$38)+(R688*'UNIT VALUES'!$D$39),IF(C688="66",(Q688*'UNIT VALUES'!$D$27)+(T688*'UNIT VALUES'!$D$29)+(R688*'UNIT VALUES'!$D$30),(Q688*'UNIT VALUES'!$D$27)+(T688*'UNIT VALUES'!$D$28)+(R688*'UNIT VALUES'!$D$30)))</f>
        <v>5280130.6872563083</v>
      </c>
      <c r="W688" s="58">
        <f t="shared" si="10"/>
        <v>5280131</v>
      </c>
      <c r="X688" s="63">
        <f>ROUND(IF(C688="22", W688*'UNIT VALUES'!$D$40, W688*'UNIT VALUES'!$D$32), 0)</f>
        <v>4606743</v>
      </c>
    </row>
    <row r="689" spans="1:24">
      <c r="A689" s="64" t="s">
        <v>2301</v>
      </c>
      <c r="B689" s="64" t="s">
        <v>2302</v>
      </c>
      <c r="C689" s="64" t="s">
        <v>19</v>
      </c>
      <c r="D689" s="64" t="s">
        <v>20</v>
      </c>
      <c r="E689" s="64" t="s">
        <v>2303</v>
      </c>
      <c r="F689" s="64" t="s">
        <v>22</v>
      </c>
      <c r="G689" s="64" t="s">
        <v>23</v>
      </c>
      <c r="H689" s="64" t="s">
        <v>24</v>
      </c>
      <c r="I689" s="64" t="s">
        <v>24</v>
      </c>
      <c r="J689" s="64" t="s">
        <v>25</v>
      </c>
      <c r="K689" s="64" t="s">
        <v>172</v>
      </c>
      <c r="L689" s="65">
        <v>0</v>
      </c>
      <c r="M689" s="65">
        <v>800878</v>
      </c>
      <c r="N689" s="65">
        <v>800493</v>
      </c>
      <c r="O689" s="65">
        <v>371509</v>
      </c>
      <c r="P689" s="65">
        <v>0</v>
      </c>
      <c r="Q689" s="65">
        <v>34564</v>
      </c>
      <c r="R689" s="65">
        <v>6351</v>
      </c>
      <c r="S689" s="65">
        <v>2934</v>
      </c>
      <c r="T689" s="57">
        <f>IF(P689&gt;0, ROUND(IF(IF(OR(C689="51", C689="52", C689="66"), (L689*'UNIT VALUES'!$C$22)-CALCS!P689,0)&gt;0, IF(OR(C689="51", C689="52", C689="66"), (L689*'UNIT VALUES'!$C$22)-CALCS!P689,0), 0), 0), ROUND(IF(IF(OR(C689="51", C689="52", C689="66"), (L689*'UNIT VALUES'!$C$22)-CALCS!O689,0)&gt;0, IF(OR(C689="51", C689="52", C689="66"), (L689*'UNIT VALUES'!$C$22)-CALCS!O689,0), 0), 0))</f>
        <v>0</v>
      </c>
      <c r="U689" s="58">
        <f>IF(C689="22", (O689*'UNIT VALUES'!$D$34)+(Q689*'UNIT VALUES'!$D$35)+(S689*'UNIT VALUES'!$D$36), (O689*'UNIT VALUES'!$D$24)+(Q689*'UNIT VALUES'!$D$25)+(S689*'UNIT VALUES'!$D$26))</f>
        <v>2663931.44395121</v>
      </c>
      <c r="V689" s="58">
        <f>IF(C689="22",(O689*'UNIT VALUES'!$D$37)+(Q689*'UNIT VALUES'!$D$38)+(R689*'UNIT VALUES'!$D$39),IF(C689="66",(Q689*'UNIT VALUES'!$D$27)+(T689*'UNIT VALUES'!$D$29)+(R689*'UNIT VALUES'!$D$30),(Q689*'UNIT VALUES'!$D$27)+(T689*'UNIT VALUES'!$D$28)+(R689*'UNIT VALUES'!$D$30)))</f>
        <v>1654553.3109638286</v>
      </c>
      <c r="W689" s="58">
        <f t="shared" si="10"/>
        <v>2663931</v>
      </c>
      <c r="X689" s="63">
        <f>ROUND(IF(C689="22", W689*'UNIT VALUES'!$D$40, W689*'UNIT VALUES'!$D$32), 0)</f>
        <v>2221269</v>
      </c>
    </row>
    <row r="690" spans="1:24">
      <c r="A690" s="64" t="s">
        <v>2304</v>
      </c>
      <c r="B690" s="64" t="s">
        <v>2302</v>
      </c>
      <c r="C690" s="64" t="s">
        <v>28</v>
      </c>
      <c r="D690" s="64" t="s">
        <v>29</v>
      </c>
      <c r="E690" s="64" t="s">
        <v>2303</v>
      </c>
      <c r="F690" s="64" t="s">
        <v>1751</v>
      </c>
      <c r="G690" s="64" t="s">
        <v>1756</v>
      </c>
      <c r="H690" s="64" t="s">
        <v>24</v>
      </c>
      <c r="I690" s="64" t="s">
        <v>2305</v>
      </c>
      <c r="J690" s="64" t="s">
        <v>2306</v>
      </c>
      <c r="K690" s="64" t="s">
        <v>172</v>
      </c>
      <c r="L690" s="65">
        <v>5163</v>
      </c>
      <c r="M690" s="65">
        <v>0</v>
      </c>
      <c r="N690" s="65">
        <v>0</v>
      </c>
      <c r="O690" s="65">
        <v>55274</v>
      </c>
      <c r="P690" s="65">
        <v>0</v>
      </c>
      <c r="Q690" s="65">
        <v>6669</v>
      </c>
      <c r="R690" s="65">
        <v>374</v>
      </c>
      <c r="S690" s="65">
        <v>546</v>
      </c>
      <c r="T690" s="57">
        <f>IF(P690&gt;0, ROUND(IF(IF(OR(C690="51", C690="52", C690="66"), (L690*'UNIT VALUES'!$C$22)-CALCS!P690,0)&gt;0, IF(OR(C690="51", C690="52", C690="66"), (L690*'UNIT VALUES'!$C$22)-CALCS!P690,0), 0), 0), ROUND(IF(IF(OR(C690="51", C690="52", C690="66"), (L690*'UNIT VALUES'!$C$22)-CALCS!O690,0)&gt;0, IF(OR(C690="51", C690="52", C690="66"), (L690*'UNIT VALUES'!$C$22)-CALCS!O690,0), 0), 0))</f>
        <v>0</v>
      </c>
      <c r="U690" s="58">
        <f>IF(C690="22", (O690*'UNIT VALUES'!$D$34)+(Q690*'UNIT VALUES'!$D$35)+(S690*'UNIT VALUES'!$D$36), (O690*'UNIT VALUES'!$D$24)+(Q690*'UNIT VALUES'!$D$25)+(S690*'UNIT VALUES'!$D$26))</f>
        <v>406654.49738428363</v>
      </c>
      <c r="V690" s="58">
        <f>IF(C690="22",(O690*'UNIT VALUES'!$D$37)+(Q690*'UNIT VALUES'!$D$38)+(R690*'UNIT VALUES'!$D$39),IF(C690="66",(Q690*'UNIT VALUES'!$D$27)+(T690*'UNIT VALUES'!$D$29)+(R690*'UNIT VALUES'!$D$30),(Q690*'UNIT VALUES'!$D$27)+(T690*'UNIT VALUES'!$D$28)+(R690*'UNIT VALUES'!$D$30)))</f>
        <v>150062.27402526335</v>
      </c>
      <c r="W690" s="58">
        <f t="shared" si="10"/>
        <v>406654</v>
      </c>
      <c r="X690" s="63">
        <f>ROUND(IF(C690="22", W690*'UNIT VALUES'!$D$40, W690*'UNIT VALUES'!$D$32), 0)</f>
        <v>354792</v>
      </c>
    </row>
    <row r="691" spans="1:24">
      <c r="A691" s="64" t="s">
        <v>1598</v>
      </c>
      <c r="B691" s="64" t="s">
        <v>2302</v>
      </c>
      <c r="C691" s="64" t="s">
        <v>49</v>
      </c>
      <c r="D691" s="64" t="s">
        <v>50</v>
      </c>
      <c r="E691" s="64" t="s">
        <v>2303</v>
      </c>
      <c r="F691" s="64" t="s">
        <v>2307</v>
      </c>
      <c r="G691" s="64" t="s">
        <v>860</v>
      </c>
      <c r="H691" s="64" t="s">
        <v>24</v>
      </c>
      <c r="I691" s="64" t="s">
        <v>2308</v>
      </c>
      <c r="J691" s="64" t="s">
        <v>2309</v>
      </c>
      <c r="K691" s="64" t="s">
        <v>172</v>
      </c>
      <c r="L691" s="65">
        <v>12525</v>
      </c>
      <c r="M691" s="65">
        <v>24363</v>
      </c>
      <c r="N691" s="65">
        <v>24363</v>
      </c>
      <c r="O691" s="65">
        <v>257729</v>
      </c>
      <c r="P691" s="65">
        <v>0</v>
      </c>
      <c r="Q691" s="65">
        <v>17049</v>
      </c>
      <c r="R691" s="65">
        <v>169</v>
      </c>
      <c r="S691" s="65">
        <v>1433</v>
      </c>
      <c r="T691" s="57">
        <f>IF(P691&gt;0, ROUND(IF(IF(OR(C691="51", C691="52", C691="66"), (L691*'UNIT VALUES'!$C$22)-CALCS!P691,0)&gt;0, IF(OR(C691="51", C691="52", C691="66"), (L691*'UNIT VALUES'!$C$22)-CALCS!P691,0), 0), 0), ROUND(IF(IF(OR(C691="51", C691="52", C691="66"), (L691*'UNIT VALUES'!$C$22)-CALCS!O691,0)&gt;0, IF(OR(C691="51", C691="52", C691="66"), (L691*'UNIT VALUES'!$C$22)-CALCS!O691,0), 0), 0))</f>
        <v>0</v>
      </c>
      <c r="U691" s="58">
        <f>IF(C691="22", (O691*'UNIT VALUES'!$D$34)+(Q691*'UNIT VALUES'!$D$35)+(S691*'UNIT VALUES'!$D$36), (O691*'UNIT VALUES'!$D$24)+(Q691*'UNIT VALUES'!$D$25)+(S691*'UNIT VALUES'!$D$26))</f>
        <v>1274728.1109351686</v>
      </c>
      <c r="V691" s="58">
        <f>IF(C691="22",(O691*'UNIT VALUES'!$D$37)+(Q691*'UNIT VALUES'!$D$38)+(R691*'UNIT VALUES'!$D$39),IF(C691="66",(Q691*'UNIT VALUES'!$D$27)+(T691*'UNIT VALUES'!$D$29)+(R691*'UNIT VALUES'!$D$30),(Q691*'UNIT VALUES'!$D$27)+(T691*'UNIT VALUES'!$D$28)+(R691*'UNIT VALUES'!$D$30)))</f>
        <v>327378.2916323237</v>
      </c>
      <c r="W691" s="58">
        <f t="shared" si="10"/>
        <v>1274728</v>
      </c>
      <c r="X691" s="63">
        <f>ROUND(IF(C691="22", W691*'UNIT VALUES'!$D$40, W691*'UNIT VALUES'!$D$32), 0)</f>
        <v>1112159</v>
      </c>
    </row>
    <row r="692" spans="1:24">
      <c r="A692" s="64" t="s">
        <v>2310</v>
      </c>
      <c r="B692" s="64" t="s">
        <v>2302</v>
      </c>
      <c r="C692" s="64" t="s">
        <v>28</v>
      </c>
      <c r="D692" s="64" t="s">
        <v>29</v>
      </c>
      <c r="E692" s="64" t="s">
        <v>2303</v>
      </c>
      <c r="F692" s="64" t="s">
        <v>249</v>
      </c>
      <c r="G692" s="64" t="s">
        <v>860</v>
      </c>
      <c r="H692" s="64" t="s">
        <v>24</v>
      </c>
      <c r="I692" s="64" t="s">
        <v>2311</v>
      </c>
      <c r="J692" s="64" t="s">
        <v>2309</v>
      </c>
      <c r="K692" s="64" t="s">
        <v>172</v>
      </c>
      <c r="L692" s="65">
        <v>64405</v>
      </c>
      <c r="M692" s="65">
        <v>165574</v>
      </c>
      <c r="N692" s="65">
        <v>164674</v>
      </c>
      <c r="O692" s="65">
        <v>583756</v>
      </c>
      <c r="P692" s="65">
        <v>0</v>
      </c>
      <c r="Q692" s="65">
        <v>67437</v>
      </c>
      <c r="R692" s="65">
        <v>933</v>
      </c>
      <c r="S692" s="65">
        <v>8953</v>
      </c>
      <c r="T692" s="57">
        <f>IF(P692&gt;0, ROUND(IF(IF(OR(C692="51", C692="52", C692="66"), (L692*'UNIT VALUES'!$C$22)-CALCS!P692,0)&gt;0, IF(OR(C692="51", C692="52", C692="66"), (L692*'UNIT VALUES'!$C$22)-CALCS!P692,0), 0), 0), ROUND(IF(IF(OR(C692="51", C692="52", C692="66"), (L692*'UNIT VALUES'!$C$22)-CALCS!O692,0)&gt;0, IF(OR(C692="51", C692="52", C692="66"), (L692*'UNIT VALUES'!$C$22)-CALCS!O692,0), 0), 0))</f>
        <v>0</v>
      </c>
      <c r="U692" s="58">
        <f>IF(C692="22", (O692*'UNIT VALUES'!$D$34)+(Q692*'UNIT VALUES'!$D$35)+(S692*'UNIT VALUES'!$D$36), (O692*'UNIT VALUES'!$D$24)+(Q692*'UNIT VALUES'!$D$25)+(S692*'UNIT VALUES'!$D$26))</f>
        <v>4741979.3390215486</v>
      </c>
      <c r="V692" s="58">
        <f>IF(C692="22",(O692*'UNIT VALUES'!$D$37)+(Q692*'UNIT VALUES'!$D$38)+(R692*'UNIT VALUES'!$D$39),IF(C692="66",(Q692*'UNIT VALUES'!$D$27)+(T692*'UNIT VALUES'!$D$29)+(R692*'UNIT VALUES'!$D$30),(Q692*'UNIT VALUES'!$D$27)+(T692*'UNIT VALUES'!$D$28)+(R692*'UNIT VALUES'!$D$30)))</f>
        <v>1313842.2342635214</v>
      </c>
      <c r="W692" s="58">
        <f t="shared" si="10"/>
        <v>4741979</v>
      </c>
      <c r="X692" s="63">
        <f>ROUND(IF(C692="22", W692*'UNIT VALUES'!$D$40, W692*'UNIT VALUES'!$D$32), 0)</f>
        <v>4137222</v>
      </c>
    </row>
    <row r="693" spans="1:24">
      <c r="A693" s="64" t="s">
        <v>2312</v>
      </c>
      <c r="B693" s="64" t="s">
        <v>2302</v>
      </c>
      <c r="C693" s="64" t="s">
        <v>49</v>
      </c>
      <c r="D693" s="64" t="s">
        <v>50</v>
      </c>
      <c r="E693" s="64" t="s">
        <v>2303</v>
      </c>
      <c r="F693" s="64" t="s">
        <v>1260</v>
      </c>
      <c r="G693" s="64" t="s">
        <v>860</v>
      </c>
      <c r="H693" s="64" t="s">
        <v>24</v>
      </c>
      <c r="I693" s="64" t="s">
        <v>2313</v>
      </c>
      <c r="J693" s="64" t="s">
        <v>2309</v>
      </c>
      <c r="K693" s="64" t="s">
        <v>172</v>
      </c>
      <c r="L693" s="65">
        <v>18422</v>
      </c>
      <c r="M693" s="65">
        <v>42739</v>
      </c>
      <c r="N693" s="65">
        <v>42739</v>
      </c>
      <c r="O693" s="65">
        <v>216961</v>
      </c>
      <c r="P693" s="65">
        <v>0</v>
      </c>
      <c r="Q693" s="65">
        <v>22613</v>
      </c>
      <c r="R693" s="65">
        <v>154</v>
      </c>
      <c r="S693" s="65">
        <v>4719</v>
      </c>
      <c r="T693" s="57">
        <f>IF(P693&gt;0, ROUND(IF(IF(OR(C693="51", C693="52", C693="66"), (L693*'UNIT VALUES'!$C$22)-CALCS!P693,0)&gt;0, IF(OR(C693="51", C693="52", C693="66"), (L693*'UNIT VALUES'!$C$22)-CALCS!P693,0), 0), 0), ROUND(IF(IF(OR(C693="51", C693="52", C693="66"), (L693*'UNIT VALUES'!$C$22)-CALCS!O693,0)&gt;0, IF(OR(C693="51", C693="52", C693="66"), (L693*'UNIT VALUES'!$C$22)-CALCS!O693,0), 0), 0))</f>
        <v>0</v>
      </c>
      <c r="U693" s="58">
        <f>IF(C693="22", (O693*'UNIT VALUES'!$D$34)+(Q693*'UNIT VALUES'!$D$35)+(S693*'UNIT VALUES'!$D$36), (O693*'UNIT VALUES'!$D$24)+(Q693*'UNIT VALUES'!$D$25)+(S693*'UNIT VALUES'!$D$26))</f>
        <v>1922490.1239708941</v>
      </c>
      <c r="V693" s="58">
        <f>IF(C693="22",(O693*'UNIT VALUES'!$D$37)+(Q693*'UNIT VALUES'!$D$38)+(R693*'UNIT VALUES'!$D$39),IF(C693="66",(Q693*'UNIT VALUES'!$D$27)+(T693*'UNIT VALUES'!$D$29)+(R693*'UNIT VALUES'!$D$30),(Q693*'UNIT VALUES'!$D$27)+(T693*'UNIT VALUES'!$D$28)+(R693*'UNIT VALUES'!$D$30)))</f>
        <v>429205.96220514685</v>
      </c>
      <c r="W693" s="58">
        <f t="shared" si="10"/>
        <v>1922490</v>
      </c>
      <c r="X693" s="63">
        <f>ROUND(IF(C693="22", W693*'UNIT VALUES'!$D$40, W693*'UNIT VALUES'!$D$32), 0)</f>
        <v>1677310</v>
      </c>
    </row>
    <row r="694" spans="1:24">
      <c r="A694" s="64" t="s">
        <v>2314</v>
      </c>
      <c r="B694" s="64" t="s">
        <v>2302</v>
      </c>
      <c r="C694" s="64" t="s">
        <v>28</v>
      </c>
      <c r="D694" s="64" t="s">
        <v>29</v>
      </c>
      <c r="E694" s="64" t="s">
        <v>2303</v>
      </c>
      <c r="F694" s="64" t="s">
        <v>2315</v>
      </c>
      <c r="G694" s="64" t="s">
        <v>140</v>
      </c>
      <c r="H694" s="64" t="s">
        <v>24</v>
      </c>
      <c r="I694" s="64" t="s">
        <v>2316</v>
      </c>
      <c r="J694" s="64" t="s">
        <v>2317</v>
      </c>
      <c r="K694" s="64" t="s">
        <v>172</v>
      </c>
      <c r="L694" s="65">
        <v>51470</v>
      </c>
      <c r="M694" s="65">
        <v>102241</v>
      </c>
      <c r="N694" s="65">
        <v>100756</v>
      </c>
      <c r="O694" s="65">
        <v>225221</v>
      </c>
      <c r="P694" s="65">
        <v>0</v>
      </c>
      <c r="Q694" s="65">
        <v>30918</v>
      </c>
      <c r="R694" s="65">
        <v>3659</v>
      </c>
      <c r="S694" s="65">
        <v>3655</v>
      </c>
      <c r="T694" s="57">
        <f>IF(P694&gt;0, ROUND(IF(IF(OR(C694="51", C694="52", C694="66"), (L694*'UNIT VALUES'!$C$22)-CALCS!P694,0)&gt;0, IF(OR(C694="51", C694="52", C694="66"), (L694*'UNIT VALUES'!$C$22)-CALCS!P694,0), 0), 0), ROUND(IF(IF(OR(C694="51", C694="52", C694="66"), (L694*'UNIT VALUES'!$C$22)-CALCS!O694,0)&gt;0, IF(OR(C694="51", C694="52", C694="66"), (L694*'UNIT VALUES'!$C$22)-CALCS!O694,0), 0), 0))</f>
        <v>0</v>
      </c>
      <c r="U694" s="58">
        <f>IF(C694="22", (O694*'UNIT VALUES'!$D$34)+(Q694*'UNIT VALUES'!$D$35)+(S694*'UNIT VALUES'!$D$36), (O694*'UNIT VALUES'!$D$24)+(Q694*'UNIT VALUES'!$D$25)+(S694*'UNIT VALUES'!$D$26))</f>
        <v>2014551.4145850951</v>
      </c>
      <c r="V694" s="58">
        <f>IF(C694="22",(O694*'UNIT VALUES'!$D$37)+(Q694*'UNIT VALUES'!$D$38)+(R694*'UNIT VALUES'!$D$39),IF(C694="66",(Q694*'UNIT VALUES'!$D$27)+(T694*'UNIT VALUES'!$D$29)+(R694*'UNIT VALUES'!$D$30),(Q694*'UNIT VALUES'!$D$27)+(T694*'UNIT VALUES'!$D$28)+(R694*'UNIT VALUES'!$D$30)))</f>
        <v>833273.38034293288</v>
      </c>
      <c r="W694" s="58">
        <f t="shared" si="10"/>
        <v>2014551</v>
      </c>
      <c r="X694" s="63">
        <f>ROUND(IF(C694="22", W694*'UNIT VALUES'!$D$40, W694*'UNIT VALUES'!$D$32), 0)</f>
        <v>1757630</v>
      </c>
    </row>
    <row r="695" spans="1:24">
      <c r="A695" s="64" t="s">
        <v>2318</v>
      </c>
      <c r="B695" s="64" t="s">
        <v>2302</v>
      </c>
      <c r="C695" s="64" t="s">
        <v>28</v>
      </c>
      <c r="D695" s="64" t="s">
        <v>29</v>
      </c>
      <c r="E695" s="64" t="s">
        <v>2303</v>
      </c>
      <c r="F695" s="64" t="s">
        <v>1758</v>
      </c>
      <c r="G695" s="64" t="s">
        <v>140</v>
      </c>
      <c r="H695" s="64" t="s">
        <v>24</v>
      </c>
      <c r="I695" s="64" t="s">
        <v>2319</v>
      </c>
      <c r="J695" s="64" t="s">
        <v>2317</v>
      </c>
      <c r="K695" s="64" t="s">
        <v>172</v>
      </c>
      <c r="L695" s="65">
        <v>16618</v>
      </c>
      <c r="M695" s="65">
        <v>40780</v>
      </c>
      <c r="N695" s="65">
        <v>40780</v>
      </c>
      <c r="O695" s="65">
        <v>90264</v>
      </c>
      <c r="P695" s="65">
        <v>0</v>
      </c>
      <c r="Q695" s="65">
        <v>8903</v>
      </c>
      <c r="R695" s="65">
        <v>773</v>
      </c>
      <c r="S695" s="65">
        <v>1216</v>
      </c>
      <c r="T695" s="57">
        <f>IF(P695&gt;0, ROUND(IF(IF(OR(C695="51", C695="52", C695="66"), (L695*'UNIT VALUES'!$C$22)-CALCS!P695,0)&gt;0, IF(OR(C695="51", C695="52", C695="66"), (L695*'UNIT VALUES'!$C$22)-CALCS!P695,0), 0), 0), ROUND(IF(IF(OR(C695="51", C695="52", C695="66"), (L695*'UNIT VALUES'!$C$22)-CALCS!O695,0)&gt;0, IF(OR(C695="51", C695="52", C695="66"), (L695*'UNIT VALUES'!$C$22)-CALCS!O695,0), 0), 0))</f>
        <v>0</v>
      </c>
      <c r="U695" s="58">
        <f>IF(C695="22", (O695*'UNIT VALUES'!$D$34)+(Q695*'UNIT VALUES'!$D$35)+(S695*'UNIT VALUES'!$D$36), (O695*'UNIT VALUES'!$D$24)+(Q695*'UNIT VALUES'!$D$25)+(S695*'UNIT VALUES'!$D$26))</f>
        <v>657735.11982092168</v>
      </c>
      <c r="V695" s="58">
        <f>IF(C695="22",(O695*'UNIT VALUES'!$D$37)+(Q695*'UNIT VALUES'!$D$38)+(R695*'UNIT VALUES'!$D$39),IF(C695="66",(Q695*'UNIT VALUES'!$D$27)+(T695*'UNIT VALUES'!$D$29)+(R695*'UNIT VALUES'!$D$30),(Q695*'UNIT VALUES'!$D$27)+(T695*'UNIT VALUES'!$D$28)+(R695*'UNIT VALUES'!$D$30)))</f>
        <v>219891.02466057497</v>
      </c>
      <c r="W695" s="58">
        <f t="shared" si="10"/>
        <v>657735</v>
      </c>
      <c r="X695" s="63">
        <f>ROUND(IF(C695="22", W695*'UNIT VALUES'!$D$40, W695*'UNIT VALUES'!$D$32), 0)</f>
        <v>573852</v>
      </c>
    </row>
    <row r="696" spans="1:24">
      <c r="A696" s="64" t="s">
        <v>2320</v>
      </c>
      <c r="B696" s="64" t="s">
        <v>2302</v>
      </c>
      <c r="C696" s="64" t="s">
        <v>102</v>
      </c>
      <c r="D696" s="64" t="s">
        <v>103</v>
      </c>
      <c r="E696" s="64" t="s">
        <v>2303</v>
      </c>
      <c r="F696" s="64" t="s">
        <v>943</v>
      </c>
      <c r="G696" s="64" t="s">
        <v>860</v>
      </c>
      <c r="H696" s="64" t="s">
        <v>24</v>
      </c>
      <c r="I696" s="64" t="s">
        <v>24</v>
      </c>
      <c r="J696" s="64" t="s">
        <v>2309</v>
      </c>
      <c r="K696" s="64" t="s">
        <v>172</v>
      </c>
      <c r="L696" s="65">
        <v>31664</v>
      </c>
      <c r="M696" s="65">
        <v>230771</v>
      </c>
      <c r="N696" s="65">
        <v>231311</v>
      </c>
      <c r="O696" s="65">
        <v>892548</v>
      </c>
      <c r="P696" s="65">
        <v>0</v>
      </c>
      <c r="Q696" s="65">
        <v>88436</v>
      </c>
      <c r="R696" s="65">
        <v>1647</v>
      </c>
      <c r="S696" s="65">
        <v>12791</v>
      </c>
      <c r="T696" s="57">
        <f>IF(P696&gt;0, ROUND(IF(IF(OR(C696="51", C696="52", C696="66"), (L696*'UNIT VALUES'!$C$22)-CALCS!P696,0)&gt;0, IF(OR(C696="51", C696="52", C696="66"), (L696*'UNIT VALUES'!$C$22)-CALCS!P696,0), 0), 0), ROUND(IF(IF(OR(C696="51", C696="52", C696="66"), (L696*'UNIT VALUES'!$C$22)-CALCS!O696,0)&gt;0, IF(OR(C696="51", C696="52", C696="66"), (L696*'UNIT VALUES'!$C$22)-CALCS!O696,0), 0), 0))</f>
        <v>0</v>
      </c>
      <c r="U696" s="58">
        <f>IF(C696="22", (O696*'UNIT VALUES'!$D$34)+(Q696*'UNIT VALUES'!$D$35)+(S696*'UNIT VALUES'!$D$36), (O696*'UNIT VALUES'!$D$24)+(Q696*'UNIT VALUES'!$D$25)+(S696*'UNIT VALUES'!$D$26))</f>
        <v>6646048.5120700076</v>
      </c>
      <c r="V696" s="58">
        <f>IF(C696="22",(O696*'UNIT VALUES'!$D$37)+(Q696*'UNIT VALUES'!$D$38)+(R696*'UNIT VALUES'!$D$39),IF(C696="66",(Q696*'UNIT VALUES'!$D$27)+(T696*'UNIT VALUES'!$D$29)+(R696*'UNIT VALUES'!$D$30),(Q696*'UNIT VALUES'!$D$27)+(T696*'UNIT VALUES'!$D$28)+(R696*'UNIT VALUES'!$D$30)))</f>
        <v>1753218.2027927965</v>
      </c>
      <c r="W696" s="58">
        <f t="shared" si="10"/>
        <v>6646049</v>
      </c>
      <c r="X696" s="63">
        <f>ROUND(IF(C696="22", W696*'UNIT VALUES'!$D$40, W696*'UNIT VALUES'!$D$32), 0)</f>
        <v>5798462</v>
      </c>
    </row>
    <row r="697" spans="1:24">
      <c r="A697" s="64" t="s">
        <v>2146</v>
      </c>
      <c r="B697" s="64" t="s">
        <v>2147</v>
      </c>
      <c r="C697" s="64" t="s">
        <v>19</v>
      </c>
      <c r="D697" s="64" t="s">
        <v>20</v>
      </c>
      <c r="E697" s="64" t="s">
        <v>2148</v>
      </c>
      <c r="F697" s="64" t="s">
        <v>22</v>
      </c>
      <c r="G697" s="64" t="s">
        <v>23</v>
      </c>
      <c r="H697" s="64" t="s">
        <v>24</v>
      </c>
      <c r="I697" s="64" t="s">
        <v>24</v>
      </c>
      <c r="J697" s="64" t="s">
        <v>25</v>
      </c>
      <c r="K697" s="64" t="s">
        <v>172</v>
      </c>
      <c r="L697" s="65">
        <v>0</v>
      </c>
      <c r="M697" s="65">
        <v>920610</v>
      </c>
      <c r="N697" s="65">
        <v>920610</v>
      </c>
      <c r="O697" s="65">
        <v>1039893</v>
      </c>
      <c r="P697" s="65">
        <v>0</v>
      </c>
      <c r="Q697" s="65">
        <v>69884</v>
      </c>
      <c r="R697" s="65">
        <v>98377</v>
      </c>
      <c r="S697" s="65">
        <v>4009</v>
      </c>
      <c r="T697" s="57">
        <f>IF(P697&gt;0, ROUND(IF(IF(OR(C697="51", C697="52", C697="66"), (L697*'UNIT VALUES'!$C$22)-CALCS!P697,0)&gt;0, IF(OR(C697="51", C697="52", C697="66"), (L697*'UNIT VALUES'!$C$22)-CALCS!P697,0), 0), 0), ROUND(IF(IF(OR(C697="51", C697="52", C697="66"), (L697*'UNIT VALUES'!$C$22)-CALCS!O697,0)&gt;0, IF(OR(C697="51", C697="52", C697="66"), (L697*'UNIT VALUES'!$C$22)-CALCS!O697,0), 0), 0))</f>
        <v>0</v>
      </c>
      <c r="U697" s="58">
        <f>IF(C697="22", (O697*'UNIT VALUES'!$D$34)+(Q697*'UNIT VALUES'!$D$35)+(S697*'UNIT VALUES'!$D$36), (O697*'UNIT VALUES'!$D$24)+(Q697*'UNIT VALUES'!$D$25)+(S697*'UNIT VALUES'!$D$26))</f>
        <v>5418425.3264561035</v>
      </c>
      <c r="V697" s="58">
        <f>IF(C697="22",(O697*'UNIT VALUES'!$D$37)+(Q697*'UNIT VALUES'!$D$38)+(R697*'UNIT VALUES'!$D$39),IF(C697="66",(Q697*'UNIT VALUES'!$D$27)+(T697*'UNIT VALUES'!$D$29)+(R697*'UNIT VALUES'!$D$30),(Q697*'UNIT VALUES'!$D$27)+(T697*'UNIT VALUES'!$D$28)+(R697*'UNIT VALUES'!$D$30)))</f>
        <v>9283430.4568432067</v>
      </c>
      <c r="W697" s="58">
        <f t="shared" si="10"/>
        <v>9283430</v>
      </c>
      <c r="X697" s="63">
        <f>ROUND(IF(C697="22", W697*'UNIT VALUES'!$D$40, W697*'UNIT VALUES'!$D$32), 0)</f>
        <v>7740815</v>
      </c>
    </row>
    <row r="698" spans="1:24">
      <c r="A698" s="64" t="s">
        <v>935</v>
      </c>
      <c r="B698" s="64" t="s">
        <v>2147</v>
      </c>
      <c r="C698" s="64" t="s">
        <v>49</v>
      </c>
      <c r="D698" s="64" t="s">
        <v>50</v>
      </c>
      <c r="E698" s="64" t="s">
        <v>2148</v>
      </c>
      <c r="F698" s="64" t="s">
        <v>1761</v>
      </c>
      <c r="G698" s="64" t="s">
        <v>1650</v>
      </c>
      <c r="H698" s="64" t="s">
        <v>2149</v>
      </c>
      <c r="I698" s="64" t="s">
        <v>2149</v>
      </c>
      <c r="J698" s="64" t="s">
        <v>2150</v>
      </c>
      <c r="K698" s="64" t="s">
        <v>172</v>
      </c>
      <c r="L698" s="65">
        <v>19131</v>
      </c>
      <c r="M698" s="65">
        <v>22377</v>
      </c>
      <c r="N698" s="65">
        <v>22377</v>
      </c>
      <c r="O698" s="65">
        <v>29987</v>
      </c>
      <c r="P698" s="65">
        <v>0</v>
      </c>
      <c r="Q698" s="65">
        <v>2482</v>
      </c>
      <c r="R698" s="65">
        <v>3312</v>
      </c>
      <c r="S698" s="65">
        <v>72</v>
      </c>
      <c r="T698" s="57">
        <f>IF(P698&gt;0, ROUND(IF(IF(OR(C698="51", C698="52", C698="66"), (L698*'UNIT VALUES'!$C$22)-CALCS!P698,0)&gt;0, IF(OR(C698="51", C698="52", C698="66"), (L698*'UNIT VALUES'!$C$22)-CALCS!P698,0), 0), 0), ROUND(IF(IF(OR(C698="51", C698="52", C698="66"), (L698*'UNIT VALUES'!$C$22)-CALCS!O698,0)&gt;0, IF(OR(C698="51", C698="52", C698="66"), (L698*'UNIT VALUES'!$C$22)-CALCS!O698,0), 0), 0))</f>
        <v>0</v>
      </c>
      <c r="U698" s="58">
        <f>IF(C698="22", (O698*'UNIT VALUES'!$D$34)+(Q698*'UNIT VALUES'!$D$35)+(S698*'UNIT VALUES'!$D$36), (O698*'UNIT VALUES'!$D$24)+(Q698*'UNIT VALUES'!$D$25)+(S698*'UNIT VALUES'!$D$26))</f>
        <v>147635.80131942622</v>
      </c>
      <c r="V698" s="58">
        <f>IF(C698="22",(O698*'UNIT VALUES'!$D$37)+(Q698*'UNIT VALUES'!$D$38)+(R698*'UNIT VALUES'!$D$39),IF(C698="66",(Q698*'UNIT VALUES'!$D$27)+(T698*'UNIT VALUES'!$D$29)+(R698*'UNIT VALUES'!$D$30),(Q698*'UNIT VALUES'!$D$27)+(T698*'UNIT VALUES'!$D$28)+(R698*'UNIT VALUES'!$D$30)))</f>
        <v>282585.63723585347</v>
      </c>
      <c r="W698" s="58">
        <f t="shared" si="10"/>
        <v>282586</v>
      </c>
      <c r="X698" s="63">
        <f>ROUND(IF(C698="22", W698*'UNIT VALUES'!$D$40, W698*'UNIT VALUES'!$D$32), 0)</f>
        <v>246547</v>
      </c>
    </row>
    <row r="699" spans="1:24">
      <c r="A699" s="64" t="s">
        <v>881</v>
      </c>
      <c r="B699" s="64" t="s">
        <v>2147</v>
      </c>
      <c r="C699" s="64" t="s">
        <v>28</v>
      </c>
      <c r="D699" s="64" t="s">
        <v>29</v>
      </c>
      <c r="E699" s="64" t="s">
        <v>2148</v>
      </c>
      <c r="F699" s="64" t="s">
        <v>125</v>
      </c>
      <c r="G699" s="64" t="s">
        <v>902</v>
      </c>
      <c r="H699" s="64" t="s">
        <v>2151</v>
      </c>
      <c r="I699" s="64" t="s">
        <v>2151</v>
      </c>
      <c r="J699" s="64" t="s">
        <v>2152</v>
      </c>
      <c r="K699" s="64" t="s">
        <v>172</v>
      </c>
      <c r="L699" s="65">
        <v>88282</v>
      </c>
      <c r="M699" s="65">
        <v>90936</v>
      </c>
      <c r="N699" s="65">
        <v>90936</v>
      </c>
      <c r="O699" s="65">
        <v>109565</v>
      </c>
      <c r="P699" s="65">
        <v>0</v>
      </c>
      <c r="Q699" s="65">
        <v>14950</v>
      </c>
      <c r="R699" s="65">
        <v>17811</v>
      </c>
      <c r="S699" s="65">
        <v>867</v>
      </c>
      <c r="T699" s="57">
        <f>IF(P699&gt;0, ROUND(IF(IF(OR(C699="51", C699="52", C699="66"), (L699*'UNIT VALUES'!$C$22)-CALCS!P699,0)&gt;0, IF(OR(C699="51", C699="52", C699="66"), (L699*'UNIT VALUES'!$C$22)-CALCS!P699,0), 0), 0), ROUND(IF(IF(OR(C699="51", C699="52", C699="66"), (L699*'UNIT VALUES'!$C$22)-CALCS!O699,0)&gt;0, IF(OR(C699="51", C699="52", C699="66"), (L699*'UNIT VALUES'!$C$22)-CALCS!O699,0), 0), 0))</f>
        <v>22242</v>
      </c>
      <c r="U699" s="58">
        <f>IF(C699="22", (O699*'UNIT VALUES'!$D$34)+(Q699*'UNIT VALUES'!$D$35)+(S699*'UNIT VALUES'!$D$36), (O699*'UNIT VALUES'!$D$24)+(Q699*'UNIT VALUES'!$D$25)+(S699*'UNIT VALUES'!$D$26))</f>
        <v>822965.88636884594</v>
      </c>
      <c r="V699" s="58">
        <f>IF(C699="22",(O699*'UNIT VALUES'!$D$37)+(Q699*'UNIT VALUES'!$D$38)+(R699*'UNIT VALUES'!$D$39),IF(C699="66",(Q699*'UNIT VALUES'!$D$27)+(T699*'UNIT VALUES'!$D$29)+(R699*'UNIT VALUES'!$D$30),(Q699*'UNIT VALUES'!$D$27)+(T699*'UNIT VALUES'!$D$28)+(R699*'UNIT VALUES'!$D$30)))</f>
        <v>1828785.6559688207</v>
      </c>
      <c r="W699" s="58">
        <f t="shared" si="10"/>
        <v>1828786</v>
      </c>
      <c r="X699" s="63">
        <f>ROUND(IF(C699="22", W699*'UNIT VALUES'!$D$40, W699*'UNIT VALUES'!$D$32), 0)</f>
        <v>1595556</v>
      </c>
    </row>
    <row r="700" spans="1:24">
      <c r="A700" s="64" t="s">
        <v>2153</v>
      </c>
      <c r="B700" s="64" t="s">
        <v>2147</v>
      </c>
      <c r="C700" s="64" t="s">
        <v>28</v>
      </c>
      <c r="D700" s="64" t="s">
        <v>29</v>
      </c>
      <c r="E700" s="64" t="s">
        <v>2148</v>
      </c>
      <c r="F700" s="64" t="s">
        <v>2154</v>
      </c>
      <c r="G700" s="64" t="s">
        <v>902</v>
      </c>
      <c r="H700" s="64" t="s">
        <v>2155</v>
      </c>
      <c r="I700" s="64" t="s">
        <v>2155</v>
      </c>
      <c r="J700" s="64" t="s">
        <v>2152</v>
      </c>
      <c r="K700" s="64" t="s">
        <v>172</v>
      </c>
      <c r="L700" s="65">
        <v>39096</v>
      </c>
      <c r="M700" s="65">
        <v>67865</v>
      </c>
      <c r="N700" s="65">
        <v>67865</v>
      </c>
      <c r="O700" s="65">
        <v>86494</v>
      </c>
      <c r="P700" s="65">
        <v>0</v>
      </c>
      <c r="Q700" s="65">
        <v>6067</v>
      </c>
      <c r="R700" s="65">
        <v>7209</v>
      </c>
      <c r="S700" s="65">
        <v>409</v>
      </c>
      <c r="T700" s="57">
        <f>IF(P700&gt;0, ROUND(IF(IF(OR(C700="51", C700="52", C700="66"), (L700*'UNIT VALUES'!$C$22)-CALCS!P700,0)&gt;0, IF(OR(C700="51", C700="52", C700="66"), (L700*'UNIT VALUES'!$C$22)-CALCS!P700,0), 0), 0), ROUND(IF(IF(OR(C700="51", C700="52", C700="66"), (L700*'UNIT VALUES'!$C$22)-CALCS!O700,0)&gt;0, IF(OR(C700="51", C700="52", C700="66"), (L700*'UNIT VALUES'!$C$22)-CALCS!O700,0), 0), 0))</f>
        <v>0</v>
      </c>
      <c r="U700" s="58">
        <f>IF(C700="22", (O700*'UNIT VALUES'!$D$34)+(Q700*'UNIT VALUES'!$D$35)+(S700*'UNIT VALUES'!$D$36), (O700*'UNIT VALUES'!$D$24)+(Q700*'UNIT VALUES'!$D$25)+(S700*'UNIT VALUES'!$D$26))</f>
        <v>426267.1218753198</v>
      </c>
      <c r="V700" s="58">
        <f>IF(C700="22",(O700*'UNIT VALUES'!$D$37)+(Q700*'UNIT VALUES'!$D$38)+(R700*'UNIT VALUES'!$D$39),IF(C700="66",(Q700*'UNIT VALUES'!$D$27)+(T700*'UNIT VALUES'!$D$29)+(R700*'UNIT VALUES'!$D$30),(Q700*'UNIT VALUES'!$D$27)+(T700*'UNIT VALUES'!$D$28)+(R700*'UNIT VALUES'!$D$30)))</f>
        <v>627375.5508491731</v>
      </c>
      <c r="W700" s="58">
        <f t="shared" si="10"/>
        <v>627376</v>
      </c>
      <c r="X700" s="63">
        <f>ROUND(IF(C700="22", W700*'UNIT VALUES'!$D$40, W700*'UNIT VALUES'!$D$32), 0)</f>
        <v>547365</v>
      </c>
    </row>
    <row r="701" spans="1:24">
      <c r="A701" s="64" t="s">
        <v>2156</v>
      </c>
      <c r="B701" s="64" t="s">
        <v>2147</v>
      </c>
      <c r="C701" s="64" t="s">
        <v>49</v>
      </c>
      <c r="D701" s="64" t="s">
        <v>50</v>
      </c>
      <c r="E701" s="64" t="s">
        <v>2148</v>
      </c>
      <c r="F701" s="64" t="s">
        <v>1276</v>
      </c>
      <c r="G701" s="64" t="s">
        <v>40</v>
      </c>
      <c r="H701" s="64" t="s">
        <v>2157</v>
      </c>
      <c r="I701" s="64" t="s">
        <v>2157</v>
      </c>
      <c r="J701" s="64" t="s">
        <v>2150</v>
      </c>
      <c r="K701" s="64" t="s">
        <v>172</v>
      </c>
      <c r="L701" s="65">
        <v>26900</v>
      </c>
      <c r="M701" s="65">
        <v>26254</v>
      </c>
      <c r="N701" s="65">
        <v>26254</v>
      </c>
      <c r="O701" s="65">
        <v>20779</v>
      </c>
      <c r="P701" s="65">
        <v>0</v>
      </c>
      <c r="Q701" s="65">
        <v>1444</v>
      </c>
      <c r="R701" s="65">
        <v>3840</v>
      </c>
      <c r="S701" s="65">
        <v>57</v>
      </c>
      <c r="T701" s="57">
        <f>IF(P701&gt;0, ROUND(IF(IF(OR(C701="51", C701="52", C701="66"), (L701*'UNIT VALUES'!$C$22)-CALCS!P701,0)&gt;0, IF(OR(C701="51", C701="52", C701="66"), (L701*'UNIT VALUES'!$C$22)-CALCS!P701,0), 0), 0), ROUND(IF(IF(OR(C701="51", C701="52", C701="66"), (L701*'UNIT VALUES'!$C$22)-CALCS!O701,0)&gt;0, IF(OR(C701="51", C701="52", C701="66"), (L701*'UNIT VALUES'!$C$22)-CALCS!O701,0), 0), 0))</f>
        <v>19383</v>
      </c>
      <c r="U701" s="58">
        <f>IF(C701="22", (O701*'UNIT VALUES'!$D$34)+(Q701*'UNIT VALUES'!$D$35)+(S701*'UNIT VALUES'!$D$36), (O701*'UNIT VALUES'!$D$24)+(Q701*'UNIT VALUES'!$D$25)+(S701*'UNIT VALUES'!$D$26))</f>
        <v>95002.609224488537</v>
      </c>
      <c r="V701" s="58">
        <f>IF(C701="22",(O701*'UNIT VALUES'!$D$37)+(Q701*'UNIT VALUES'!$D$38)+(R701*'UNIT VALUES'!$D$39),IF(C701="66",(Q701*'UNIT VALUES'!$D$27)+(T701*'UNIT VALUES'!$D$29)+(R701*'UNIT VALUES'!$D$30),(Q701*'UNIT VALUES'!$D$27)+(T701*'UNIT VALUES'!$D$28)+(R701*'UNIT VALUES'!$D$30)))</f>
        <v>544679.81785778643</v>
      </c>
      <c r="W701" s="58">
        <f t="shared" si="10"/>
        <v>544680</v>
      </c>
      <c r="X701" s="63">
        <f>ROUND(IF(C701="22", W701*'UNIT VALUES'!$D$40, W701*'UNIT VALUES'!$D$32), 0)</f>
        <v>475216</v>
      </c>
    </row>
    <row r="702" spans="1:24">
      <c r="A702" s="64" t="s">
        <v>1963</v>
      </c>
      <c r="B702" s="64" t="s">
        <v>2147</v>
      </c>
      <c r="C702" s="64" t="s">
        <v>49</v>
      </c>
      <c r="D702" s="64" t="s">
        <v>50</v>
      </c>
      <c r="E702" s="64" t="s">
        <v>2148</v>
      </c>
      <c r="F702" s="64" t="s">
        <v>1699</v>
      </c>
      <c r="G702" s="64" t="s">
        <v>1650</v>
      </c>
      <c r="H702" s="64" t="s">
        <v>2158</v>
      </c>
      <c r="I702" s="64" t="s">
        <v>2158</v>
      </c>
      <c r="J702" s="64" t="s">
        <v>2150</v>
      </c>
      <c r="K702" s="64" t="s">
        <v>172</v>
      </c>
      <c r="L702" s="65">
        <v>15927</v>
      </c>
      <c r="M702" s="65">
        <v>21560</v>
      </c>
      <c r="N702" s="65">
        <v>21560</v>
      </c>
      <c r="O702" s="65">
        <v>29752</v>
      </c>
      <c r="P702" s="65">
        <v>0</v>
      </c>
      <c r="Q702" s="65">
        <v>3953</v>
      </c>
      <c r="R702" s="65">
        <v>2601</v>
      </c>
      <c r="S702" s="65">
        <v>299</v>
      </c>
      <c r="T702" s="57">
        <f>IF(P702&gt;0, ROUND(IF(IF(OR(C702="51", C702="52", C702="66"), (L702*'UNIT VALUES'!$C$22)-CALCS!P702,0)&gt;0, IF(OR(C702="51", C702="52", C702="66"), (L702*'UNIT VALUES'!$C$22)-CALCS!P702,0), 0), 0), ROUND(IF(IF(OR(C702="51", C702="52", C702="66"), (L702*'UNIT VALUES'!$C$22)-CALCS!O702,0)&gt;0, IF(OR(C702="51", C702="52", C702="66"), (L702*'UNIT VALUES'!$C$22)-CALCS!O702,0), 0), 0))</f>
        <v>0</v>
      </c>
      <c r="U702" s="58">
        <f>IF(C702="22", (O702*'UNIT VALUES'!$D$34)+(Q702*'UNIT VALUES'!$D$35)+(S702*'UNIT VALUES'!$D$36), (O702*'UNIT VALUES'!$D$24)+(Q702*'UNIT VALUES'!$D$25)+(S702*'UNIT VALUES'!$D$26))</f>
        <v>230950.88852919787</v>
      </c>
      <c r="V702" s="58">
        <f>IF(C702="22",(O702*'UNIT VALUES'!$D$37)+(Q702*'UNIT VALUES'!$D$38)+(R702*'UNIT VALUES'!$D$39),IF(C702="66",(Q702*'UNIT VALUES'!$D$27)+(T702*'UNIT VALUES'!$D$29)+(R702*'UNIT VALUES'!$D$30),(Q702*'UNIT VALUES'!$D$27)+(T702*'UNIT VALUES'!$D$28)+(R702*'UNIT VALUES'!$D$30)))</f>
        <v>258980.16915778752</v>
      </c>
      <c r="W702" s="58">
        <f t="shared" si="10"/>
        <v>258980</v>
      </c>
      <c r="X702" s="63">
        <f>ROUND(IF(C702="22", W702*'UNIT VALUES'!$D$40, W702*'UNIT VALUES'!$D$32), 0)</f>
        <v>225952</v>
      </c>
    </row>
    <row r="703" spans="1:24">
      <c r="A703" s="64" t="s">
        <v>2159</v>
      </c>
      <c r="B703" s="64" t="s">
        <v>2160</v>
      </c>
      <c r="C703" s="64" t="s">
        <v>19</v>
      </c>
      <c r="D703" s="64" t="s">
        <v>20</v>
      </c>
      <c r="E703" s="64" t="s">
        <v>2161</v>
      </c>
      <c r="F703" s="64" t="s">
        <v>22</v>
      </c>
      <c r="G703" s="64" t="s">
        <v>23</v>
      </c>
      <c r="H703" s="64" t="s">
        <v>24</v>
      </c>
      <c r="I703" s="64" t="s">
        <v>24</v>
      </c>
      <c r="J703" s="64" t="s">
        <v>25</v>
      </c>
      <c r="K703" s="64" t="s">
        <v>929</v>
      </c>
      <c r="L703" s="65">
        <v>0</v>
      </c>
      <c r="M703" s="65">
        <v>7374391</v>
      </c>
      <c r="N703" s="65">
        <v>7364823</v>
      </c>
      <c r="O703" s="65">
        <v>845356</v>
      </c>
      <c r="P703" s="65">
        <v>0</v>
      </c>
      <c r="Q703" s="65">
        <v>53321</v>
      </c>
      <c r="R703" s="65">
        <v>69507</v>
      </c>
      <c r="S703" s="65">
        <v>4215</v>
      </c>
      <c r="T703" s="57">
        <f>IF(P703&gt;0, ROUND(IF(IF(OR(C703="51", C703="52", C703="66"), (L703*'UNIT VALUES'!$C$22)-CALCS!P703,0)&gt;0, IF(OR(C703="51", C703="52", C703="66"), (L703*'UNIT VALUES'!$C$22)-CALCS!P703,0), 0), 0), ROUND(IF(IF(OR(C703="51", C703="52", C703="66"), (L703*'UNIT VALUES'!$C$22)-CALCS!O703,0)&gt;0, IF(OR(C703="51", C703="52", C703="66"), (L703*'UNIT VALUES'!$C$22)-CALCS!O703,0), 0), 0))</f>
        <v>0</v>
      </c>
      <c r="U703" s="58">
        <f>IF(C703="22", (O703*'UNIT VALUES'!$D$34)+(Q703*'UNIT VALUES'!$D$35)+(S703*'UNIT VALUES'!$D$36), (O703*'UNIT VALUES'!$D$24)+(Q703*'UNIT VALUES'!$D$25)+(S703*'UNIT VALUES'!$D$26))</f>
        <v>4565778.4011756219</v>
      </c>
      <c r="V703" s="58">
        <f>IF(C703="22",(O703*'UNIT VALUES'!$D$37)+(Q703*'UNIT VALUES'!$D$38)+(R703*'UNIT VALUES'!$D$39),IF(C703="66",(Q703*'UNIT VALUES'!$D$27)+(T703*'UNIT VALUES'!$D$29)+(R703*'UNIT VALUES'!$D$30),(Q703*'UNIT VALUES'!$D$27)+(T703*'UNIT VALUES'!$D$28)+(R703*'UNIT VALUES'!$D$30)))</f>
        <v>6810686.7254832759</v>
      </c>
      <c r="W703" s="58">
        <f t="shared" si="10"/>
        <v>6810687</v>
      </c>
      <c r="X703" s="63">
        <f>ROUND(IF(C703="22", W703*'UNIT VALUES'!$D$40, W703*'UNIT VALUES'!$D$32), 0)</f>
        <v>5678964</v>
      </c>
    </row>
    <row r="704" spans="1:24">
      <c r="A704" s="64" t="s">
        <v>2162</v>
      </c>
      <c r="B704" s="64" t="s">
        <v>2160</v>
      </c>
      <c r="C704" s="64" t="s">
        <v>49</v>
      </c>
      <c r="D704" s="64" t="s">
        <v>50</v>
      </c>
      <c r="E704" s="64" t="s">
        <v>2161</v>
      </c>
      <c r="F704" s="64" t="s">
        <v>39</v>
      </c>
      <c r="G704" s="64" t="s">
        <v>201</v>
      </c>
      <c r="H704" s="64" t="s">
        <v>24</v>
      </c>
      <c r="I704" s="64" t="s">
        <v>2163</v>
      </c>
      <c r="J704" s="64" t="s">
        <v>2164</v>
      </c>
      <c r="K704" s="64" t="s">
        <v>929</v>
      </c>
      <c r="L704" s="65">
        <v>17366</v>
      </c>
      <c r="M704" s="65">
        <v>17015</v>
      </c>
      <c r="N704" s="65">
        <v>17015</v>
      </c>
      <c r="O704" s="65">
        <v>16116</v>
      </c>
      <c r="P704" s="65">
        <v>0</v>
      </c>
      <c r="Q704" s="65">
        <v>4829</v>
      </c>
      <c r="R704" s="65">
        <v>3675</v>
      </c>
      <c r="S704" s="65">
        <v>471</v>
      </c>
      <c r="T704" s="57">
        <f>IF(P704&gt;0, ROUND(IF(IF(OR(C704="51", C704="52", C704="66"), (L704*'UNIT VALUES'!$C$22)-CALCS!P704,0)&gt;0, IF(OR(C704="51", C704="52", C704="66"), (L704*'UNIT VALUES'!$C$22)-CALCS!P704,0), 0), 0), ROUND(IF(IF(OR(C704="51", C704="52", C704="66"), (L704*'UNIT VALUES'!$C$22)-CALCS!O704,0)&gt;0, IF(OR(C704="51", C704="52", C704="66"), (L704*'UNIT VALUES'!$C$22)-CALCS!O704,0), 0), 0))</f>
        <v>9812</v>
      </c>
      <c r="U704" s="58">
        <f>IF(C704="22", (O704*'UNIT VALUES'!$D$34)+(Q704*'UNIT VALUES'!$D$35)+(S704*'UNIT VALUES'!$D$36), (O704*'UNIT VALUES'!$D$24)+(Q704*'UNIT VALUES'!$D$25)+(S704*'UNIT VALUES'!$D$26))</f>
        <v>260272.79939509358</v>
      </c>
      <c r="V704" s="58">
        <f>IF(C704="22",(O704*'UNIT VALUES'!$D$37)+(Q704*'UNIT VALUES'!$D$38)+(R704*'UNIT VALUES'!$D$39),IF(C704="66",(Q704*'UNIT VALUES'!$D$27)+(T704*'UNIT VALUES'!$D$29)+(R704*'UNIT VALUES'!$D$30),(Q704*'UNIT VALUES'!$D$27)+(T704*'UNIT VALUES'!$D$28)+(R704*'UNIT VALUES'!$D$30)))</f>
        <v>475224.95738129003</v>
      </c>
      <c r="W704" s="58">
        <f t="shared" si="10"/>
        <v>475225</v>
      </c>
      <c r="X704" s="63">
        <f>ROUND(IF(C704="22", W704*'UNIT VALUES'!$D$40, W704*'UNIT VALUES'!$D$32), 0)</f>
        <v>414618</v>
      </c>
    </row>
    <row r="705" spans="1:24">
      <c r="A705" s="64" t="s">
        <v>2165</v>
      </c>
      <c r="B705" s="64" t="s">
        <v>2160</v>
      </c>
      <c r="C705" s="64" t="s">
        <v>28</v>
      </c>
      <c r="D705" s="64" t="s">
        <v>29</v>
      </c>
      <c r="E705" s="64" t="s">
        <v>2161</v>
      </c>
      <c r="F705" s="64" t="s">
        <v>30</v>
      </c>
      <c r="G705" s="64" t="s">
        <v>232</v>
      </c>
      <c r="H705" s="64" t="s">
        <v>24</v>
      </c>
      <c r="I705" s="64" t="s">
        <v>2166</v>
      </c>
      <c r="J705" s="64" t="s">
        <v>2167</v>
      </c>
      <c r="K705" s="64" t="s">
        <v>929</v>
      </c>
      <c r="L705" s="65">
        <v>59544</v>
      </c>
      <c r="M705" s="65">
        <v>40199</v>
      </c>
      <c r="N705" s="65">
        <v>40199</v>
      </c>
      <c r="O705" s="65">
        <v>39558</v>
      </c>
      <c r="P705" s="65">
        <v>0</v>
      </c>
      <c r="Q705" s="65">
        <v>9397</v>
      </c>
      <c r="R705" s="65">
        <v>6404</v>
      </c>
      <c r="S705" s="65">
        <v>887</v>
      </c>
      <c r="T705" s="57">
        <f>IF(P705&gt;0, ROUND(IF(IF(OR(C705="51", C705="52", C705="66"), (L705*'UNIT VALUES'!$C$22)-CALCS!P705,0)&gt;0, IF(OR(C705="51", C705="52", C705="66"), (L705*'UNIT VALUES'!$C$22)-CALCS!P705,0), 0), 0), ROUND(IF(IF(OR(C705="51", C705="52", C705="66"), (L705*'UNIT VALUES'!$C$22)-CALCS!O705,0)&gt;0, IF(OR(C705="51", C705="52", C705="66"), (L705*'UNIT VALUES'!$C$22)-CALCS!O705,0), 0), 0))</f>
        <v>49343</v>
      </c>
      <c r="U705" s="58">
        <f>IF(C705="22", (O705*'UNIT VALUES'!$D$34)+(Q705*'UNIT VALUES'!$D$35)+(S705*'UNIT VALUES'!$D$36), (O705*'UNIT VALUES'!$D$24)+(Q705*'UNIT VALUES'!$D$25)+(S705*'UNIT VALUES'!$D$26))</f>
        <v>517587.84613270953</v>
      </c>
      <c r="V705" s="58">
        <f>IF(C705="22",(O705*'UNIT VALUES'!$D$37)+(Q705*'UNIT VALUES'!$D$38)+(R705*'UNIT VALUES'!$D$39),IF(C705="66",(Q705*'UNIT VALUES'!$D$27)+(T705*'UNIT VALUES'!$D$29)+(R705*'UNIT VALUES'!$D$30),(Q705*'UNIT VALUES'!$D$27)+(T705*'UNIT VALUES'!$D$28)+(R705*'UNIT VALUES'!$D$30)))</f>
        <v>1251455.7694018646</v>
      </c>
      <c r="W705" s="58">
        <f t="shared" si="10"/>
        <v>1251456</v>
      </c>
      <c r="X705" s="63">
        <f>ROUND(IF(C705="22", W705*'UNIT VALUES'!$D$40, W705*'UNIT VALUES'!$D$32), 0)</f>
        <v>1091855</v>
      </c>
    </row>
    <row r="706" spans="1:24">
      <c r="A706" s="64" t="s">
        <v>2168</v>
      </c>
      <c r="B706" s="64" t="s">
        <v>2160</v>
      </c>
      <c r="C706" s="64" t="s">
        <v>49</v>
      </c>
      <c r="D706" s="64" t="s">
        <v>50</v>
      </c>
      <c r="E706" s="64" t="s">
        <v>2161</v>
      </c>
      <c r="F706" s="64" t="s">
        <v>1260</v>
      </c>
      <c r="G706" s="64" t="s">
        <v>1650</v>
      </c>
      <c r="H706" s="64" t="s">
        <v>24</v>
      </c>
      <c r="I706" s="64" t="s">
        <v>2169</v>
      </c>
      <c r="J706" s="64" t="s">
        <v>2170</v>
      </c>
      <c r="K706" s="64" t="s">
        <v>929</v>
      </c>
      <c r="L706" s="65">
        <v>74215</v>
      </c>
      <c r="M706" s="65">
        <v>65047</v>
      </c>
      <c r="N706" s="65">
        <v>65047</v>
      </c>
      <c r="O706" s="65">
        <v>63024</v>
      </c>
      <c r="P706" s="65">
        <v>0</v>
      </c>
      <c r="Q706" s="65">
        <v>7079</v>
      </c>
      <c r="R706" s="65">
        <v>12280</v>
      </c>
      <c r="S706" s="65">
        <v>1195</v>
      </c>
      <c r="T706" s="57">
        <f>IF(P706&gt;0, ROUND(IF(IF(OR(C706="51", C706="52", C706="66"), (L706*'UNIT VALUES'!$C$22)-CALCS!P706,0)&gt;0, IF(OR(C706="51", C706="52", C706="66"), (L706*'UNIT VALUES'!$C$22)-CALCS!P706,0), 0), 0), ROUND(IF(IF(OR(C706="51", C706="52", C706="66"), (L706*'UNIT VALUES'!$C$22)-CALCS!O706,0)&gt;0, IF(OR(C706="51", C706="52", C706="66"), (L706*'UNIT VALUES'!$C$22)-CALCS!O706,0), 0), 0))</f>
        <v>47781</v>
      </c>
      <c r="U706" s="58">
        <f>IF(C706="22", (O706*'UNIT VALUES'!$D$34)+(Q706*'UNIT VALUES'!$D$35)+(S706*'UNIT VALUES'!$D$36), (O706*'UNIT VALUES'!$D$24)+(Q706*'UNIT VALUES'!$D$25)+(S706*'UNIT VALUES'!$D$26))</f>
        <v>544415.78797681059</v>
      </c>
      <c r="V706" s="58">
        <f>IF(C706="22",(O706*'UNIT VALUES'!$D$37)+(Q706*'UNIT VALUES'!$D$38)+(R706*'UNIT VALUES'!$D$39),IF(C706="66",(Q706*'UNIT VALUES'!$D$27)+(T706*'UNIT VALUES'!$D$29)+(R706*'UNIT VALUES'!$D$30),(Q706*'UNIT VALUES'!$D$27)+(T706*'UNIT VALUES'!$D$28)+(R706*'UNIT VALUES'!$D$30)))</f>
        <v>1608873.6358169387</v>
      </c>
      <c r="W706" s="58">
        <f t="shared" si="10"/>
        <v>1608874</v>
      </c>
      <c r="X706" s="63">
        <f>ROUND(IF(C706="22", W706*'UNIT VALUES'!$D$40, W706*'UNIT VALUES'!$D$32), 0)</f>
        <v>1403690</v>
      </c>
    </row>
    <row r="707" spans="1:24">
      <c r="A707" s="64" t="s">
        <v>2171</v>
      </c>
      <c r="B707" s="64" t="s">
        <v>2160</v>
      </c>
      <c r="C707" s="64" t="s">
        <v>49</v>
      </c>
      <c r="D707" s="64" t="s">
        <v>50</v>
      </c>
      <c r="E707" s="64" t="s">
        <v>2161</v>
      </c>
      <c r="F707" s="64" t="s">
        <v>1478</v>
      </c>
      <c r="G707" s="64" t="s">
        <v>175</v>
      </c>
      <c r="H707" s="64" t="s">
        <v>2172</v>
      </c>
      <c r="I707" s="64" t="s">
        <v>24</v>
      </c>
      <c r="J707" s="64" t="s">
        <v>2173</v>
      </c>
      <c r="K707" s="64" t="s">
        <v>929</v>
      </c>
      <c r="L707" s="65">
        <v>51867</v>
      </c>
      <c r="M707" s="65">
        <v>47792</v>
      </c>
      <c r="N707" s="65">
        <v>47792</v>
      </c>
      <c r="O707" s="65">
        <v>47315</v>
      </c>
      <c r="P707" s="65">
        <v>0</v>
      </c>
      <c r="Q707" s="65">
        <v>2961</v>
      </c>
      <c r="R707" s="65">
        <v>6439</v>
      </c>
      <c r="S707" s="65">
        <v>1164</v>
      </c>
      <c r="T707" s="57">
        <f>IF(P707&gt;0, ROUND(IF(IF(OR(C707="51", C707="52", C707="66"), (L707*'UNIT VALUES'!$C$22)-CALCS!P707,0)&gt;0, IF(OR(C707="51", C707="52", C707="66"), (L707*'UNIT VALUES'!$C$22)-CALCS!P707,0), 0), 0), ROUND(IF(IF(OR(C707="51", C707="52", C707="66"), (L707*'UNIT VALUES'!$C$22)-CALCS!O707,0)&gt;0, IF(OR(C707="51", C707="52", C707="66"), (L707*'UNIT VALUES'!$C$22)-CALCS!O707,0), 0), 0))</f>
        <v>30124</v>
      </c>
      <c r="U707" s="58">
        <f>IF(C707="22", (O707*'UNIT VALUES'!$D$34)+(Q707*'UNIT VALUES'!$D$35)+(S707*'UNIT VALUES'!$D$36), (O707*'UNIT VALUES'!$D$24)+(Q707*'UNIT VALUES'!$D$25)+(S707*'UNIT VALUES'!$D$26))</f>
        <v>381360.26926768362</v>
      </c>
      <c r="V707" s="58">
        <f>IF(C707="22",(O707*'UNIT VALUES'!$D$37)+(Q707*'UNIT VALUES'!$D$38)+(R707*'UNIT VALUES'!$D$39),IF(C707="66",(Q707*'UNIT VALUES'!$D$27)+(T707*'UNIT VALUES'!$D$29)+(R707*'UNIT VALUES'!$D$30),(Q707*'UNIT VALUES'!$D$27)+(T707*'UNIT VALUES'!$D$28)+(R707*'UNIT VALUES'!$D$30)))</f>
        <v>893432.95772900991</v>
      </c>
      <c r="W707" s="58">
        <f t="shared" ref="W707:W770" si="11">ROUND(IF(U707&gt;V707,U707,V707), 0)</f>
        <v>893433</v>
      </c>
      <c r="X707" s="63">
        <f>ROUND(IF(C707="22", W707*'UNIT VALUES'!$D$40, W707*'UNIT VALUES'!$D$32), 0)</f>
        <v>779491</v>
      </c>
    </row>
    <row r="708" spans="1:24">
      <c r="A708" s="64" t="s">
        <v>2174</v>
      </c>
      <c r="B708" s="64" t="s">
        <v>2160</v>
      </c>
      <c r="C708" s="64" t="s">
        <v>49</v>
      </c>
      <c r="D708" s="64" t="s">
        <v>50</v>
      </c>
      <c r="E708" s="64" t="s">
        <v>2161</v>
      </c>
      <c r="F708" s="64" t="s">
        <v>2175</v>
      </c>
      <c r="G708" s="64" t="s">
        <v>254</v>
      </c>
      <c r="H708" s="64" t="s">
        <v>2176</v>
      </c>
      <c r="I708" s="64" t="s">
        <v>24</v>
      </c>
      <c r="J708" s="64" t="s">
        <v>2164</v>
      </c>
      <c r="K708" s="64" t="s">
        <v>929</v>
      </c>
      <c r="L708" s="65">
        <v>16299</v>
      </c>
      <c r="M708" s="65">
        <v>53629</v>
      </c>
      <c r="N708" s="65">
        <v>53629</v>
      </c>
      <c r="O708" s="65">
        <v>75072</v>
      </c>
      <c r="P708" s="65">
        <v>0</v>
      </c>
      <c r="Q708" s="65">
        <v>3927</v>
      </c>
      <c r="R708" s="65">
        <v>1172</v>
      </c>
      <c r="S708" s="65">
        <v>274</v>
      </c>
      <c r="T708" s="57">
        <f>IF(P708&gt;0, ROUND(IF(IF(OR(C708="51", C708="52", C708="66"), (L708*'UNIT VALUES'!$C$22)-CALCS!P708,0)&gt;0, IF(OR(C708="51", C708="52", C708="66"), (L708*'UNIT VALUES'!$C$22)-CALCS!P708,0), 0), 0), ROUND(IF(IF(OR(C708="51", C708="52", C708="66"), (L708*'UNIT VALUES'!$C$22)-CALCS!O708,0)&gt;0, IF(OR(C708="51", C708="52", C708="66"), (L708*'UNIT VALUES'!$C$22)-CALCS!O708,0), 0), 0))</f>
        <v>0</v>
      </c>
      <c r="U708" s="58">
        <f>IF(C708="22", (O708*'UNIT VALUES'!$D$34)+(Q708*'UNIT VALUES'!$D$35)+(S708*'UNIT VALUES'!$D$36), (O708*'UNIT VALUES'!$D$24)+(Q708*'UNIT VALUES'!$D$25)+(S708*'UNIT VALUES'!$D$26))</f>
        <v>314996.4010005389</v>
      </c>
      <c r="V708" s="58">
        <f>IF(C708="22",(O708*'UNIT VALUES'!$D$37)+(Q708*'UNIT VALUES'!$D$38)+(R708*'UNIT VALUES'!$D$39),IF(C708="66",(Q708*'UNIT VALUES'!$D$27)+(T708*'UNIT VALUES'!$D$29)+(R708*'UNIT VALUES'!$D$30),(Q708*'UNIT VALUES'!$D$27)+(T708*'UNIT VALUES'!$D$28)+(R708*'UNIT VALUES'!$D$30)))</f>
        <v>156379.34035095939</v>
      </c>
      <c r="W708" s="58">
        <f t="shared" si="11"/>
        <v>314996</v>
      </c>
      <c r="X708" s="63">
        <f>ROUND(IF(C708="22", W708*'UNIT VALUES'!$D$40, W708*'UNIT VALUES'!$D$32), 0)</f>
        <v>274824</v>
      </c>
    </row>
    <row r="709" spans="1:24">
      <c r="A709" s="64" t="s">
        <v>2177</v>
      </c>
      <c r="B709" s="64" t="s">
        <v>2160</v>
      </c>
      <c r="C709" s="64" t="s">
        <v>28</v>
      </c>
      <c r="D709" s="64" t="s">
        <v>29</v>
      </c>
      <c r="E709" s="64" t="s">
        <v>2161</v>
      </c>
      <c r="F709" s="64" t="s">
        <v>194</v>
      </c>
      <c r="G709" s="64" t="s">
        <v>902</v>
      </c>
      <c r="H709" s="64" t="s">
        <v>24</v>
      </c>
      <c r="I709" s="64" t="s">
        <v>2178</v>
      </c>
      <c r="J709" s="64" t="s">
        <v>2179</v>
      </c>
      <c r="K709" s="64" t="s">
        <v>929</v>
      </c>
      <c r="L709" s="65">
        <v>20966</v>
      </c>
      <c r="M709" s="65">
        <v>18795</v>
      </c>
      <c r="N709" s="65">
        <v>18795</v>
      </c>
      <c r="O709" s="65">
        <v>25349</v>
      </c>
      <c r="P709" s="65">
        <v>0</v>
      </c>
      <c r="Q709" s="65">
        <v>4864</v>
      </c>
      <c r="R709" s="65">
        <v>2598</v>
      </c>
      <c r="S709" s="65">
        <v>425</v>
      </c>
      <c r="T709" s="57">
        <f>IF(P709&gt;0, ROUND(IF(IF(OR(C709="51", C709="52", C709="66"), (L709*'UNIT VALUES'!$C$22)-CALCS!P709,0)&gt;0, IF(OR(C709="51", C709="52", C709="66"), (L709*'UNIT VALUES'!$C$22)-CALCS!P709,0), 0), 0), ROUND(IF(IF(OR(C709="51", C709="52", C709="66"), (L709*'UNIT VALUES'!$C$22)-CALCS!O709,0)&gt;0, IF(OR(C709="51", C709="52", C709="66"), (L709*'UNIT VALUES'!$C$22)-CALCS!O709,0), 0), 0))</f>
        <v>5954</v>
      </c>
      <c r="U709" s="58">
        <f>IF(C709="22", (O709*'UNIT VALUES'!$D$34)+(Q709*'UNIT VALUES'!$D$35)+(S709*'UNIT VALUES'!$D$36), (O709*'UNIT VALUES'!$D$24)+(Q709*'UNIT VALUES'!$D$25)+(S709*'UNIT VALUES'!$D$26))</f>
        <v>271710.92787529371</v>
      </c>
      <c r="V709" s="58">
        <f>IF(C709="22",(O709*'UNIT VALUES'!$D$37)+(Q709*'UNIT VALUES'!$D$38)+(R709*'UNIT VALUES'!$D$39),IF(C709="66",(Q709*'UNIT VALUES'!$D$27)+(T709*'UNIT VALUES'!$D$29)+(R709*'UNIT VALUES'!$D$30),(Q709*'UNIT VALUES'!$D$27)+(T709*'UNIT VALUES'!$D$28)+(R709*'UNIT VALUES'!$D$30)))</f>
        <v>350429.08293821081</v>
      </c>
      <c r="W709" s="58">
        <f t="shared" si="11"/>
        <v>350429</v>
      </c>
      <c r="X709" s="63">
        <f>ROUND(IF(C709="22", W709*'UNIT VALUES'!$D$40, W709*'UNIT VALUES'!$D$32), 0)</f>
        <v>305738</v>
      </c>
    </row>
    <row r="710" spans="1:24">
      <c r="A710" s="64" t="s">
        <v>2180</v>
      </c>
      <c r="B710" s="64" t="s">
        <v>2160</v>
      </c>
      <c r="C710" s="64" t="s">
        <v>28</v>
      </c>
      <c r="D710" s="64" t="s">
        <v>29</v>
      </c>
      <c r="E710" s="64" t="s">
        <v>2161</v>
      </c>
      <c r="F710" s="64" t="s">
        <v>2181</v>
      </c>
      <c r="G710" s="64" t="s">
        <v>112</v>
      </c>
      <c r="H710" s="64" t="s">
        <v>24</v>
      </c>
      <c r="I710" s="64" t="s">
        <v>2182</v>
      </c>
      <c r="J710" s="64" t="s">
        <v>2183</v>
      </c>
      <c r="K710" s="64" t="s">
        <v>929</v>
      </c>
      <c r="L710" s="65">
        <v>117159</v>
      </c>
      <c r="M710" s="65">
        <v>84910</v>
      </c>
      <c r="N710" s="65">
        <v>84910</v>
      </c>
      <c r="O710" s="65">
        <v>77344</v>
      </c>
      <c r="P710" s="65">
        <v>0</v>
      </c>
      <c r="Q710" s="65">
        <v>29163</v>
      </c>
      <c r="R710" s="65">
        <v>10268</v>
      </c>
      <c r="S710" s="65">
        <v>1563</v>
      </c>
      <c r="T710" s="57">
        <f>IF(P710&gt;0, ROUND(IF(IF(OR(C710="51", C710="52", C710="66"), (L710*'UNIT VALUES'!$C$22)-CALCS!P710,0)&gt;0, IF(OR(C710="51", C710="52", C710="66"), (L710*'UNIT VALUES'!$C$22)-CALCS!P710,0), 0), 0), ROUND(IF(IF(OR(C710="51", C710="52", C710="66"), (L710*'UNIT VALUES'!$C$22)-CALCS!O710,0)&gt;0, IF(OR(C710="51", C710="52", C710="66"), (L710*'UNIT VALUES'!$C$22)-CALCS!O710,0), 0), 0))</f>
        <v>97577</v>
      </c>
      <c r="U710" s="58">
        <f>IF(C710="22", (O710*'UNIT VALUES'!$D$34)+(Q710*'UNIT VALUES'!$D$35)+(S710*'UNIT VALUES'!$D$36), (O710*'UNIT VALUES'!$D$24)+(Q710*'UNIT VALUES'!$D$25)+(S710*'UNIT VALUES'!$D$26))</f>
        <v>1315569.5530345696</v>
      </c>
      <c r="V710" s="58">
        <f>IF(C710="22",(O710*'UNIT VALUES'!$D$37)+(Q710*'UNIT VALUES'!$D$38)+(R710*'UNIT VALUES'!$D$39),IF(C710="66",(Q710*'UNIT VALUES'!$D$27)+(T710*'UNIT VALUES'!$D$29)+(R710*'UNIT VALUES'!$D$30),(Q710*'UNIT VALUES'!$D$27)+(T710*'UNIT VALUES'!$D$28)+(R710*'UNIT VALUES'!$D$30)))</f>
        <v>2499223.8386124773</v>
      </c>
      <c r="W710" s="58">
        <f t="shared" si="11"/>
        <v>2499224</v>
      </c>
      <c r="X710" s="63">
        <f>ROUND(IF(C710="22", W710*'UNIT VALUES'!$D$40, W710*'UNIT VALUES'!$D$32), 0)</f>
        <v>2180492</v>
      </c>
    </row>
    <row r="711" spans="1:24">
      <c r="A711" s="64" t="s">
        <v>2184</v>
      </c>
      <c r="B711" s="64" t="s">
        <v>2160</v>
      </c>
      <c r="C711" s="64" t="s">
        <v>49</v>
      </c>
      <c r="D711" s="64" t="s">
        <v>50</v>
      </c>
      <c r="E711" s="64" t="s">
        <v>2161</v>
      </c>
      <c r="F711" s="64" t="s">
        <v>2185</v>
      </c>
      <c r="G711" s="64" t="s">
        <v>112</v>
      </c>
      <c r="H711" s="64" t="s">
        <v>2186</v>
      </c>
      <c r="I711" s="64" t="s">
        <v>24</v>
      </c>
      <c r="J711" s="64" t="s">
        <v>2183</v>
      </c>
      <c r="K711" s="64" t="s">
        <v>929</v>
      </c>
      <c r="L711" s="65">
        <v>63189</v>
      </c>
      <c r="M711" s="65">
        <v>68785</v>
      </c>
      <c r="N711" s="65">
        <v>68785</v>
      </c>
      <c r="O711" s="65">
        <v>71045</v>
      </c>
      <c r="P711" s="65">
        <v>0</v>
      </c>
      <c r="Q711" s="65">
        <v>3120</v>
      </c>
      <c r="R711" s="65">
        <v>1173</v>
      </c>
      <c r="S711" s="65">
        <v>273</v>
      </c>
      <c r="T711" s="57">
        <f>IF(P711&gt;0, ROUND(IF(IF(OR(C711="51", C711="52", C711="66"), (L711*'UNIT VALUES'!$C$22)-CALCS!P711,0)&gt;0, IF(OR(C711="51", C711="52", C711="66"), (L711*'UNIT VALUES'!$C$22)-CALCS!P711,0), 0), 0), ROUND(IF(IF(OR(C711="51", C711="52", C711="66"), (L711*'UNIT VALUES'!$C$22)-CALCS!O711,0)&gt;0, IF(OR(C711="51", C711="52", C711="66"), (L711*'UNIT VALUES'!$C$22)-CALCS!O711,0), 0), 0))</f>
        <v>23298</v>
      </c>
      <c r="U711" s="58">
        <f>IF(C711="22", (O711*'UNIT VALUES'!$D$34)+(Q711*'UNIT VALUES'!$D$35)+(S711*'UNIT VALUES'!$D$36), (O711*'UNIT VALUES'!$D$24)+(Q711*'UNIT VALUES'!$D$25)+(S711*'UNIT VALUES'!$D$26))</f>
        <v>282037.50965445995</v>
      </c>
      <c r="V711" s="58">
        <f>IF(C711="22",(O711*'UNIT VALUES'!$D$37)+(Q711*'UNIT VALUES'!$D$38)+(R711*'UNIT VALUES'!$D$39),IF(C711="66",(Q711*'UNIT VALUES'!$D$27)+(T711*'UNIT VALUES'!$D$29)+(R711*'UNIT VALUES'!$D$30),(Q711*'UNIT VALUES'!$D$27)+(T711*'UNIT VALUES'!$D$28)+(R711*'UNIT VALUES'!$D$30)))</f>
        <v>434279.05258746084</v>
      </c>
      <c r="W711" s="58">
        <f t="shared" si="11"/>
        <v>434279</v>
      </c>
      <c r="X711" s="63">
        <f>ROUND(IF(C711="22", W711*'UNIT VALUES'!$D$40, W711*'UNIT VALUES'!$D$32), 0)</f>
        <v>378894</v>
      </c>
    </row>
    <row r="712" spans="1:24">
      <c r="A712" s="64" t="s">
        <v>2187</v>
      </c>
      <c r="B712" s="64" t="s">
        <v>2160</v>
      </c>
      <c r="C712" s="64" t="s">
        <v>49</v>
      </c>
      <c r="D712" s="64" t="s">
        <v>50</v>
      </c>
      <c r="E712" s="64" t="s">
        <v>2161</v>
      </c>
      <c r="F712" s="64" t="s">
        <v>2055</v>
      </c>
      <c r="G712" s="64" t="s">
        <v>140</v>
      </c>
      <c r="H712" s="64" t="s">
        <v>24</v>
      </c>
      <c r="I712" s="64" t="s">
        <v>2188</v>
      </c>
      <c r="J712" s="64" t="s">
        <v>2170</v>
      </c>
      <c r="K712" s="64" t="s">
        <v>929</v>
      </c>
      <c r="L712" s="65">
        <v>82084</v>
      </c>
      <c r="M712" s="65">
        <v>74388</v>
      </c>
      <c r="N712" s="65">
        <v>74388</v>
      </c>
      <c r="O712" s="65">
        <v>84136</v>
      </c>
      <c r="P712" s="65">
        <v>0</v>
      </c>
      <c r="Q712" s="65">
        <v>6902</v>
      </c>
      <c r="R712" s="65">
        <v>8056</v>
      </c>
      <c r="S712" s="65">
        <v>1670</v>
      </c>
      <c r="T712" s="57">
        <f>IF(P712&gt;0, ROUND(IF(IF(OR(C712="51", C712="52", C712="66"), (L712*'UNIT VALUES'!$C$22)-CALCS!P712,0)&gt;0, IF(OR(C712="51", C712="52", C712="66"), (L712*'UNIT VALUES'!$C$22)-CALCS!P712,0), 0), 0), ROUND(IF(IF(OR(C712="51", C712="52", C712="66"), (L712*'UNIT VALUES'!$C$22)-CALCS!O712,0)&gt;0, IF(OR(C712="51", C712="52", C712="66"), (L712*'UNIT VALUES'!$C$22)-CALCS!O712,0), 0), 0))</f>
        <v>38417</v>
      </c>
      <c r="U712" s="58">
        <f>IF(C712="22", (O712*'UNIT VALUES'!$D$34)+(Q712*'UNIT VALUES'!$D$35)+(S712*'UNIT VALUES'!$D$36), (O712*'UNIT VALUES'!$D$24)+(Q712*'UNIT VALUES'!$D$25)+(S712*'UNIT VALUES'!$D$26))</f>
        <v>660885.80955687142</v>
      </c>
      <c r="V712" s="58">
        <f>IF(C712="22",(O712*'UNIT VALUES'!$D$37)+(Q712*'UNIT VALUES'!$D$38)+(R712*'UNIT VALUES'!$D$39),IF(C712="66",(Q712*'UNIT VALUES'!$D$27)+(T712*'UNIT VALUES'!$D$29)+(R712*'UNIT VALUES'!$D$30),(Q712*'UNIT VALUES'!$D$27)+(T712*'UNIT VALUES'!$D$28)+(R712*'UNIT VALUES'!$D$30)))</f>
        <v>1186078.3598162157</v>
      </c>
      <c r="W712" s="58">
        <f t="shared" si="11"/>
        <v>1186078</v>
      </c>
      <c r="X712" s="63">
        <f>ROUND(IF(C712="22", W712*'UNIT VALUES'!$D$40, W712*'UNIT VALUES'!$D$32), 0)</f>
        <v>1034814</v>
      </c>
    </row>
    <row r="713" spans="1:24">
      <c r="A713" s="64" t="s">
        <v>2189</v>
      </c>
      <c r="B713" s="64" t="s">
        <v>2160</v>
      </c>
      <c r="C713" s="64" t="s">
        <v>49</v>
      </c>
      <c r="D713" s="64" t="s">
        <v>50</v>
      </c>
      <c r="E713" s="64" t="s">
        <v>2161</v>
      </c>
      <c r="F713" s="64" t="s">
        <v>823</v>
      </c>
      <c r="G713" s="64" t="s">
        <v>254</v>
      </c>
      <c r="H713" s="64" t="s">
        <v>2190</v>
      </c>
      <c r="I713" s="64" t="s">
        <v>24</v>
      </c>
      <c r="J713" s="64" t="s">
        <v>2164</v>
      </c>
      <c r="K713" s="64" t="s">
        <v>929</v>
      </c>
      <c r="L713" s="65">
        <v>17414</v>
      </c>
      <c r="M713" s="65">
        <v>64455</v>
      </c>
      <c r="N713" s="65">
        <v>64455</v>
      </c>
      <c r="O713" s="65">
        <v>91239</v>
      </c>
      <c r="P713" s="65">
        <v>0</v>
      </c>
      <c r="Q713" s="65">
        <v>4636</v>
      </c>
      <c r="R713" s="65">
        <v>1733</v>
      </c>
      <c r="S713" s="65">
        <v>465</v>
      </c>
      <c r="T713" s="57">
        <f>IF(P713&gt;0, ROUND(IF(IF(OR(C713="51", C713="52", C713="66"), (L713*'UNIT VALUES'!$C$22)-CALCS!P713,0)&gt;0, IF(OR(C713="51", C713="52", C713="66"), (L713*'UNIT VALUES'!$C$22)-CALCS!P713,0), 0), 0), ROUND(IF(IF(OR(C713="51", C713="52", C713="66"), (L713*'UNIT VALUES'!$C$22)-CALCS!O713,0)&gt;0, IF(OR(C713="51", C713="52", C713="66"), (L713*'UNIT VALUES'!$C$22)-CALCS!O713,0), 0), 0))</f>
        <v>0</v>
      </c>
      <c r="U713" s="58">
        <f>IF(C713="22", (O713*'UNIT VALUES'!$D$34)+(Q713*'UNIT VALUES'!$D$35)+(S713*'UNIT VALUES'!$D$36), (O713*'UNIT VALUES'!$D$24)+(Q713*'UNIT VALUES'!$D$25)+(S713*'UNIT VALUES'!$D$26))</f>
        <v>400968.11761353177</v>
      </c>
      <c r="V713" s="58">
        <f>IF(C713="22",(O713*'UNIT VALUES'!$D$37)+(Q713*'UNIT VALUES'!$D$38)+(R713*'UNIT VALUES'!$D$39),IF(C713="66",(Q713*'UNIT VALUES'!$D$27)+(T713*'UNIT VALUES'!$D$29)+(R713*'UNIT VALUES'!$D$30),(Q713*'UNIT VALUES'!$D$27)+(T713*'UNIT VALUES'!$D$28)+(R713*'UNIT VALUES'!$D$30)))</f>
        <v>209581.95075145841</v>
      </c>
      <c r="W713" s="58">
        <f t="shared" si="11"/>
        <v>400968</v>
      </c>
      <c r="X713" s="63">
        <f>ROUND(IF(C713="22", W713*'UNIT VALUES'!$D$40, W713*'UNIT VALUES'!$D$32), 0)</f>
        <v>349832</v>
      </c>
    </row>
    <row r="714" spans="1:24">
      <c r="A714" s="64" t="s">
        <v>2191</v>
      </c>
      <c r="B714" s="64" t="s">
        <v>2160</v>
      </c>
      <c r="C714" s="64" t="s">
        <v>49</v>
      </c>
      <c r="D714" s="64" t="s">
        <v>50</v>
      </c>
      <c r="E714" s="64" t="s">
        <v>2161</v>
      </c>
      <c r="F714" s="64" t="s">
        <v>985</v>
      </c>
      <c r="G714" s="64" t="s">
        <v>175</v>
      </c>
      <c r="H714" s="64" t="s">
        <v>24</v>
      </c>
      <c r="I714" s="64" t="s">
        <v>2192</v>
      </c>
      <c r="J714" s="64" t="s">
        <v>2173</v>
      </c>
      <c r="K714" s="64" t="s">
        <v>929</v>
      </c>
      <c r="L714" s="65">
        <v>77259</v>
      </c>
      <c r="M714" s="65">
        <v>77938</v>
      </c>
      <c r="N714" s="65">
        <v>77690</v>
      </c>
      <c r="O714" s="65">
        <v>64270</v>
      </c>
      <c r="P714" s="65">
        <v>0</v>
      </c>
      <c r="Q714" s="65">
        <v>15108</v>
      </c>
      <c r="R714" s="65">
        <v>8041</v>
      </c>
      <c r="S714" s="65">
        <v>1641</v>
      </c>
      <c r="T714" s="57">
        <f>IF(P714&gt;0, ROUND(IF(IF(OR(C714="51", C714="52", C714="66"), (L714*'UNIT VALUES'!$C$22)-CALCS!P714,0)&gt;0, IF(OR(C714="51", C714="52", C714="66"), (L714*'UNIT VALUES'!$C$22)-CALCS!P714,0), 0), 0), ROUND(IF(IF(OR(C714="51", C714="52", C714="66"), (L714*'UNIT VALUES'!$C$22)-CALCS!O714,0)&gt;0, IF(OR(C714="51", C714="52", C714="66"), (L714*'UNIT VALUES'!$C$22)-CALCS!O714,0), 0), 0))</f>
        <v>51080</v>
      </c>
      <c r="U714" s="58">
        <f>IF(C714="22", (O714*'UNIT VALUES'!$D$34)+(Q714*'UNIT VALUES'!$D$35)+(S714*'UNIT VALUES'!$D$36), (O714*'UNIT VALUES'!$D$24)+(Q714*'UNIT VALUES'!$D$25)+(S714*'UNIT VALUES'!$D$26))</f>
        <v>869861.07203151879</v>
      </c>
      <c r="V714" s="58">
        <f>IF(C714="22",(O714*'UNIT VALUES'!$D$37)+(Q714*'UNIT VALUES'!$D$38)+(R714*'UNIT VALUES'!$D$39),IF(C714="66",(Q714*'UNIT VALUES'!$D$27)+(T714*'UNIT VALUES'!$D$29)+(R714*'UNIT VALUES'!$D$30),(Q714*'UNIT VALUES'!$D$27)+(T714*'UNIT VALUES'!$D$28)+(R714*'UNIT VALUES'!$D$30)))</f>
        <v>1495884.5738195297</v>
      </c>
      <c r="W714" s="58">
        <f t="shared" si="11"/>
        <v>1495885</v>
      </c>
      <c r="X714" s="63">
        <f>ROUND(IF(C714="22", W714*'UNIT VALUES'!$D$40, W714*'UNIT VALUES'!$D$32), 0)</f>
        <v>1305111</v>
      </c>
    </row>
    <row r="715" spans="1:24">
      <c r="A715" s="64" t="s">
        <v>2193</v>
      </c>
      <c r="B715" s="64" t="s">
        <v>2160</v>
      </c>
      <c r="C715" s="64" t="s">
        <v>28</v>
      </c>
      <c r="D715" s="64" t="s">
        <v>29</v>
      </c>
      <c r="E715" s="64" t="s">
        <v>2161</v>
      </c>
      <c r="F715" s="64" t="s">
        <v>2194</v>
      </c>
      <c r="G715" s="64" t="s">
        <v>1665</v>
      </c>
      <c r="H715" s="64" t="s">
        <v>2195</v>
      </c>
      <c r="I715" s="64" t="s">
        <v>24</v>
      </c>
      <c r="J715" s="64" t="s">
        <v>2164</v>
      </c>
      <c r="K715" s="64" t="s">
        <v>929</v>
      </c>
      <c r="L715" s="65">
        <v>44799</v>
      </c>
      <c r="M715" s="65">
        <v>70193</v>
      </c>
      <c r="N715" s="65">
        <v>70193</v>
      </c>
      <c r="O715" s="65">
        <v>99967</v>
      </c>
      <c r="P715" s="65">
        <v>0</v>
      </c>
      <c r="Q715" s="65">
        <v>7773</v>
      </c>
      <c r="R715" s="65">
        <v>1931</v>
      </c>
      <c r="S715" s="65">
        <v>1143</v>
      </c>
      <c r="T715" s="57">
        <f>IF(P715&gt;0, ROUND(IF(IF(OR(C715="51", C715="52", C715="66"), (L715*'UNIT VALUES'!$C$22)-CALCS!P715,0)&gt;0, IF(OR(C715="51", C715="52", C715="66"), (L715*'UNIT VALUES'!$C$22)-CALCS!P715,0), 0), 0), ROUND(IF(IF(OR(C715="51", C715="52", C715="66"), (L715*'UNIT VALUES'!$C$22)-CALCS!O715,0)&gt;0, IF(OR(C715="51", C715="52", C715="66"), (L715*'UNIT VALUES'!$C$22)-CALCS!O715,0), 0), 0))</f>
        <v>0</v>
      </c>
      <c r="U715" s="58">
        <f>IF(C715="22", (O715*'UNIT VALUES'!$D$34)+(Q715*'UNIT VALUES'!$D$35)+(S715*'UNIT VALUES'!$D$36), (O715*'UNIT VALUES'!$D$24)+(Q715*'UNIT VALUES'!$D$25)+(S715*'UNIT VALUES'!$D$26))</f>
        <v>629616.51729482273</v>
      </c>
      <c r="V715" s="58">
        <f>IF(C715="22",(O715*'UNIT VALUES'!$D$37)+(Q715*'UNIT VALUES'!$D$38)+(R715*'UNIT VALUES'!$D$39),IF(C715="66",(Q715*'UNIT VALUES'!$D$27)+(T715*'UNIT VALUES'!$D$29)+(R715*'UNIT VALUES'!$D$30),(Q715*'UNIT VALUES'!$D$27)+(T715*'UNIT VALUES'!$D$28)+(R715*'UNIT VALUES'!$D$30)))</f>
        <v>281746.64660564688</v>
      </c>
      <c r="W715" s="58">
        <f t="shared" si="11"/>
        <v>629617</v>
      </c>
      <c r="X715" s="63">
        <f>ROUND(IF(C715="22", W715*'UNIT VALUES'!$D$40, W715*'UNIT VALUES'!$D$32), 0)</f>
        <v>549320</v>
      </c>
    </row>
    <row r="716" spans="1:24">
      <c r="A716" s="64" t="s">
        <v>2196</v>
      </c>
      <c r="B716" s="64" t="s">
        <v>2160</v>
      </c>
      <c r="C716" s="64" t="s">
        <v>49</v>
      </c>
      <c r="D716" s="64" t="s">
        <v>50</v>
      </c>
      <c r="E716" s="64" t="s">
        <v>2161</v>
      </c>
      <c r="F716" s="64" t="s">
        <v>1265</v>
      </c>
      <c r="G716" s="64" t="s">
        <v>464</v>
      </c>
      <c r="H716" s="64" t="s">
        <v>24</v>
      </c>
      <c r="I716" s="64" t="s">
        <v>1282</v>
      </c>
      <c r="J716" s="64" t="s">
        <v>2173</v>
      </c>
      <c r="K716" s="64" t="s">
        <v>929</v>
      </c>
      <c r="L716" s="65">
        <v>107698</v>
      </c>
      <c r="M716" s="65">
        <v>107311</v>
      </c>
      <c r="N716" s="65">
        <v>106201</v>
      </c>
      <c r="O716" s="65">
        <v>124969</v>
      </c>
      <c r="P716" s="65">
        <v>0</v>
      </c>
      <c r="Q716" s="65">
        <v>20484</v>
      </c>
      <c r="R716" s="65">
        <v>9857</v>
      </c>
      <c r="S716" s="65">
        <v>7446</v>
      </c>
      <c r="T716" s="57">
        <f>IF(P716&gt;0, ROUND(IF(IF(OR(C716="51", C716="52", C716="66"), (L716*'UNIT VALUES'!$C$22)-CALCS!P716,0)&gt;0, IF(OR(C716="51", C716="52", C716="66"), (L716*'UNIT VALUES'!$C$22)-CALCS!P716,0), 0), 0), ROUND(IF(IF(OR(C716="51", C716="52", C716="66"), (L716*'UNIT VALUES'!$C$22)-CALCS!O716,0)&gt;0, IF(OR(C716="51", C716="52", C716="66"), (L716*'UNIT VALUES'!$C$22)-CALCS!O716,0), 0), 0))</f>
        <v>35827</v>
      </c>
      <c r="U716" s="58">
        <f>IF(C716="22", (O716*'UNIT VALUES'!$D$34)+(Q716*'UNIT VALUES'!$D$35)+(S716*'UNIT VALUES'!$D$36), (O716*'UNIT VALUES'!$D$24)+(Q716*'UNIT VALUES'!$D$25)+(S716*'UNIT VALUES'!$D$26))</f>
        <v>2137794.2464539697</v>
      </c>
      <c r="V716" s="58">
        <f>IF(C716="22",(O716*'UNIT VALUES'!$D$37)+(Q716*'UNIT VALUES'!$D$38)+(R716*'UNIT VALUES'!$D$39),IF(C716="66",(Q716*'UNIT VALUES'!$D$27)+(T716*'UNIT VALUES'!$D$29)+(R716*'UNIT VALUES'!$D$30),(Q716*'UNIT VALUES'!$D$27)+(T716*'UNIT VALUES'!$D$28)+(R716*'UNIT VALUES'!$D$30)))</f>
        <v>1533420.6302273429</v>
      </c>
      <c r="W716" s="58">
        <f t="shared" si="11"/>
        <v>2137794</v>
      </c>
      <c r="X716" s="63">
        <f>ROUND(IF(C716="22", W716*'UNIT VALUES'!$D$40, W716*'UNIT VALUES'!$D$32), 0)</f>
        <v>1865156</v>
      </c>
    </row>
    <row r="717" spans="1:24">
      <c r="A717" s="64" t="s">
        <v>2197</v>
      </c>
      <c r="B717" s="64" t="s">
        <v>2160</v>
      </c>
      <c r="C717" s="64" t="s">
        <v>28</v>
      </c>
      <c r="D717" s="64" t="s">
        <v>29</v>
      </c>
      <c r="E717" s="64" t="s">
        <v>2161</v>
      </c>
      <c r="F717" s="64" t="s">
        <v>2198</v>
      </c>
      <c r="G717" s="64" t="s">
        <v>1034</v>
      </c>
      <c r="H717" s="64" t="s">
        <v>2199</v>
      </c>
      <c r="I717" s="64" t="s">
        <v>24</v>
      </c>
      <c r="J717" s="64" t="s">
        <v>2200</v>
      </c>
      <c r="K717" s="64" t="s">
        <v>929</v>
      </c>
      <c r="L717" s="65">
        <v>26628</v>
      </c>
      <c r="M717" s="65">
        <v>0</v>
      </c>
      <c r="N717" s="65">
        <v>0</v>
      </c>
      <c r="O717" s="65">
        <v>35790</v>
      </c>
      <c r="P717" s="65">
        <v>0</v>
      </c>
      <c r="Q717" s="65">
        <v>2945</v>
      </c>
      <c r="R717" s="65">
        <v>1623</v>
      </c>
      <c r="S717" s="65">
        <v>176</v>
      </c>
      <c r="T717" s="57">
        <f>IF(P717&gt;0, ROUND(IF(IF(OR(C717="51", C717="52", C717="66"), (L717*'UNIT VALUES'!$C$22)-CALCS!P717,0)&gt;0, IF(OR(C717="51", C717="52", C717="66"), (L717*'UNIT VALUES'!$C$22)-CALCS!P717,0), 0), 0), ROUND(IF(IF(OR(C717="51", C717="52", C717="66"), (L717*'UNIT VALUES'!$C$22)-CALCS!O717,0)&gt;0, IF(OR(C717="51", C717="52", C717="66"), (L717*'UNIT VALUES'!$C$22)-CALCS!O717,0), 0), 0))</f>
        <v>3966</v>
      </c>
      <c r="U717" s="58">
        <f>IF(C717="22", (O717*'UNIT VALUES'!$D$34)+(Q717*'UNIT VALUES'!$D$35)+(S717*'UNIT VALUES'!$D$36), (O717*'UNIT VALUES'!$D$24)+(Q717*'UNIT VALUES'!$D$25)+(S717*'UNIT VALUES'!$D$26))</f>
        <v>190922.70378559211</v>
      </c>
      <c r="V717" s="58">
        <f>IF(C717="22",(O717*'UNIT VALUES'!$D$37)+(Q717*'UNIT VALUES'!$D$38)+(R717*'UNIT VALUES'!$D$39),IF(C717="66",(Q717*'UNIT VALUES'!$D$27)+(T717*'UNIT VALUES'!$D$29)+(R717*'UNIT VALUES'!$D$30),(Q717*'UNIT VALUES'!$D$27)+(T717*'UNIT VALUES'!$D$28)+(R717*'UNIT VALUES'!$D$30)))</f>
        <v>220283.09154801726</v>
      </c>
      <c r="W717" s="58">
        <f t="shared" si="11"/>
        <v>220283</v>
      </c>
      <c r="X717" s="63">
        <f>ROUND(IF(C717="22", W717*'UNIT VALUES'!$D$40, W717*'UNIT VALUES'!$D$32), 0)</f>
        <v>192190</v>
      </c>
    </row>
    <row r="718" spans="1:24">
      <c r="A718" s="64" t="s">
        <v>2201</v>
      </c>
      <c r="B718" s="64" t="s">
        <v>2160</v>
      </c>
      <c r="C718" s="64" t="s">
        <v>49</v>
      </c>
      <c r="D718" s="64" t="s">
        <v>50</v>
      </c>
      <c r="E718" s="64" t="s">
        <v>2161</v>
      </c>
      <c r="F718" s="64" t="s">
        <v>999</v>
      </c>
      <c r="G718" s="64" t="s">
        <v>166</v>
      </c>
      <c r="H718" s="64" t="s">
        <v>2202</v>
      </c>
      <c r="I718" s="64" t="s">
        <v>24</v>
      </c>
      <c r="J718" s="64" t="s">
        <v>2164</v>
      </c>
      <c r="K718" s="64" t="s">
        <v>929</v>
      </c>
      <c r="L718" s="65">
        <v>19858</v>
      </c>
      <c r="M718" s="65">
        <v>31358</v>
      </c>
      <c r="N718" s="65">
        <v>31358</v>
      </c>
      <c r="O718" s="65">
        <v>62300</v>
      </c>
      <c r="P718" s="65">
        <v>0</v>
      </c>
      <c r="Q718" s="65">
        <v>2804</v>
      </c>
      <c r="R718" s="65">
        <v>1086</v>
      </c>
      <c r="S718" s="65">
        <v>353</v>
      </c>
      <c r="T718" s="57">
        <f>IF(P718&gt;0, ROUND(IF(IF(OR(C718="51", C718="52", C718="66"), (L718*'UNIT VALUES'!$C$22)-CALCS!P718,0)&gt;0, IF(OR(C718="51", C718="52", C718="66"), (L718*'UNIT VALUES'!$C$22)-CALCS!P718,0), 0), 0), ROUND(IF(IF(OR(C718="51", C718="52", C718="66"), (L718*'UNIT VALUES'!$C$22)-CALCS!O718,0)&gt;0, IF(OR(C718="51", C718="52", C718="66"), (L718*'UNIT VALUES'!$C$22)-CALCS!O718,0), 0), 0))</f>
        <v>0</v>
      </c>
      <c r="U718" s="58">
        <f>IF(C718="22", (O718*'UNIT VALUES'!$D$34)+(Q718*'UNIT VALUES'!$D$35)+(S718*'UNIT VALUES'!$D$36), (O718*'UNIT VALUES'!$D$24)+(Q718*'UNIT VALUES'!$D$25)+(S718*'UNIT VALUES'!$D$26))</f>
        <v>268654.29286111385</v>
      </c>
      <c r="V718" s="58">
        <f>IF(C718="22",(O718*'UNIT VALUES'!$D$37)+(Q718*'UNIT VALUES'!$D$38)+(R718*'UNIT VALUES'!$D$39),IF(C718="66",(Q718*'UNIT VALUES'!$D$27)+(T718*'UNIT VALUES'!$D$29)+(R718*'UNIT VALUES'!$D$30),(Q718*'UNIT VALUES'!$D$27)+(T718*'UNIT VALUES'!$D$28)+(R718*'UNIT VALUES'!$D$30)))</f>
        <v>129465.00198618817</v>
      </c>
      <c r="W718" s="58">
        <f t="shared" si="11"/>
        <v>268654</v>
      </c>
      <c r="X718" s="63">
        <f>ROUND(IF(C718="22", W718*'UNIT VALUES'!$D$40, W718*'UNIT VALUES'!$D$32), 0)</f>
        <v>234392</v>
      </c>
    </row>
    <row r="719" spans="1:24">
      <c r="A719" s="64" t="s">
        <v>2203</v>
      </c>
      <c r="B719" s="64" t="s">
        <v>2160</v>
      </c>
      <c r="C719" s="64" t="s">
        <v>49</v>
      </c>
      <c r="D719" s="64" t="s">
        <v>50</v>
      </c>
      <c r="E719" s="64" t="s">
        <v>2161</v>
      </c>
      <c r="F719" s="64" t="s">
        <v>2204</v>
      </c>
      <c r="G719" s="64" t="s">
        <v>112</v>
      </c>
      <c r="H719" s="64" t="s">
        <v>2205</v>
      </c>
      <c r="I719" s="64" t="s">
        <v>24</v>
      </c>
      <c r="J719" s="64" t="s">
        <v>2183</v>
      </c>
      <c r="K719" s="64" t="s">
        <v>929</v>
      </c>
      <c r="L719" s="65">
        <v>17591</v>
      </c>
      <c r="M719" s="65">
        <v>45156</v>
      </c>
      <c r="N719" s="65">
        <v>45156</v>
      </c>
      <c r="O719" s="65">
        <v>64634</v>
      </c>
      <c r="P719" s="65">
        <v>0</v>
      </c>
      <c r="Q719" s="65">
        <v>3473</v>
      </c>
      <c r="R719" s="65">
        <v>1150</v>
      </c>
      <c r="S719" s="65">
        <v>405</v>
      </c>
      <c r="T719" s="57">
        <f>IF(P719&gt;0, ROUND(IF(IF(OR(C719="51", C719="52", C719="66"), (L719*'UNIT VALUES'!$C$22)-CALCS!P719,0)&gt;0, IF(OR(C719="51", C719="52", C719="66"), (L719*'UNIT VALUES'!$C$22)-CALCS!P719,0), 0), 0), ROUND(IF(IF(OR(C719="51", C719="52", C719="66"), (L719*'UNIT VALUES'!$C$22)-CALCS!O719,0)&gt;0, IF(OR(C719="51", C719="52", C719="66"), (L719*'UNIT VALUES'!$C$22)-CALCS!O719,0), 0), 0))</f>
        <v>0</v>
      </c>
      <c r="U719" s="58">
        <f>IF(C719="22", (O719*'UNIT VALUES'!$D$34)+(Q719*'UNIT VALUES'!$D$35)+(S719*'UNIT VALUES'!$D$36), (O719*'UNIT VALUES'!$D$24)+(Q719*'UNIT VALUES'!$D$25)+(S719*'UNIT VALUES'!$D$26))</f>
        <v>302667.35504086461</v>
      </c>
      <c r="V719" s="58">
        <f>IF(C719="22",(O719*'UNIT VALUES'!$D$37)+(Q719*'UNIT VALUES'!$D$38)+(R719*'UNIT VALUES'!$D$39),IF(C719="66",(Q719*'UNIT VALUES'!$D$27)+(T719*'UNIT VALUES'!$D$29)+(R719*'UNIT VALUES'!$D$30),(Q719*'UNIT VALUES'!$D$27)+(T719*'UNIT VALUES'!$D$28)+(R719*'UNIT VALUES'!$D$30)))</f>
        <v>146410.97034215319</v>
      </c>
      <c r="W719" s="58">
        <f t="shared" si="11"/>
        <v>302667</v>
      </c>
      <c r="X719" s="63">
        <f>ROUND(IF(C719="22", W719*'UNIT VALUES'!$D$40, W719*'UNIT VALUES'!$D$32), 0)</f>
        <v>264067</v>
      </c>
    </row>
    <row r="720" spans="1:24">
      <c r="A720" s="64" t="s">
        <v>2206</v>
      </c>
      <c r="B720" s="64" t="s">
        <v>2160</v>
      </c>
      <c r="C720" s="64" t="s">
        <v>49</v>
      </c>
      <c r="D720" s="64" t="s">
        <v>50</v>
      </c>
      <c r="E720" s="64" t="s">
        <v>2161</v>
      </c>
      <c r="F720" s="64" t="s">
        <v>77</v>
      </c>
      <c r="G720" s="64" t="s">
        <v>1034</v>
      </c>
      <c r="H720" s="64" t="s">
        <v>2207</v>
      </c>
      <c r="I720" s="64" t="s">
        <v>24</v>
      </c>
      <c r="J720" s="64" t="s">
        <v>2200</v>
      </c>
      <c r="K720" s="64" t="s">
        <v>929</v>
      </c>
      <c r="L720" s="65">
        <v>65035</v>
      </c>
      <c r="M720" s="65">
        <v>82801</v>
      </c>
      <c r="N720" s="65">
        <v>82801</v>
      </c>
      <c r="O720" s="65">
        <v>88464</v>
      </c>
      <c r="P720" s="65">
        <v>0</v>
      </c>
      <c r="Q720" s="65">
        <v>4000</v>
      </c>
      <c r="R720" s="65">
        <v>5291</v>
      </c>
      <c r="S720" s="65">
        <v>498</v>
      </c>
      <c r="T720" s="57">
        <f>IF(P720&gt;0, ROUND(IF(IF(OR(C720="51", C720="52", C720="66"), (L720*'UNIT VALUES'!$C$22)-CALCS!P720,0)&gt;0, IF(OR(C720="51", C720="52", C720="66"), (L720*'UNIT VALUES'!$C$22)-CALCS!P720,0), 0), 0), ROUND(IF(IF(OR(C720="51", C720="52", C720="66"), (L720*'UNIT VALUES'!$C$22)-CALCS!O720,0)&gt;0, IF(OR(C720="51", C720="52", C720="66"), (L720*'UNIT VALUES'!$C$22)-CALCS!O720,0), 0), 0))</f>
        <v>8635</v>
      </c>
      <c r="U720" s="58">
        <f>IF(C720="22", (O720*'UNIT VALUES'!$D$34)+(Q720*'UNIT VALUES'!$D$35)+(S720*'UNIT VALUES'!$D$36), (O720*'UNIT VALUES'!$D$24)+(Q720*'UNIT VALUES'!$D$25)+(S720*'UNIT VALUES'!$D$26))</f>
        <v>381497.84970407007</v>
      </c>
      <c r="V720" s="58">
        <f>IF(C720="22",(O720*'UNIT VALUES'!$D$37)+(Q720*'UNIT VALUES'!$D$38)+(R720*'UNIT VALUES'!$D$39),IF(C720="66",(Q720*'UNIT VALUES'!$D$27)+(T720*'UNIT VALUES'!$D$29)+(R720*'UNIT VALUES'!$D$30),(Q720*'UNIT VALUES'!$D$27)+(T720*'UNIT VALUES'!$D$28)+(R720*'UNIT VALUES'!$D$30)))</f>
        <v>560587.38699087361</v>
      </c>
      <c r="W720" s="58">
        <f t="shared" si="11"/>
        <v>560587</v>
      </c>
      <c r="X720" s="63">
        <f>ROUND(IF(C720="22", W720*'UNIT VALUES'!$D$40, W720*'UNIT VALUES'!$D$32), 0)</f>
        <v>489094</v>
      </c>
    </row>
    <row r="721" spans="1:24">
      <c r="A721" s="64" t="s">
        <v>2208</v>
      </c>
      <c r="B721" s="64" t="s">
        <v>2160</v>
      </c>
      <c r="C721" s="64" t="s">
        <v>49</v>
      </c>
      <c r="D721" s="64" t="s">
        <v>50</v>
      </c>
      <c r="E721" s="64" t="s">
        <v>2161</v>
      </c>
      <c r="F721" s="64" t="s">
        <v>352</v>
      </c>
      <c r="G721" s="64" t="s">
        <v>232</v>
      </c>
      <c r="H721" s="64" t="s">
        <v>24</v>
      </c>
      <c r="I721" s="64" t="s">
        <v>2209</v>
      </c>
      <c r="J721" s="64" t="s">
        <v>2167</v>
      </c>
      <c r="K721" s="64" t="s">
        <v>929</v>
      </c>
      <c r="L721" s="65">
        <v>9854</v>
      </c>
      <c r="M721" s="65">
        <v>0</v>
      </c>
      <c r="N721" s="65">
        <v>0</v>
      </c>
      <c r="O721" s="65">
        <v>14791</v>
      </c>
      <c r="P721" s="65">
        <v>0</v>
      </c>
      <c r="Q721" s="65">
        <v>1524</v>
      </c>
      <c r="R721" s="65">
        <v>883</v>
      </c>
      <c r="S721" s="65">
        <v>70</v>
      </c>
      <c r="T721" s="57">
        <f>IF(P721&gt;0, ROUND(IF(IF(OR(C721="51", C721="52", C721="66"), (L721*'UNIT VALUES'!$C$22)-CALCS!P721,0)&gt;0, IF(OR(C721="51", C721="52", C721="66"), (L721*'UNIT VALUES'!$C$22)-CALCS!P721,0), 0), 0), ROUND(IF(IF(OR(C721="51", C721="52", C721="66"), (L721*'UNIT VALUES'!$C$22)-CALCS!O721,0)&gt;0, IF(OR(C721="51", C721="52", C721="66"), (L721*'UNIT VALUES'!$C$22)-CALCS!O721,0), 0), 0))</f>
        <v>0</v>
      </c>
      <c r="U721" s="58">
        <f>IF(C721="22", (O721*'UNIT VALUES'!$D$34)+(Q721*'UNIT VALUES'!$D$35)+(S721*'UNIT VALUES'!$D$36), (O721*'UNIT VALUES'!$D$24)+(Q721*'UNIT VALUES'!$D$25)+(S721*'UNIT VALUES'!$D$26))</f>
        <v>87899.770728038086</v>
      </c>
      <c r="V721" s="58">
        <f>IF(C721="22",(O721*'UNIT VALUES'!$D$37)+(Q721*'UNIT VALUES'!$D$38)+(R721*'UNIT VALUES'!$D$39),IF(C721="66",(Q721*'UNIT VALUES'!$D$27)+(T721*'UNIT VALUES'!$D$29)+(R721*'UNIT VALUES'!$D$30),(Q721*'UNIT VALUES'!$D$27)+(T721*'UNIT VALUES'!$D$28)+(R721*'UNIT VALUES'!$D$30)))</f>
        <v>91286.015233926097</v>
      </c>
      <c r="W721" s="58">
        <f t="shared" si="11"/>
        <v>91286</v>
      </c>
      <c r="X721" s="63">
        <f>ROUND(IF(C721="22", W721*'UNIT VALUES'!$D$40, W721*'UNIT VALUES'!$D$32), 0)</f>
        <v>79644</v>
      </c>
    </row>
    <row r="722" spans="1:24">
      <c r="A722" s="64" t="s">
        <v>2210</v>
      </c>
      <c r="B722" s="64" t="s">
        <v>2160</v>
      </c>
      <c r="C722" s="64" t="s">
        <v>49</v>
      </c>
      <c r="D722" s="64" t="s">
        <v>50</v>
      </c>
      <c r="E722" s="64" t="s">
        <v>2161</v>
      </c>
      <c r="F722" s="64" t="s">
        <v>374</v>
      </c>
      <c r="G722" s="64" t="s">
        <v>201</v>
      </c>
      <c r="H722" s="64" t="s">
        <v>2211</v>
      </c>
      <c r="I722" s="64" t="s">
        <v>24</v>
      </c>
      <c r="J722" s="64" t="s">
        <v>2164</v>
      </c>
      <c r="K722" s="64" t="s">
        <v>929</v>
      </c>
      <c r="L722" s="65">
        <v>11153</v>
      </c>
      <c r="M722" s="65">
        <v>25065</v>
      </c>
      <c r="N722" s="65">
        <v>25065</v>
      </c>
      <c r="O722" s="65">
        <v>51075</v>
      </c>
      <c r="P722" s="65">
        <v>0</v>
      </c>
      <c r="Q722" s="65">
        <v>2251</v>
      </c>
      <c r="R722" s="65">
        <v>891</v>
      </c>
      <c r="S722" s="65">
        <v>69</v>
      </c>
      <c r="T722" s="57">
        <f>IF(P722&gt;0, ROUND(IF(IF(OR(C722="51", C722="52", C722="66"), (L722*'UNIT VALUES'!$C$22)-CALCS!P722,0)&gt;0, IF(OR(C722="51", C722="52", C722="66"), (L722*'UNIT VALUES'!$C$22)-CALCS!P722,0), 0), 0), ROUND(IF(IF(OR(C722="51", C722="52", C722="66"), (L722*'UNIT VALUES'!$C$22)-CALCS!O722,0)&gt;0, IF(OR(C722="51", C722="52", C722="66"), (L722*'UNIT VALUES'!$C$22)-CALCS!O722,0), 0), 0))</f>
        <v>0</v>
      </c>
      <c r="U722" s="58">
        <f>IF(C722="22", (O722*'UNIT VALUES'!$D$34)+(Q722*'UNIT VALUES'!$D$35)+(S722*'UNIT VALUES'!$D$36), (O722*'UNIT VALUES'!$D$24)+(Q722*'UNIT VALUES'!$D$25)+(S722*'UNIT VALUES'!$D$26))</f>
        <v>181457.81674076503</v>
      </c>
      <c r="V722" s="58">
        <f>IF(C722="22",(O722*'UNIT VALUES'!$D$37)+(Q722*'UNIT VALUES'!$D$38)+(R722*'UNIT VALUES'!$D$39),IF(C722="66",(Q722*'UNIT VALUES'!$D$27)+(T722*'UNIT VALUES'!$D$29)+(R722*'UNIT VALUES'!$D$30),(Q722*'UNIT VALUES'!$D$27)+(T722*'UNIT VALUES'!$D$28)+(R722*'UNIT VALUES'!$D$30)))</f>
        <v>105302.72207352472</v>
      </c>
      <c r="W722" s="58">
        <f t="shared" si="11"/>
        <v>181458</v>
      </c>
      <c r="X722" s="63">
        <f>ROUND(IF(C722="22", W722*'UNIT VALUES'!$D$40, W722*'UNIT VALUES'!$D$32), 0)</f>
        <v>158316</v>
      </c>
    </row>
    <row r="723" spans="1:24">
      <c r="A723" s="64" t="s">
        <v>2212</v>
      </c>
      <c r="B723" s="64" t="s">
        <v>2160</v>
      </c>
      <c r="C723" s="64" t="s">
        <v>49</v>
      </c>
      <c r="D723" s="64" t="s">
        <v>50</v>
      </c>
      <c r="E723" s="64" t="s">
        <v>2161</v>
      </c>
      <c r="F723" s="64" t="s">
        <v>2213</v>
      </c>
      <c r="G723" s="64" t="s">
        <v>175</v>
      </c>
      <c r="H723" s="64" t="s">
        <v>2214</v>
      </c>
      <c r="I723" s="64" t="s">
        <v>24</v>
      </c>
      <c r="J723" s="64" t="s">
        <v>2173</v>
      </c>
      <c r="K723" s="64" t="s">
        <v>929</v>
      </c>
      <c r="L723" s="65">
        <v>59379</v>
      </c>
      <c r="M723" s="65">
        <v>61493</v>
      </c>
      <c r="N723" s="65">
        <v>61493</v>
      </c>
      <c r="O723" s="65">
        <v>53926</v>
      </c>
      <c r="P723" s="65">
        <v>0</v>
      </c>
      <c r="Q723" s="65">
        <v>9195</v>
      </c>
      <c r="R723" s="65">
        <v>5861</v>
      </c>
      <c r="S723" s="65">
        <v>1552</v>
      </c>
      <c r="T723" s="57">
        <f>IF(P723&gt;0, ROUND(IF(IF(OR(C723="51", C723="52", C723="66"), (L723*'UNIT VALUES'!$C$22)-CALCS!P723,0)&gt;0, IF(OR(C723="51", C723="52", C723="66"), (L723*'UNIT VALUES'!$C$22)-CALCS!P723,0), 0), 0), ROUND(IF(IF(OR(C723="51", C723="52", C723="66"), (L723*'UNIT VALUES'!$C$22)-CALCS!O723,0)&gt;0, IF(OR(C723="51", C723="52", C723="66"), (L723*'UNIT VALUES'!$C$22)-CALCS!O723,0), 0), 0))</f>
        <v>34728</v>
      </c>
      <c r="U723" s="58">
        <f>IF(C723="22", (O723*'UNIT VALUES'!$D$34)+(Q723*'UNIT VALUES'!$D$35)+(S723*'UNIT VALUES'!$D$36), (O723*'UNIT VALUES'!$D$24)+(Q723*'UNIT VALUES'!$D$25)+(S723*'UNIT VALUES'!$D$26))</f>
        <v>652202.8030674567</v>
      </c>
      <c r="V723" s="58">
        <f>IF(C723="22",(O723*'UNIT VALUES'!$D$37)+(Q723*'UNIT VALUES'!$D$38)+(R723*'UNIT VALUES'!$D$39),IF(C723="66",(Q723*'UNIT VALUES'!$D$27)+(T723*'UNIT VALUES'!$D$29)+(R723*'UNIT VALUES'!$D$30),(Q723*'UNIT VALUES'!$D$27)+(T723*'UNIT VALUES'!$D$28)+(R723*'UNIT VALUES'!$D$30)))</f>
        <v>1025269.9755493507</v>
      </c>
      <c r="W723" s="58">
        <f t="shared" si="11"/>
        <v>1025270</v>
      </c>
      <c r="X723" s="63">
        <f>ROUND(IF(C723="22", W723*'UNIT VALUES'!$D$40, W723*'UNIT VALUES'!$D$32), 0)</f>
        <v>894515</v>
      </c>
    </row>
    <row r="724" spans="1:24">
      <c r="A724" s="64" t="s">
        <v>2215</v>
      </c>
      <c r="B724" s="64" t="s">
        <v>2160</v>
      </c>
      <c r="C724" s="64" t="s">
        <v>49</v>
      </c>
      <c r="D724" s="64" t="s">
        <v>50</v>
      </c>
      <c r="E724" s="64" t="s">
        <v>2161</v>
      </c>
      <c r="F724" s="64" t="s">
        <v>2216</v>
      </c>
      <c r="G724" s="64" t="s">
        <v>254</v>
      </c>
      <c r="H724" s="64" t="s">
        <v>2217</v>
      </c>
      <c r="I724" s="64" t="s">
        <v>24</v>
      </c>
      <c r="J724" s="64" t="s">
        <v>2164</v>
      </c>
      <c r="K724" s="64" t="s">
        <v>929</v>
      </c>
      <c r="L724" s="65">
        <v>5939</v>
      </c>
      <c r="M724" s="65">
        <v>25644</v>
      </c>
      <c r="N724" s="65">
        <v>25644</v>
      </c>
      <c r="O724" s="65">
        <v>54856</v>
      </c>
      <c r="P724" s="65">
        <v>0</v>
      </c>
      <c r="Q724" s="65">
        <v>2164</v>
      </c>
      <c r="R724" s="65">
        <v>621</v>
      </c>
      <c r="S724" s="65">
        <v>283</v>
      </c>
      <c r="T724" s="57">
        <f>IF(P724&gt;0, ROUND(IF(IF(OR(C724="51", C724="52", C724="66"), (L724*'UNIT VALUES'!$C$22)-CALCS!P724,0)&gt;0, IF(OR(C724="51", C724="52", C724="66"), (L724*'UNIT VALUES'!$C$22)-CALCS!P724,0), 0), 0), ROUND(IF(IF(OR(C724="51", C724="52", C724="66"), (L724*'UNIT VALUES'!$C$22)-CALCS!O724,0)&gt;0, IF(OR(C724="51", C724="52", C724="66"), (L724*'UNIT VALUES'!$C$22)-CALCS!O724,0), 0), 0))</f>
        <v>0</v>
      </c>
      <c r="U724" s="58">
        <f>IF(C724="22", (O724*'UNIT VALUES'!$D$34)+(Q724*'UNIT VALUES'!$D$35)+(S724*'UNIT VALUES'!$D$36), (O724*'UNIT VALUES'!$D$24)+(Q724*'UNIT VALUES'!$D$25)+(S724*'UNIT VALUES'!$D$26))</f>
        <v>222443.18223244761</v>
      </c>
      <c r="V724" s="58">
        <f>IF(C724="22",(O724*'UNIT VALUES'!$D$37)+(Q724*'UNIT VALUES'!$D$38)+(R724*'UNIT VALUES'!$D$39),IF(C724="66",(Q724*'UNIT VALUES'!$D$27)+(T724*'UNIT VALUES'!$D$29)+(R724*'UNIT VALUES'!$D$30),(Q724*'UNIT VALUES'!$D$27)+(T724*'UNIT VALUES'!$D$28)+(R724*'UNIT VALUES'!$D$30)))</f>
        <v>84398.870269978681</v>
      </c>
      <c r="W724" s="58">
        <f t="shared" si="11"/>
        <v>222443</v>
      </c>
      <c r="X724" s="63">
        <f>ROUND(IF(C724="22", W724*'UNIT VALUES'!$D$40, W724*'UNIT VALUES'!$D$32), 0)</f>
        <v>194074</v>
      </c>
    </row>
    <row r="725" spans="1:24">
      <c r="A725" s="64" t="s">
        <v>2218</v>
      </c>
      <c r="B725" s="64" t="s">
        <v>2160</v>
      </c>
      <c r="C725" s="64" t="s">
        <v>49</v>
      </c>
      <c r="D725" s="64" t="s">
        <v>50</v>
      </c>
      <c r="E725" s="64" t="s">
        <v>2161</v>
      </c>
      <c r="F725" s="64" t="s">
        <v>385</v>
      </c>
      <c r="G725" s="64" t="s">
        <v>1650</v>
      </c>
      <c r="H725" s="64" t="s">
        <v>24</v>
      </c>
      <c r="I725" s="64" t="s">
        <v>413</v>
      </c>
      <c r="J725" s="64" t="s">
        <v>2170</v>
      </c>
      <c r="K725" s="64" t="s">
        <v>929</v>
      </c>
      <c r="L725" s="65">
        <v>276101</v>
      </c>
      <c r="M725" s="65">
        <v>223742</v>
      </c>
      <c r="N725" s="65">
        <v>223532</v>
      </c>
      <c r="O725" s="65">
        <v>247597</v>
      </c>
      <c r="P725" s="65">
        <v>0</v>
      </c>
      <c r="Q725" s="65">
        <v>40152</v>
      </c>
      <c r="R725" s="65">
        <v>45533</v>
      </c>
      <c r="S725" s="65">
        <v>6566</v>
      </c>
      <c r="T725" s="57">
        <f>IF(P725&gt;0, ROUND(IF(IF(OR(C725="51", C725="52", C725="66"), (L725*'UNIT VALUES'!$C$22)-CALCS!P725,0)&gt;0, IF(OR(C725="51", C725="52", C725="66"), (L725*'UNIT VALUES'!$C$22)-CALCS!P725,0), 0), 0), ROUND(IF(IF(OR(C725="51", C725="52", C725="66"), (L725*'UNIT VALUES'!$C$22)-CALCS!O725,0)&gt;0, IF(OR(C725="51", C725="52", C725="66"), (L725*'UNIT VALUES'!$C$22)-CALCS!O725,0), 0), 0))</f>
        <v>164628</v>
      </c>
      <c r="U725" s="58">
        <f>IF(C725="22", (O725*'UNIT VALUES'!$D$34)+(Q725*'UNIT VALUES'!$D$35)+(S725*'UNIT VALUES'!$D$36), (O725*'UNIT VALUES'!$D$24)+(Q725*'UNIT VALUES'!$D$25)+(S725*'UNIT VALUES'!$D$26))</f>
        <v>2836052.2778132334</v>
      </c>
      <c r="V725" s="58">
        <f>IF(C725="22",(O725*'UNIT VALUES'!$D$37)+(Q725*'UNIT VALUES'!$D$38)+(R725*'UNIT VALUES'!$D$39),IF(C725="66",(Q725*'UNIT VALUES'!$D$27)+(T725*'UNIT VALUES'!$D$29)+(R725*'UNIT VALUES'!$D$30),(Q725*'UNIT VALUES'!$D$27)+(T725*'UNIT VALUES'!$D$28)+(R725*'UNIT VALUES'!$D$30)))</f>
        <v>6065113.734253834</v>
      </c>
      <c r="W725" s="58">
        <f t="shared" si="11"/>
        <v>6065114</v>
      </c>
      <c r="X725" s="63">
        <f>ROUND(IF(C725="22", W725*'UNIT VALUES'!$D$40, W725*'UNIT VALUES'!$D$32), 0)</f>
        <v>5291615</v>
      </c>
    </row>
    <row r="726" spans="1:24">
      <c r="A726" s="64" t="s">
        <v>2219</v>
      </c>
      <c r="B726" s="64" t="s">
        <v>2160</v>
      </c>
      <c r="C726" s="64" t="s">
        <v>49</v>
      </c>
      <c r="D726" s="64" t="s">
        <v>50</v>
      </c>
      <c r="E726" s="64" t="s">
        <v>2161</v>
      </c>
      <c r="F726" s="64" t="s">
        <v>396</v>
      </c>
      <c r="G726" s="64" t="s">
        <v>254</v>
      </c>
      <c r="H726" s="64" t="s">
        <v>2220</v>
      </c>
      <c r="I726" s="64" t="s">
        <v>24</v>
      </c>
      <c r="J726" s="64" t="s">
        <v>2164</v>
      </c>
      <c r="K726" s="64" t="s">
        <v>929</v>
      </c>
      <c r="L726" s="65">
        <v>16020</v>
      </c>
      <c r="M726" s="65">
        <v>38464</v>
      </c>
      <c r="N726" s="65">
        <v>38464</v>
      </c>
      <c r="O726" s="65">
        <v>92843</v>
      </c>
      <c r="P726" s="65">
        <v>0</v>
      </c>
      <c r="Q726" s="65">
        <v>16935</v>
      </c>
      <c r="R726" s="65">
        <v>870</v>
      </c>
      <c r="S726" s="65">
        <v>1749</v>
      </c>
      <c r="T726" s="57">
        <f>IF(P726&gt;0, ROUND(IF(IF(OR(C726="51", C726="52", C726="66"), (L726*'UNIT VALUES'!$C$22)-CALCS!P726,0)&gt;0, IF(OR(C726="51", C726="52", C726="66"), (L726*'UNIT VALUES'!$C$22)-CALCS!P726,0), 0), 0), ROUND(IF(IF(OR(C726="51", C726="52", C726="66"), (L726*'UNIT VALUES'!$C$22)-CALCS!O726,0)&gt;0, IF(OR(C726="51", C726="52", C726="66"), (L726*'UNIT VALUES'!$C$22)-CALCS!O726,0), 0), 0))</f>
        <v>0</v>
      </c>
      <c r="U726" s="58">
        <f>IF(C726="22", (O726*'UNIT VALUES'!$D$34)+(Q726*'UNIT VALUES'!$D$35)+(S726*'UNIT VALUES'!$D$36), (O726*'UNIT VALUES'!$D$24)+(Q726*'UNIT VALUES'!$D$25)+(S726*'UNIT VALUES'!$D$26))</f>
        <v>1000624.0881952653</v>
      </c>
      <c r="V726" s="58">
        <f>IF(C726="22",(O726*'UNIT VALUES'!$D$37)+(Q726*'UNIT VALUES'!$D$38)+(R726*'UNIT VALUES'!$D$39),IF(C726="66",(Q726*'UNIT VALUES'!$D$27)+(T726*'UNIT VALUES'!$D$29)+(R726*'UNIT VALUES'!$D$30),(Q726*'UNIT VALUES'!$D$27)+(T726*'UNIT VALUES'!$D$28)+(R726*'UNIT VALUES'!$D$30)))</f>
        <v>375365.24654597719</v>
      </c>
      <c r="W726" s="58">
        <f t="shared" si="11"/>
        <v>1000624</v>
      </c>
      <c r="X726" s="63">
        <f>ROUND(IF(C726="22", W726*'UNIT VALUES'!$D$40, W726*'UNIT VALUES'!$D$32), 0)</f>
        <v>873012</v>
      </c>
    </row>
    <row r="727" spans="1:24">
      <c r="A727" s="64" t="s">
        <v>2221</v>
      </c>
      <c r="B727" s="64" t="s">
        <v>2160</v>
      </c>
      <c r="C727" s="64" t="s">
        <v>49</v>
      </c>
      <c r="D727" s="64" t="s">
        <v>50</v>
      </c>
      <c r="E727" s="64" t="s">
        <v>2161</v>
      </c>
      <c r="F727" s="64" t="s">
        <v>1364</v>
      </c>
      <c r="G727" s="64" t="s">
        <v>201</v>
      </c>
      <c r="H727" s="64" t="s">
        <v>24</v>
      </c>
      <c r="I727" s="64" t="s">
        <v>2222</v>
      </c>
      <c r="J727" s="64" t="s">
        <v>2164</v>
      </c>
      <c r="K727" s="64" t="s">
        <v>929</v>
      </c>
      <c r="L727" s="65">
        <v>26228</v>
      </c>
      <c r="M727" s="65">
        <v>29819</v>
      </c>
      <c r="N727" s="65">
        <v>29819</v>
      </c>
      <c r="O727" s="65">
        <v>30719</v>
      </c>
      <c r="P727" s="65">
        <v>0</v>
      </c>
      <c r="Q727" s="65">
        <v>4532</v>
      </c>
      <c r="R727" s="65">
        <v>4031</v>
      </c>
      <c r="S727" s="65">
        <v>661</v>
      </c>
      <c r="T727" s="57">
        <f>IF(P727&gt;0, ROUND(IF(IF(OR(C727="51", C727="52", C727="66"), (L727*'UNIT VALUES'!$C$22)-CALCS!P727,0)&gt;0, IF(OR(C727="51", C727="52", C727="66"), (L727*'UNIT VALUES'!$C$22)-CALCS!P727,0), 0), 0), ROUND(IF(IF(OR(C727="51", C727="52", C727="66"), (L727*'UNIT VALUES'!$C$22)-CALCS!O727,0)&gt;0, IF(OR(C727="51", C727="52", C727="66"), (L727*'UNIT VALUES'!$C$22)-CALCS!O727,0), 0), 0))</f>
        <v>8440</v>
      </c>
      <c r="U727" s="58">
        <f>IF(C727="22", (O727*'UNIT VALUES'!$D$34)+(Q727*'UNIT VALUES'!$D$35)+(S727*'UNIT VALUES'!$D$36), (O727*'UNIT VALUES'!$D$24)+(Q727*'UNIT VALUES'!$D$25)+(S727*'UNIT VALUES'!$D$26))</f>
        <v>311993.05949006614</v>
      </c>
      <c r="V727" s="58">
        <f>IF(C727="22",(O727*'UNIT VALUES'!$D$37)+(Q727*'UNIT VALUES'!$D$38)+(R727*'UNIT VALUES'!$D$39),IF(C727="66",(Q727*'UNIT VALUES'!$D$27)+(T727*'UNIT VALUES'!$D$29)+(R727*'UNIT VALUES'!$D$30),(Q727*'UNIT VALUES'!$D$27)+(T727*'UNIT VALUES'!$D$28)+(R727*'UNIT VALUES'!$D$30)))</f>
        <v>477932.99370512972</v>
      </c>
      <c r="W727" s="58">
        <f t="shared" si="11"/>
        <v>477933</v>
      </c>
      <c r="X727" s="63">
        <f>ROUND(IF(C727="22", W727*'UNIT VALUES'!$D$40, W727*'UNIT VALUES'!$D$32), 0)</f>
        <v>416981</v>
      </c>
    </row>
    <row r="728" spans="1:24">
      <c r="A728" s="64" t="s">
        <v>886</v>
      </c>
      <c r="B728" s="64" t="s">
        <v>2160</v>
      </c>
      <c r="C728" s="64" t="s">
        <v>49</v>
      </c>
      <c r="D728" s="64" t="s">
        <v>50</v>
      </c>
      <c r="E728" s="64" t="s">
        <v>2161</v>
      </c>
      <c r="F728" s="64" t="s">
        <v>1047</v>
      </c>
      <c r="G728" s="64" t="s">
        <v>201</v>
      </c>
      <c r="H728" s="64" t="s">
        <v>2223</v>
      </c>
      <c r="I728" s="64" t="s">
        <v>24</v>
      </c>
      <c r="J728" s="64" t="s">
        <v>2164</v>
      </c>
      <c r="K728" s="64" t="s">
        <v>929</v>
      </c>
      <c r="L728" s="65">
        <v>39675</v>
      </c>
      <c r="M728" s="65">
        <v>62574</v>
      </c>
      <c r="N728" s="65">
        <v>62574</v>
      </c>
      <c r="O728" s="65">
        <v>66522</v>
      </c>
      <c r="P728" s="65">
        <v>0</v>
      </c>
      <c r="Q728" s="65">
        <v>2493</v>
      </c>
      <c r="R728" s="65">
        <v>2701</v>
      </c>
      <c r="S728" s="65">
        <v>85</v>
      </c>
      <c r="T728" s="57">
        <f>IF(P728&gt;0, ROUND(IF(IF(OR(C728="51", C728="52", C728="66"), (L728*'UNIT VALUES'!$C$22)-CALCS!P728,0)&gt;0, IF(OR(C728="51", C728="52", C728="66"), (L728*'UNIT VALUES'!$C$22)-CALCS!P728,0), 0), 0), ROUND(IF(IF(OR(C728="51", C728="52", C728="66"), (L728*'UNIT VALUES'!$C$22)-CALCS!O728,0)&gt;0, IF(OR(C728="51", C728="52", C728="66"), (L728*'UNIT VALUES'!$C$22)-CALCS!O728,0), 0), 0))</f>
        <v>0</v>
      </c>
      <c r="U728" s="58">
        <f>IF(C728="22", (O728*'UNIT VALUES'!$D$34)+(Q728*'UNIT VALUES'!$D$35)+(S728*'UNIT VALUES'!$D$36), (O728*'UNIT VALUES'!$D$24)+(Q728*'UNIT VALUES'!$D$25)+(S728*'UNIT VALUES'!$D$26))</f>
        <v>221988.43853603146</v>
      </c>
      <c r="V728" s="58">
        <f>IF(C728="22",(O728*'UNIT VALUES'!$D$37)+(Q728*'UNIT VALUES'!$D$38)+(R728*'UNIT VALUES'!$D$39),IF(C728="66",(Q728*'UNIT VALUES'!$D$27)+(T728*'UNIT VALUES'!$D$29)+(R728*'UNIT VALUES'!$D$30),(Q728*'UNIT VALUES'!$D$27)+(T728*'UNIT VALUES'!$D$28)+(R728*'UNIT VALUES'!$D$30)))</f>
        <v>239125.44881620718</v>
      </c>
      <c r="W728" s="58">
        <f t="shared" si="11"/>
        <v>239125</v>
      </c>
      <c r="X728" s="63">
        <f>ROUND(IF(C728="22", W728*'UNIT VALUES'!$D$40, W728*'UNIT VALUES'!$D$32), 0)</f>
        <v>208629</v>
      </c>
    </row>
    <row r="729" spans="1:24">
      <c r="A729" s="64" t="s">
        <v>2224</v>
      </c>
      <c r="B729" s="64" t="s">
        <v>2160</v>
      </c>
      <c r="C729" s="64" t="s">
        <v>28</v>
      </c>
      <c r="D729" s="64" t="s">
        <v>29</v>
      </c>
      <c r="E729" s="64" t="s">
        <v>2161</v>
      </c>
      <c r="F729" s="64" t="s">
        <v>2225</v>
      </c>
      <c r="G729" s="64" t="s">
        <v>902</v>
      </c>
      <c r="H729" s="64" t="s">
        <v>24</v>
      </c>
      <c r="I729" s="64" t="s">
        <v>2226</v>
      </c>
      <c r="J729" s="64" t="s">
        <v>2179</v>
      </c>
      <c r="K729" s="64" t="s">
        <v>929</v>
      </c>
      <c r="L729" s="65">
        <v>19096</v>
      </c>
      <c r="M729" s="65">
        <v>24815</v>
      </c>
      <c r="N729" s="65">
        <v>24815</v>
      </c>
      <c r="O729" s="65">
        <v>28400</v>
      </c>
      <c r="P729" s="65">
        <v>0</v>
      </c>
      <c r="Q729" s="65">
        <v>5860</v>
      </c>
      <c r="R729" s="65">
        <v>2539</v>
      </c>
      <c r="S729" s="65">
        <v>92</v>
      </c>
      <c r="T729" s="57">
        <f>IF(P729&gt;0, ROUND(IF(IF(OR(C729="51", C729="52", C729="66"), (L729*'UNIT VALUES'!$C$22)-CALCS!P729,0)&gt;0, IF(OR(C729="51", C729="52", C729="66"), (L729*'UNIT VALUES'!$C$22)-CALCS!P729,0), 0), 0), ROUND(IF(IF(OR(C729="51", C729="52", C729="66"), (L729*'UNIT VALUES'!$C$22)-CALCS!O729,0)&gt;0, IF(OR(C729="51", C729="52", C729="66"), (L729*'UNIT VALUES'!$C$22)-CALCS!O729,0), 0), 0))</f>
        <v>111</v>
      </c>
      <c r="U729" s="58">
        <f>IF(C729="22", (O729*'UNIT VALUES'!$D$34)+(Q729*'UNIT VALUES'!$D$35)+(S729*'UNIT VALUES'!$D$36), (O729*'UNIT VALUES'!$D$24)+(Q729*'UNIT VALUES'!$D$25)+(S729*'UNIT VALUES'!$D$26))</f>
        <v>252023.09005490874</v>
      </c>
      <c r="V729" s="58">
        <f>IF(C729="22",(O729*'UNIT VALUES'!$D$37)+(Q729*'UNIT VALUES'!$D$38)+(R729*'UNIT VALUES'!$D$39),IF(C729="66",(Q729*'UNIT VALUES'!$D$27)+(T729*'UNIT VALUES'!$D$29)+(R729*'UNIT VALUES'!$D$30),(Q729*'UNIT VALUES'!$D$27)+(T729*'UNIT VALUES'!$D$28)+(R729*'UNIT VALUES'!$D$30)))</f>
        <v>291211.98243992426</v>
      </c>
      <c r="W729" s="58">
        <f t="shared" si="11"/>
        <v>291212</v>
      </c>
      <c r="X729" s="63">
        <f>ROUND(IF(C729="22", W729*'UNIT VALUES'!$D$40, W729*'UNIT VALUES'!$D$32), 0)</f>
        <v>254073</v>
      </c>
    </row>
    <row r="730" spans="1:24">
      <c r="A730" s="64" t="s">
        <v>2227</v>
      </c>
      <c r="B730" s="64" t="s">
        <v>2160</v>
      </c>
      <c r="C730" s="64" t="s">
        <v>28</v>
      </c>
      <c r="D730" s="64" t="s">
        <v>29</v>
      </c>
      <c r="E730" s="64" t="s">
        <v>2161</v>
      </c>
      <c r="F730" s="64" t="s">
        <v>1560</v>
      </c>
      <c r="G730" s="64" t="s">
        <v>175</v>
      </c>
      <c r="H730" s="64" t="s">
        <v>24</v>
      </c>
      <c r="I730" s="64" t="s">
        <v>91</v>
      </c>
      <c r="J730" s="64" t="s">
        <v>2173</v>
      </c>
      <c r="K730" s="64" t="s">
        <v>929</v>
      </c>
      <c r="L730" s="65">
        <v>405220</v>
      </c>
      <c r="M730" s="65">
        <v>330038</v>
      </c>
      <c r="N730" s="65">
        <v>329248</v>
      </c>
      <c r="O730" s="65">
        <v>277140</v>
      </c>
      <c r="P730" s="65">
        <v>0</v>
      </c>
      <c r="Q730" s="65">
        <v>64047</v>
      </c>
      <c r="R730" s="65">
        <v>32006</v>
      </c>
      <c r="S730" s="65">
        <v>6350</v>
      </c>
      <c r="T730" s="57">
        <f>IF(P730&gt;0, ROUND(IF(IF(OR(C730="51", C730="52", C730="66"), (L730*'UNIT VALUES'!$C$22)-CALCS!P730,0)&gt;0, IF(OR(C730="51", C730="52", C730="66"), (L730*'UNIT VALUES'!$C$22)-CALCS!P730,0), 0), 0), ROUND(IF(IF(OR(C730="51", C730="52", C730="66"), (L730*'UNIT VALUES'!$C$22)-CALCS!O730,0)&gt;0, IF(OR(C730="51", C730="52", C730="66"), (L730*'UNIT VALUES'!$C$22)-CALCS!O730,0), 0), 0))</f>
        <v>327863</v>
      </c>
      <c r="U730" s="58">
        <f>IF(C730="22", (O730*'UNIT VALUES'!$D$34)+(Q730*'UNIT VALUES'!$D$35)+(S730*'UNIT VALUES'!$D$36), (O730*'UNIT VALUES'!$D$24)+(Q730*'UNIT VALUES'!$D$25)+(S730*'UNIT VALUES'!$D$26))</f>
        <v>3594063.91870795</v>
      </c>
      <c r="V730" s="58">
        <f>IF(C730="22",(O730*'UNIT VALUES'!$D$37)+(Q730*'UNIT VALUES'!$D$38)+(R730*'UNIT VALUES'!$D$39),IF(C730="66",(Q730*'UNIT VALUES'!$D$27)+(T730*'UNIT VALUES'!$D$29)+(R730*'UNIT VALUES'!$D$30),(Q730*'UNIT VALUES'!$D$27)+(T730*'UNIT VALUES'!$D$28)+(R730*'UNIT VALUES'!$D$30)))</f>
        <v>7591491.1745184856</v>
      </c>
      <c r="W730" s="58">
        <f t="shared" si="11"/>
        <v>7591491</v>
      </c>
      <c r="X730" s="63">
        <f>ROUND(IF(C730="22", W730*'UNIT VALUES'!$D$40, W730*'UNIT VALUES'!$D$32), 0)</f>
        <v>6623329</v>
      </c>
    </row>
    <row r="731" spans="1:24">
      <c r="A731" s="64" t="s">
        <v>2228</v>
      </c>
      <c r="B731" s="64" t="s">
        <v>2160</v>
      </c>
      <c r="C731" s="64" t="s">
        <v>28</v>
      </c>
      <c r="D731" s="64" t="s">
        <v>29</v>
      </c>
      <c r="E731" s="64" t="s">
        <v>2161</v>
      </c>
      <c r="F731" s="64" t="s">
        <v>2229</v>
      </c>
      <c r="G731" s="64" t="s">
        <v>1665</v>
      </c>
      <c r="H731" s="64" t="s">
        <v>24</v>
      </c>
      <c r="I731" s="64" t="s">
        <v>2230</v>
      </c>
      <c r="J731" s="64" t="s">
        <v>2164</v>
      </c>
      <c r="K731" s="64" t="s">
        <v>929</v>
      </c>
      <c r="L731" s="65">
        <v>40139</v>
      </c>
      <c r="M731" s="65">
        <v>41442</v>
      </c>
      <c r="N731" s="65">
        <v>41442</v>
      </c>
      <c r="O731" s="65">
        <v>55181</v>
      </c>
      <c r="P731" s="65">
        <v>0</v>
      </c>
      <c r="Q731" s="65">
        <v>11234</v>
      </c>
      <c r="R731" s="65">
        <v>4848</v>
      </c>
      <c r="S731" s="65">
        <v>2066</v>
      </c>
      <c r="T731" s="57">
        <f>IF(P731&gt;0, ROUND(IF(IF(OR(C731="51", C731="52", C731="66"), (L731*'UNIT VALUES'!$C$22)-CALCS!P731,0)&gt;0, IF(OR(C731="51", C731="52", C731="66"), (L731*'UNIT VALUES'!$C$22)-CALCS!P731,0), 0), 0), ROUND(IF(IF(OR(C731="51", C731="52", C731="66"), (L731*'UNIT VALUES'!$C$22)-CALCS!O731,0)&gt;0, IF(OR(C731="51", C731="52", C731="66"), (L731*'UNIT VALUES'!$C$22)-CALCS!O731,0), 0), 0))</f>
        <v>4747</v>
      </c>
      <c r="U731" s="58">
        <f>IF(C731="22", (O731*'UNIT VALUES'!$D$34)+(Q731*'UNIT VALUES'!$D$35)+(S731*'UNIT VALUES'!$D$36), (O731*'UNIT VALUES'!$D$24)+(Q731*'UNIT VALUES'!$D$25)+(S731*'UNIT VALUES'!$D$26))</f>
        <v>804549.7809307063</v>
      </c>
      <c r="V731" s="58">
        <f>IF(C731="22",(O731*'UNIT VALUES'!$D$37)+(Q731*'UNIT VALUES'!$D$38)+(R731*'UNIT VALUES'!$D$39),IF(C731="66",(Q731*'UNIT VALUES'!$D$27)+(T731*'UNIT VALUES'!$D$29)+(R731*'UNIT VALUES'!$D$30),(Q731*'UNIT VALUES'!$D$27)+(T731*'UNIT VALUES'!$D$28)+(R731*'UNIT VALUES'!$D$30)))</f>
        <v>613858.80740800779</v>
      </c>
      <c r="W731" s="58">
        <f t="shared" si="11"/>
        <v>804550</v>
      </c>
      <c r="X731" s="63">
        <f>ROUND(IF(C731="22", W731*'UNIT VALUES'!$D$40, W731*'UNIT VALUES'!$D$32), 0)</f>
        <v>701944</v>
      </c>
    </row>
    <row r="732" spans="1:24">
      <c r="A732" s="64" t="s">
        <v>2231</v>
      </c>
      <c r="B732" s="64" t="s">
        <v>2160</v>
      </c>
      <c r="C732" s="64" t="s">
        <v>49</v>
      </c>
      <c r="D732" s="64" t="s">
        <v>50</v>
      </c>
      <c r="E732" s="64" t="s">
        <v>2161</v>
      </c>
      <c r="F732" s="64" t="s">
        <v>471</v>
      </c>
      <c r="G732" s="64" t="s">
        <v>1650</v>
      </c>
      <c r="H732" s="64" t="s">
        <v>2232</v>
      </c>
      <c r="I732" s="64" t="s">
        <v>24</v>
      </c>
      <c r="J732" s="64" t="s">
        <v>2170</v>
      </c>
      <c r="K732" s="64" t="s">
        <v>929</v>
      </c>
      <c r="L732" s="65">
        <v>42387</v>
      </c>
      <c r="M732" s="65">
        <v>0</v>
      </c>
      <c r="N732" s="65">
        <v>0</v>
      </c>
      <c r="O732" s="65">
        <v>60773</v>
      </c>
      <c r="P732" s="65">
        <v>0</v>
      </c>
      <c r="Q732" s="65">
        <v>5962</v>
      </c>
      <c r="R732" s="65">
        <v>5740</v>
      </c>
      <c r="S732" s="65">
        <v>1201</v>
      </c>
      <c r="T732" s="57">
        <f>IF(P732&gt;0, ROUND(IF(IF(OR(C732="51", C732="52", C732="66"), (L732*'UNIT VALUES'!$C$22)-CALCS!P732,0)&gt;0, IF(OR(C732="51", C732="52", C732="66"), (L732*'UNIT VALUES'!$C$22)-CALCS!P732,0), 0), 0), ROUND(IF(IF(OR(C732="51", C732="52", C732="66"), (L732*'UNIT VALUES'!$C$22)-CALCS!O732,0)&gt;0, IF(OR(C732="51", C732="52", C732="66"), (L732*'UNIT VALUES'!$C$22)-CALCS!O732,0), 0), 0))</f>
        <v>2512</v>
      </c>
      <c r="U732" s="58">
        <f>IF(C732="22", (O732*'UNIT VALUES'!$D$34)+(Q732*'UNIT VALUES'!$D$35)+(S732*'UNIT VALUES'!$D$36), (O732*'UNIT VALUES'!$D$24)+(Q732*'UNIT VALUES'!$D$25)+(S732*'UNIT VALUES'!$D$26))</f>
        <v>506577.8839152602</v>
      </c>
      <c r="V732" s="58">
        <f>IF(C732="22",(O732*'UNIT VALUES'!$D$37)+(Q732*'UNIT VALUES'!$D$38)+(R732*'UNIT VALUES'!$D$39),IF(C732="66",(Q732*'UNIT VALUES'!$D$27)+(T732*'UNIT VALUES'!$D$29)+(R732*'UNIT VALUES'!$D$30),(Q732*'UNIT VALUES'!$D$27)+(T732*'UNIT VALUES'!$D$28)+(R732*'UNIT VALUES'!$D$30)))</f>
        <v>552019.93207511376</v>
      </c>
      <c r="W732" s="58">
        <f t="shared" si="11"/>
        <v>552020</v>
      </c>
      <c r="X732" s="63">
        <f>ROUND(IF(C732="22", W732*'UNIT VALUES'!$D$40, W732*'UNIT VALUES'!$D$32), 0)</f>
        <v>481619</v>
      </c>
    </row>
    <row r="733" spans="1:24">
      <c r="A733" s="64" t="s">
        <v>2233</v>
      </c>
      <c r="B733" s="64" t="s">
        <v>2160</v>
      </c>
      <c r="C733" s="64" t="s">
        <v>28</v>
      </c>
      <c r="D733" s="64" t="s">
        <v>29</v>
      </c>
      <c r="E733" s="64" t="s">
        <v>2161</v>
      </c>
      <c r="F733" s="64" t="s">
        <v>495</v>
      </c>
      <c r="G733" s="64" t="s">
        <v>876</v>
      </c>
      <c r="H733" s="64" t="s">
        <v>24</v>
      </c>
      <c r="I733" s="64" t="s">
        <v>2234</v>
      </c>
      <c r="J733" s="64" t="s">
        <v>2235</v>
      </c>
      <c r="K733" s="64" t="s">
        <v>929</v>
      </c>
      <c r="L733" s="65">
        <v>7618</v>
      </c>
      <c r="M733" s="65">
        <v>0</v>
      </c>
      <c r="N733" s="65">
        <v>0</v>
      </c>
      <c r="O733" s="65">
        <v>11701</v>
      </c>
      <c r="P733" s="65">
        <v>0</v>
      </c>
      <c r="Q733" s="65">
        <v>1125</v>
      </c>
      <c r="R733" s="65">
        <v>4671</v>
      </c>
      <c r="S733" s="65">
        <v>76</v>
      </c>
      <c r="T733" s="57">
        <f>IF(P733&gt;0, ROUND(IF(IF(OR(C733="51", C733="52", C733="66"), (L733*'UNIT VALUES'!$C$22)-CALCS!P733,0)&gt;0, IF(OR(C733="51", C733="52", C733="66"), (L733*'UNIT VALUES'!$C$22)-CALCS!P733,0), 0), 0), ROUND(IF(IF(OR(C733="51", C733="52", C733="66"), (L733*'UNIT VALUES'!$C$22)-CALCS!O733,0)&gt;0, IF(OR(C733="51", C733="52", C733="66"), (L733*'UNIT VALUES'!$C$22)-CALCS!O733,0), 0), 0))</f>
        <v>0</v>
      </c>
      <c r="U733" s="58">
        <f>IF(C733="22", (O733*'UNIT VALUES'!$D$34)+(Q733*'UNIT VALUES'!$D$35)+(S733*'UNIT VALUES'!$D$36), (O733*'UNIT VALUES'!$D$24)+(Q733*'UNIT VALUES'!$D$25)+(S733*'UNIT VALUES'!$D$26))</f>
        <v>70543.683619343821</v>
      </c>
      <c r="V733" s="58">
        <f>IF(C733="22",(O733*'UNIT VALUES'!$D$37)+(Q733*'UNIT VALUES'!$D$38)+(R733*'UNIT VALUES'!$D$39),IF(C733="66",(Q733*'UNIT VALUES'!$D$27)+(T733*'UNIT VALUES'!$D$29)+(R733*'UNIT VALUES'!$D$30),(Q733*'UNIT VALUES'!$D$27)+(T733*'UNIT VALUES'!$D$28)+(R733*'UNIT VALUES'!$D$30)))</f>
        <v>354607.13560182258</v>
      </c>
      <c r="W733" s="58">
        <f t="shared" si="11"/>
        <v>354607</v>
      </c>
      <c r="X733" s="63">
        <f>ROUND(IF(C733="22", W733*'UNIT VALUES'!$D$40, W733*'UNIT VALUES'!$D$32), 0)</f>
        <v>309383</v>
      </c>
    </row>
    <row r="734" spans="1:24">
      <c r="A734" s="64" t="s">
        <v>2236</v>
      </c>
      <c r="B734" s="64" t="s">
        <v>2160</v>
      </c>
      <c r="C734" s="64" t="s">
        <v>49</v>
      </c>
      <c r="D734" s="64" t="s">
        <v>50</v>
      </c>
      <c r="E734" s="64" t="s">
        <v>2161</v>
      </c>
      <c r="F734" s="64" t="s">
        <v>2237</v>
      </c>
      <c r="G734" s="64" t="s">
        <v>1665</v>
      </c>
      <c r="H734" s="64" t="s">
        <v>2238</v>
      </c>
      <c r="I734" s="64" t="s">
        <v>24</v>
      </c>
      <c r="J734" s="64" t="s">
        <v>2164</v>
      </c>
      <c r="K734" s="64" t="s">
        <v>929</v>
      </c>
      <c r="L734" s="65">
        <v>22772</v>
      </c>
      <c r="M734" s="65">
        <v>51515</v>
      </c>
      <c r="N734" s="65">
        <v>51515</v>
      </c>
      <c r="O734" s="65">
        <v>65375</v>
      </c>
      <c r="P734" s="65">
        <v>0</v>
      </c>
      <c r="Q734" s="65">
        <v>2343</v>
      </c>
      <c r="R734" s="65">
        <v>1002</v>
      </c>
      <c r="S734" s="65">
        <v>390</v>
      </c>
      <c r="T734" s="57">
        <f>IF(P734&gt;0, ROUND(IF(IF(OR(C734="51", C734="52", C734="66"), (L734*'UNIT VALUES'!$C$22)-CALCS!P734,0)&gt;0, IF(OR(C734="51", C734="52", C734="66"), (L734*'UNIT VALUES'!$C$22)-CALCS!P734,0), 0), 0), ROUND(IF(IF(OR(C734="51", C734="52", C734="66"), (L734*'UNIT VALUES'!$C$22)-CALCS!O734,0)&gt;0, IF(OR(C734="51", C734="52", C734="66"), (L734*'UNIT VALUES'!$C$22)-CALCS!O734,0), 0), 0))</f>
        <v>0</v>
      </c>
      <c r="U734" s="58">
        <f>IF(C734="22", (O734*'UNIT VALUES'!$D$34)+(Q734*'UNIT VALUES'!$D$35)+(S734*'UNIT VALUES'!$D$36), (O734*'UNIT VALUES'!$D$24)+(Q734*'UNIT VALUES'!$D$25)+(S734*'UNIT VALUES'!$D$26))</f>
        <v>266753.97759100591</v>
      </c>
      <c r="V734" s="58">
        <f>IF(C734="22",(O734*'UNIT VALUES'!$D$37)+(Q734*'UNIT VALUES'!$D$38)+(R734*'UNIT VALUES'!$D$39),IF(C734="66",(Q734*'UNIT VALUES'!$D$27)+(T734*'UNIT VALUES'!$D$29)+(R734*'UNIT VALUES'!$D$30),(Q734*'UNIT VALUES'!$D$27)+(T734*'UNIT VALUES'!$D$28)+(R734*'UNIT VALUES'!$D$30)))</f>
        <v>114936.49690306433</v>
      </c>
      <c r="W734" s="58">
        <f t="shared" si="11"/>
        <v>266754</v>
      </c>
      <c r="X734" s="63">
        <f>ROUND(IF(C734="22", W734*'UNIT VALUES'!$D$40, W734*'UNIT VALUES'!$D$32), 0)</f>
        <v>232734</v>
      </c>
    </row>
    <row r="735" spans="1:24">
      <c r="A735" s="64" t="s">
        <v>2239</v>
      </c>
      <c r="B735" s="64" t="s">
        <v>2160</v>
      </c>
      <c r="C735" s="64" t="s">
        <v>49</v>
      </c>
      <c r="D735" s="64" t="s">
        <v>50</v>
      </c>
      <c r="E735" s="64" t="s">
        <v>2161</v>
      </c>
      <c r="F735" s="64" t="s">
        <v>1077</v>
      </c>
      <c r="G735" s="64" t="s">
        <v>220</v>
      </c>
      <c r="H735" s="64" t="s">
        <v>2240</v>
      </c>
      <c r="I735" s="64" t="s">
        <v>24</v>
      </c>
      <c r="J735" s="64" t="s">
        <v>2173</v>
      </c>
      <c r="K735" s="64" t="s">
        <v>929</v>
      </c>
      <c r="L735" s="65">
        <v>25557</v>
      </c>
      <c r="M735" s="65">
        <v>49868</v>
      </c>
      <c r="N735" s="65">
        <v>49868</v>
      </c>
      <c r="O735" s="65">
        <v>53238</v>
      </c>
      <c r="P735" s="65">
        <v>0</v>
      </c>
      <c r="Q735" s="65">
        <v>1690</v>
      </c>
      <c r="R735" s="65">
        <v>895</v>
      </c>
      <c r="S735" s="65">
        <v>492</v>
      </c>
      <c r="T735" s="57">
        <f>IF(P735&gt;0, ROUND(IF(IF(OR(C735="51", C735="52", C735="66"), (L735*'UNIT VALUES'!$C$22)-CALCS!P735,0)&gt;0, IF(OR(C735="51", C735="52", C735="66"), (L735*'UNIT VALUES'!$C$22)-CALCS!P735,0), 0), 0), ROUND(IF(IF(OR(C735="51", C735="52", C735="66"), (L735*'UNIT VALUES'!$C$22)-CALCS!O735,0)&gt;0, IF(OR(C735="51", C735="52", C735="66"), (L735*'UNIT VALUES'!$C$22)-CALCS!O735,0), 0), 0))</f>
        <v>0</v>
      </c>
      <c r="U735" s="58">
        <f>IF(C735="22", (O735*'UNIT VALUES'!$D$34)+(Q735*'UNIT VALUES'!$D$35)+(S735*'UNIT VALUES'!$D$36), (O735*'UNIT VALUES'!$D$24)+(Q735*'UNIT VALUES'!$D$25)+(S735*'UNIT VALUES'!$D$26))</f>
        <v>240041.26497393142</v>
      </c>
      <c r="V735" s="58">
        <f>IF(C735="22",(O735*'UNIT VALUES'!$D$37)+(Q735*'UNIT VALUES'!$D$38)+(R735*'UNIT VALUES'!$D$39),IF(C735="66",(Q735*'UNIT VALUES'!$D$27)+(T735*'UNIT VALUES'!$D$29)+(R735*'UNIT VALUES'!$D$30),(Q735*'UNIT VALUES'!$D$27)+(T735*'UNIT VALUES'!$D$28)+(R735*'UNIT VALUES'!$D$30)))</f>
        <v>95213.53983360347</v>
      </c>
      <c r="W735" s="58">
        <f t="shared" si="11"/>
        <v>240041</v>
      </c>
      <c r="X735" s="63">
        <f>ROUND(IF(C735="22", W735*'UNIT VALUES'!$D$40, W735*'UNIT VALUES'!$D$32), 0)</f>
        <v>209428</v>
      </c>
    </row>
    <row r="736" spans="1:24">
      <c r="A736" s="64" t="s">
        <v>2241</v>
      </c>
      <c r="B736" s="64" t="s">
        <v>2160</v>
      </c>
      <c r="C736" s="64" t="s">
        <v>49</v>
      </c>
      <c r="D736" s="64" t="s">
        <v>50</v>
      </c>
      <c r="E736" s="64" t="s">
        <v>2161</v>
      </c>
      <c r="F736" s="64" t="s">
        <v>511</v>
      </c>
      <c r="G736" s="64" t="s">
        <v>140</v>
      </c>
      <c r="H736" s="64" t="s">
        <v>24</v>
      </c>
      <c r="I736" s="64" t="s">
        <v>2242</v>
      </c>
      <c r="J736" s="64" t="s">
        <v>2170</v>
      </c>
      <c r="K736" s="64" t="s">
        <v>929</v>
      </c>
      <c r="L736" s="65">
        <v>53963</v>
      </c>
      <c r="M736" s="65">
        <v>52603</v>
      </c>
      <c r="N736" s="65">
        <v>52463</v>
      </c>
      <c r="O736" s="65">
        <v>69781</v>
      </c>
      <c r="P736" s="65">
        <v>0</v>
      </c>
      <c r="Q736" s="65">
        <v>18370</v>
      </c>
      <c r="R736" s="65">
        <v>6429</v>
      </c>
      <c r="S736" s="65">
        <v>4703</v>
      </c>
      <c r="T736" s="57">
        <f>IF(P736&gt;0, ROUND(IF(IF(OR(C736="51", C736="52", C736="66"), (L736*'UNIT VALUES'!$C$22)-CALCS!P736,0)&gt;0, IF(OR(C736="51", C736="52", C736="66"), (L736*'UNIT VALUES'!$C$22)-CALCS!P736,0), 0), 0), ROUND(IF(IF(OR(C736="51", C736="52", C736="66"), (L736*'UNIT VALUES'!$C$22)-CALCS!O736,0)&gt;0, IF(OR(C736="51", C736="52", C736="66"), (L736*'UNIT VALUES'!$C$22)-CALCS!O736,0), 0), 0))</f>
        <v>10787</v>
      </c>
      <c r="U736" s="58">
        <f>IF(C736="22", (O736*'UNIT VALUES'!$D$34)+(Q736*'UNIT VALUES'!$D$35)+(S736*'UNIT VALUES'!$D$36), (O736*'UNIT VALUES'!$D$24)+(Q736*'UNIT VALUES'!$D$25)+(S736*'UNIT VALUES'!$D$26))</f>
        <v>1499705.091857201</v>
      </c>
      <c r="V736" s="58">
        <f>IF(C736="22",(O736*'UNIT VALUES'!$D$37)+(Q736*'UNIT VALUES'!$D$38)+(R736*'UNIT VALUES'!$D$39),IF(C736="66",(Q736*'UNIT VALUES'!$D$27)+(T736*'UNIT VALUES'!$D$29)+(R736*'UNIT VALUES'!$D$30),(Q736*'UNIT VALUES'!$D$27)+(T736*'UNIT VALUES'!$D$28)+(R736*'UNIT VALUES'!$D$30)))</f>
        <v>934709.06922341534</v>
      </c>
      <c r="W736" s="58">
        <f t="shared" si="11"/>
        <v>1499705</v>
      </c>
      <c r="X736" s="63">
        <f>ROUND(IF(C736="22", W736*'UNIT VALUES'!$D$40, W736*'UNIT VALUES'!$D$32), 0)</f>
        <v>1308444</v>
      </c>
    </row>
    <row r="737" spans="1:24">
      <c r="A737" s="64" t="s">
        <v>2243</v>
      </c>
      <c r="B737" s="64" t="s">
        <v>2160</v>
      </c>
      <c r="C737" s="64" t="s">
        <v>49</v>
      </c>
      <c r="D737" s="64" t="s">
        <v>50</v>
      </c>
      <c r="E737" s="64" t="s">
        <v>2161</v>
      </c>
      <c r="F737" s="64" t="s">
        <v>157</v>
      </c>
      <c r="G737" s="64" t="s">
        <v>140</v>
      </c>
      <c r="H737" s="64" t="s">
        <v>24</v>
      </c>
      <c r="I737" s="64" t="s">
        <v>2244</v>
      </c>
      <c r="J737" s="64" t="s">
        <v>2170</v>
      </c>
      <c r="K737" s="64" t="s">
        <v>929</v>
      </c>
      <c r="L737" s="65">
        <v>143663</v>
      </c>
      <c r="M737" s="65">
        <v>138140</v>
      </c>
      <c r="N737" s="65">
        <v>137970</v>
      </c>
      <c r="O737" s="65">
        <v>146199</v>
      </c>
      <c r="P737" s="65">
        <v>0</v>
      </c>
      <c r="Q737" s="65">
        <v>37397</v>
      </c>
      <c r="R737" s="65">
        <v>17063</v>
      </c>
      <c r="S737" s="65">
        <v>4565</v>
      </c>
      <c r="T737" s="57">
        <f>IF(P737&gt;0, ROUND(IF(IF(OR(C737="51", C737="52", C737="66"), (L737*'UNIT VALUES'!$C$22)-CALCS!P737,0)&gt;0, IF(OR(C737="51", C737="52", C737="66"), (L737*'UNIT VALUES'!$C$22)-CALCS!P737,0), 0), 0), ROUND(IF(IF(OR(C737="51", C737="52", C737="66"), (L737*'UNIT VALUES'!$C$22)-CALCS!O737,0)&gt;0, IF(OR(C737="51", C737="52", C737="66"), (L737*'UNIT VALUES'!$C$22)-CALCS!O737,0), 0), 0))</f>
        <v>68293</v>
      </c>
      <c r="U737" s="58">
        <f>IF(C737="22", (O737*'UNIT VALUES'!$D$34)+(Q737*'UNIT VALUES'!$D$35)+(S737*'UNIT VALUES'!$D$36), (O737*'UNIT VALUES'!$D$24)+(Q737*'UNIT VALUES'!$D$25)+(S737*'UNIT VALUES'!$D$26))</f>
        <v>2213013.867259183</v>
      </c>
      <c r="V737" s="58">
        <f>IF(C737="22",(O737*'UNIT VALUES'!$D$37)+(Q737*'UNIT VALUES'!$D$38)+(R737*'UNIT VALUES'!$D$39),IF(C737="66",(Q737*'UNIT VALUES'!$D$27)+(T737*'UNIT VALUES'!$D$29)+(R737*'UNIT VALUES'!$D$30),(Q737*'UNIT VALUES'!$D$27)+(T737*'UNIT VALUES'!$D$28)+(R737*'UNIT VALUES'!$D$30)))</f>
        <v>2769119.7055665813</v>
      </c>
      <c r="W737" s="58">
        <f t="shared" si="11"/>
        <v>2769120</v>
      </c>
      <c r="X737" s="63">
        <f>ROUND(IF(C737="22", W737*'UNIT VALUES'!$D$40, W737*'UNIT VALUES'!$D$32), 0)</f>
        <v>2415967</v>
      </c>
    </row>
    <row r="738" spans="1:24">
      <c r="A738" s="64" t="s">
        <v>2245</v>
      </c>
      <c r="B738" s="64" t="s">
        <v>2160</v>
      </c>
      <c r="C738" s="64" t="s">
        <v>49</v>
      </c>
      <c r="D738" s="64" t="s">
        <v>50</v>
      </c>
      <c r="E738" s="64" t="s">
        <v>2161</v>
      </c>
      <c r="F738" s="64" t="s">
        <v>520</v>
      </c>
      <c r="G738" s="64" t="s">
        <v>1665</v>
      </c>
      <c r="H738" s="64" t="s">
        <v>24</v>
      </c>
      <c r="I738" s="64" t="s">
        <v>2246</v>
      </c>
      <c r="J738" s="64" t="s">
        <v>2164</v>
      </c>
      <c r="K738" s="64" t="s">
        <v>929</v>
      </c>
      <c r="L738" s="65">
        <v>38007</v>
      </c>
      <c r="M738" s="65">
        <v>39111</v>
      </c>
      <c r="N738" s="65">
        <v>38951</v>
      </c>
      <c r="O738" s="65">
        <v>50814</v>
      </c>
      <c r="P738" s="65">
        <v>0</v>
      </c>
      <c r="Q738" s="65">
        <v>8556</v>
      </c>
      <c r="R738" s="65">
        <v>4885</v>
      </c>
      <c r="S738" s="65">
        <v>1150</v>
      </c>
      <c r="T738" s="57">
        <f>IF(P738&gt;0, ROUND(IF(IF(OR(C738="51", C738="52", C738="66"), (L738*'UNIT VALUES'!$C$22)-CALCS!P738,0)&gt;0, IF(OR(C738="51", C738="52", C738="66"), (L738*'UNIT VALUES'!$C$22)-CALCS!P738,0), 0), 0), ROUND(IF(IF(OR(C738="51", C738="52", C738="66"), (L738*'UNIT VALUES'!$C$22)-CALCS!O738,0)&gt;0, IF(OR(C738="51", C738="52", C738="66"), (L738*'UNIT VALUES'!$C$22)-CALCS!O738,0), 0), 0))</f>
        <v>5931</v>
      </c>
      <c r="U738" s="58">
        <f>IF(C738="22", (O738*'UNIT VALUES'!$D$34)+(Q738*'UNIT VALUES'!$D$35)+(S738*'UNIT VALUES'!$D$36), (O738*'UNIT VALUES'!$D$24)+(Q738*'UNIT VALUES'!$D$25)+(S738*'UNIT VALUES'!$D$26))</f>
        <v>558322.16627415607</v>
      </c>
      <c r="V738" s="58">
        <f>IF(C738="22",(O738*'UNIT VALUES'!$D$37)+(Q738*'UNIT VALUES'!$D$38)+(R738*'UNIT VALUES'!$D$39),IF(C738="66",(Q738*'UNIT VALUES'!$D$27)+(T738*'UNIT VALUES'!$D$29)+(R738*'UNIT VALUES'!$D$30),(Q738*'UNIT VALUES'!$D$27)+(T738*'UNIT VALUES'!$D$28)+(R738*'UNIT VALUES'!$D$30)))</f>
        <v>581854.11519593012</v>
      </c>
      <c r="W738" s="58">
        <f t="shared" si="11"/>
        <v>581854</v>
      </c>
      <c r="X738" s="63">
        <f>ROUND(IF(C738="22", W738*'UNIT VALUES'!$D$40, W738*'UNIT VALUES'!$D$32), 0)</f>
        <v>507649</v>
      </c>
    </row>
    <row r="739" spans="1:24">
      <c r="A739" s="64" t="s">
        <v>2247</v>
      </c>
      <c r="B739" s="64" t="s">
        <v>2160</v>
      </c>
      <c r="C739" s="64" t="s">
        <v>49</v>
      </c>
      <c r="D739" s="64" t="s">
        <v>50</v>
      </c>
      <c r="E739" s="64" t="s">
        <v>2161</v>
      </c>
      <c r="F739" s="64" t="s">
        <v>1537</v>
      </c>
      <c r="G739" s="64" t="s">
        <v>1665</v>
      </c>
      <c r="H739" s="64" t="s">
        <v>24</v>
      </c>
      <c r="I739" s="64" t="s">
        <v>2248</v>
      </c>
      <c r="J739" s="64" t="s">
        <v>2164</v>
      </c>
      <c r="K739" s="64" t="s">
        <v>929</v>
      </c>
      <c r="L739" s="65">
        <v>22553</v>
      </c>
      <c r="M739" s="65">
        <v>29969</v>
      </c>
      <c r="N739" s="65">
        <v>29969</v>
      </c>
      <c r="O739" s="65">
        <v>42704</v>
      </c>
      <c r="P739" s="65">
        <v>0</v>
      </c>
      <c r="Q739" s="65">
        <v>2441</v>
      </c>
      <c r="R739" s="65">
        <v>1034</v>
      </c>
      <c r="S739" s="65">
        <v>407</v>
      </c>
      <c r="T739" s="57">
        <f>IF(P739&gt;0, ROUND(IF(IF(OR(C739="51", C739="52", C739="66"), (L739*'UNIT VALUES'!$C$22)-CALCS!P739,0)&gt;0, IF(OR(C739="51", C739="52", C739="66"), (L739*'UNIT VALUES'!$C$22)-CALCS!P739,0), 0), 0), ROUND(IF(IF(OR(C739="51", C739="52", C739="66"), (L739*'UNIT VALUES'!$C$22)-CALCS!O739,0)&gt;0, IF(OR(C739="51", C739="52", C739="66"), (L739*'UNIT VALUES'!$C$22)-CALCS!O739,0), 0), 0))</f>
        <v>0</v>
      </c>
      <c r="U739" s="58">
        <f>IF(C739="22", (O739*'UNIT VALUES'!$D$34)+(Q739*'UNIT VALUES'!$D$35)+(S739*'UNIT VALUES'!$D$36), (O739*'UNIT VALUES'!$D$24)+(Q739*'UNIT VALUES'!$D$25)+(S739*'UNIT VALUES'!$D$26))</f>
        <v>228091.51113928243</v>
      </c>
      <c r="V739" s="58">
        <f>IF(C739="22",(O739*'UNIT VALUES'!$D$37)+(Q739*'UNIT VALUES'!$D$38)+(R739*'UNIT VALUES'!$D$39),IF(C739="66",(Q739*'UNIT VALUES'!$D$27)+(T739*'UNIT VALUES'!$D$29)+(R739*'UNIT VALUES'!$D$30),(Q739*'UNIT VALUES'!$D$27)+(T739*'UNIT VALUES'!$D$28)+(R739*'UNIT VALUES'!$D$30)))</f>
        <v>119035.69288902529</v>
      </c>
      <c r="W739" s="58">
        <f t="shared" si="11"/>
        <v>228092</v>
      </c>
      <c r="X739" s="63">
        <f>ROUND(IF(C739="22", W739*'UNIT VALUES'!$D$40, W739*'UNIT VALUES'!$D$32), 0)</f>
        <v>199003</v>
      </c>
    </row>
    <row r="740" spans="1:24">
      <c r="A740" s="64" t="s">
        <v>2249</v>
      </c>
      <c r="B740" s="64" t="s">
        <v>2160</v>
      </c>
      <c r="C740" s="64" t="s">
        <v>28</v>
      </c>
      <c r="D740" s="64" t="s">
        <v>29</v>
      </c>
      <c r="E740" s="64" t="s">
        <v>2161</v>
      </c>
      <c r="F740" s="64" t="s">
        <v>1567</v>
      </c>
      <c r="G740" s="64" t="s">
        <v>1034</v>
      </c>
      <c r="H740" s="64" t="s">
        <v>24</v>
      </c>
      <c r="I740" s="64" t="s">
        <v>2250</v>
      </c>
      <c r="J740" s="64" t="s">
        <v>2200</v>
      </c>
      <c r="K740" s="64" t="s">
        <v>929</v>
      </c>
      <c r="L740" s="65">
        <v>114167</v>
      </c>
      <c r="M740" s="65">
        <v>92174</v>
      </c>
      <c r="N740" s="65">
        <v>92124</v>
      </c>
      <c r="O740" s="65">
        <v>84913</v>
      </c>
      <c r="P740" s="65">
        <v>0</v>
      </c>
      <c r="Q740" s="65">
        <v>18737</v>
      </c>
      <c r="R740" s="65">
        <v>17553</v>
      </c>
      <c r="S740" s="65">
        <v>1182</v>
      </c>
      <c r="T740" s="57">
        <f>IF(P740&gt;0, ROUND(IF(IF(OR(C740="51", C740="52", C740="66"), (L740*'UNIT VALUES'!$C$22)-CALCS!P740,0)&gt;0, IF(OR(C740="51", C740="52", C740="66"), (L740*'UNIT VALUES'!$C$22)-CALCS!P740,0), 0), 0), ROUND(IF(IF(OR(C740="51", C740="52", C740="66"), (L740*'UNIT VALUES'!$C$22)-CALCS!O740,0)&gt;0, IF(OR(C740="51", C740="52", C740="66"), (L740*'UNIT VALUES'!$C$22)-CALCS!O740,0), 0), 0))</f>
        <v>85541</v>
      </c>
      <c r="U740" s="58">
        <f>IF(C740="22", (O740*'UNIT VALUES'!$D$34)+(Q740*'UNIT VALUES'!$D$35)+(S740*'UNIT VALUES'!$D$36), (O740*'UNIT VALUES'!$D$24)+(Q740*'UNIT VALUES'!$D$25)+(S740*'UNIT VALUES'!$D$26))</f>
        <v>944574.02469245729</v>
      </c>
      <c r="V740" s="58">
        <f>IF(C740="22",(O740*'UNIT VALUES'!$D$37)+(Q740*'UNIT VALUES'!$D$38)+(R740*'UNIT VALUES'!$D$39),IF(C740="66",(Q740*'UNIT VALUES'!$D$27)+(T740*'UNIT VALUES'!$D$29)+(R740*'UNIT VALUES'!$D$30),(Q740*'UNIT VALUES'!$D$27)+(T740*'UNIT VALUES'!$D$28)+(R740*'UNIT VALUES'!$D$30)))</f>
        <v>2675772.7286420618</v>
      </c>
      <c r="W740" s="58">
        <f t="shared" si="11"/>
        <v>2675773</v>
      </c>
      <c r="X740" s="63">
        <f>ROUND(IF(C740="22", W740*'UNIT VALUES'!$D$40, W740*'UNIT VALUES'!$D$32), 0)</f>
        <v>2334525</v>
      </c>
    </row>
    <row r="741" spans="1:24">
      <c r="A741" s="64" t="s">
        <v>710</v>
      </c>
      <c r="B741" s="64" t="s">
        <v>2160</v>
      </c>
      <c r="C741" s="64" t="s">
        <v>28</v>
      </c>
      <c r="D741" s="64" t="s">
        <v>29</v>
      </c>
      <c r="E741" s="64" t="s">
        <v>2161</v>
      </c>
      <c r="F741" s="64" t="s">
        <v>2251</v>
      </c>
      <c r="G741" s="64" t="s">
        <v>1650</v>
      </c>
      <c r="H741" s="64" t="s">
        <v>24</v>
      </c>
      <c r="I741" s="64" t="s">
        <v>2252</v>
      </c>
      <c r="J741" s="64" t="s">
        <v>2170</v>
      </c>
      <c r="K741" s="64" t="s">
        <v>929</v>
      </c>
      <c r="L741" s="65">
        <v>52180</v>
      </c>
      <c r="M741" s="65">
        <v>57673</v>
      </c>
      <c r="N741" s="65">
        <v>55593</v>
      </c>
      <c r="O741" s="65">
        <v>66455</v>
      </c>
      <c r="P741" s="65">
        <v>0</v>
      </c>
      <c r="Q741" s="65">
        <v>12169</v>
      </c>
      <c r="R741" s="65">
        <v>8686</v>
      </c>
      <c r="S741" s="65">
        <v>2894</v>
      </c>
      <c r="T741" s="57">
        <f>IF(P741&gt;0, ROUND(IF(IF(OR(C741="51", C741="52", C741="66"), (L741*'UNIT VALUES'!$C$22)-CALCS!P741,0)&gt;0, IF(OR(C741="51", C741="52", C741="66"), (L741*'UNIT VALUES'!$C$22)-CALCS!P741,0), 0), 0), ROUND(IF(IF(OR(C741="51", C741="52", C741="66"), (L741*'UNIT VALUES'!$C$22)-CALCS!O741,0)&gt;0, IF(OR(C741="51", C741="52", C741="66"), (L741*'UNIT VALUES'!$C$22)-CALCS!O741,0), 0), 0))</f>
        <v>11451</v>
      </c>
      <c r="U741" s="58">
        <f>IF(C741="22", (O741*'UNIT VALUES'!$D$34)+(Q741*'UNIT VALUES'!$D$35)+(S741*'UNIT VALUES'!$D$36), (O741*'UNIT VALUES'!$D$24)+(Q741*'UNIT VALUES'!$D$25)+(S741*'UNIT VALUES'!$D$26))</f>
        <v>995728.67429000093</v>
      </c>
      <c r="V741" s="58">
        <f>IF(C741="22",(O741*'UNIT VALUES'!$D$37)+(Q741*'UNIT VALUES'!$D$38)+(R741*'UNIT VALUES'!$D$39),IF(C741="66",(Q741*'UNIT VALUES'!$D$27)+(T741*'UNIT VALUES'!$D$29)+(R741*'UNIT VALUES'!$D$30),(Q741*'UNIT VALUES'!$D$27)+(T741*'UNIT VALUES'!$D$28)+(R741*'UNIT VALUES'!$D$30)))</f>
        <v>989663.42344443826</v>
      </c>
      <c r="W741" s="58">
        <f t="shared" si="11"/>
        <v>995729</v>
      </c>
      <c r="X741" s="63">
        <f>ROUND(IF(C741="22", W741*'UNIT VALUES'!$D$40, W741*'UNIT VALUES'!$D$32), 0)</f>
        <v>868741</v>
      </c>
    </row>
    <row r="742" spans="1:24">
      <c r="A742" s="64" t="s">
        <v>2253</v>
      </c>
      <c r="B742" s="64" t="s">
        <v>2160</v>
      </c>
      <c r="C742" s="64" t="s">
        <v>49</v>
      </c>
      <c r="D742" s="64" t="s">
        <v>50</v>
      </c>
      <c r="E742" s="64" t="s">
        <v>2161</v>
      </c>
      <c r="F742" s="64" t="s">
        <v>1127</v>
      </c>
      <c r="G742" s="64" t="s">
        <v>464</v>
      </c>
      <c r="H742" s="64" t="s">
        <v>2254</v>
      </c>
      <c r="I742" s="64" t="s">
        <v>24</v>
      </c>
      <c r="J742" s="64" t="s">
        <v>2173</v>
      </c>
      <c r="K742" s="64" t="s">
        <v>929</v>
      </c>
      <c r="L742" s="65">
        <v>51499</v>
      </c>
      <c r="M742" s="65">
        <v>50184</v>
      </c>
      <c r="N742" s="65">
        <v>50184</v>
      </c>
      <c r="O742" s="65">
        <v>56642</v>
      </c>
      <c r="P742" s="65">
        <v>0</v>
      </c>
      <c r="Q742" s="65">
        <v>2659</v>
      </c>
      <c r="R742" s="65">
        <v>3097</v>
      </c>
      <c r="S742" s="65">
        <v>788</v>
      </c>
      <c r="T742" s="57">
        <f>IF(P742&gt;0, ROUND(IF(IF(OR(C742="51", C742="52", C742="66"), (L742*'UNIT VALUES'!$C$22)-CALCS!P742,0)&gt;0, IF(OR(C742="51", C742="52", C742="66"), (L742*'UNIT VALUES'!$C$22)-CALCS!P742,0), 0), 0), ROUND(IF(IF(OR(C742="51", C742="52", C742="66"), (L742*'UNIT VALUES'!$C$22)-CALCS!O742,0)&gt;0, IF(OR(C742="51", C742="52", C742="66"), (L742*'UNIT VALUES'!$C$22)-CALCS!O742,0), 0), 0))</f>
        <v>20247</v>
      </c>
      <c r="U742" s="58">
        <f>IF(C742="22", (O742*'UNIT VALUES'!$D$34)+(Q742*'UNIT VALUES'!$D$35)+(S742*'UNIT VALUES'!$D$36), (O742*'UNIT VALUES'!$D$24)+(Q742*'UNIT VALUES'!$D$25)+(S742*'UNIT VALUES'!$D$26))</f>
        <v>326719.21413361095</v>
      </c>
      <c r="V742" s="58">
        <f>IF(C742="22",(O742*'UNIT VALUES'!$D$37)+(Q742*'UNIT VALUES'!$D$38)+(R742*'UNIT VALUES'!$D$39),IF(C742="66",(Q742*'UNIT VALUES'!$D$27)+(T742*'UNIT VALUES'!$D$29)+(R742*'UNIT VALUES'!$D$30),(Q742*'UNIT VALUES'!$D$27)+(T742*'UNIT VALUES'!$D$28)+(R742*'UNIT VALUES'!$D$30)))</f>
        <v>524909.78701698652</v>
      </c>
      <c r="W742" s="58">
        <f t="shared" si="11"/>
        <v>524910</v>
      </c>
      <c r="X742" s="63">
        <f>ROUND(IF(C742="22", W742*'UNIT VALUES'!$D$40, W742*'UNIT VALUES'!$D$32), 0)</f>
        <v>457967</v>
      </c>
    </row>
    <row r="743" spans="1:24">
      <c r="A743" s="64" t="s">
        <v>2255</v>
      </c>
      <c r="B743" s="64" t="s">
        <v>2160</v>
      </c>
      <c r="C743" s="64" t="s">
        <v>28</v>
      </c>
      <c r="D743" s="64" t="s">
        <v>29</v>
      </c>
      <c r="E743" s="64" t="s">
        <v>2161</v>
      </c>
      <c r="F743" s="64" t="s">
        <v>2256</v>
      </c>
      <c r="G743" s="64" t="s">
        <v>902</v>
      </c>
      <c r="H743" s="64" t="s">
        <v>24</v>
      </c>
      <c r="I743" s="64" t="s">
        <v>2257</v>
      </c>
      <c r="J743" s="64" t="s">
        <v>2179</v>
      </c>
      <c r="K743" s="64" t="s">
        <v>929</v>
      </c>
      <c r="L743" s="65">
        <v>37685</v>
      </c>
      <c r="M743" s="65">
        <v>53753</v>
      </c>
      <c r="N743" s="65">
        <v>53753</v>
      </c>
      <c r="O743" s="65">
        <v>60724</v>
      </c>
      <c r="P743" s="65">
        <v>0</v>
      </c>
      <c r="Q743" s="65">
        <v>7376</v>
      </c>
      <c r="R743" s="65">
        <v>3366</v>
      </c>
      <c r="S743" s="65">
        <v>599</v>
      </c>
      <c r="T743" s="57">
        <f>IF(P743&gt;0, ROUND(IF(IF(OR(C743="51", C743="52", C743="66"), (L743*'UNIT VALUES'!$C$22)-CALCS!P743,0)&gt;0, IF(OR(C743="51", C743="52", C743="66"), (L743*'UNIT VALUES'!$C$22)-CALCS!P743,0), 0), 0), ROUND(IF(IF(OR(C743="51", C743="52", C743="66"), (L743*'UNIT VALUES'!$C$22)-CALCS!O743,0)&gt;0, IF(OR(C743="51", C743="52", C743="66"), (L743*'UNIT VALUES'!$C$22)-CALCS!O743,0), 0), 0))</f>
        <v>0</v>
      </c>
      <c r="U743" s="58">
        <f>IF(C743="22", (O743*'UNIT VALUES'!$D$34)+(Q743*'UNIT VALUES'!$D$35)+(S743*'UNIT VALUES'!$D$36), (O743*'UNIT VALUES'!$D$24)+(Q743*'UNIT VALUES'!$D$25)+(S743*'UNIT VALUES'!$D$26))</f>
        <v>448132.89818834653</v>
      </c>
      <c r="V743" s="58">
        <f>IF(C743="22",(O743*'UNIT VALUES'!$D$37)+(Q743*'UNIT VALUES'!$D$38)+(R743*'UNIT VALUES'!$D$39),IF(C743="66",(Q743*'UNIT VALUES'!$D$27)+(T743*'UNIT VALUES'!$D$29)+(R743*'UNIT VALUES'!$D$30),(Q743*'UNIT VALUES'!$D$27)+(T743*'UNIT VALUES'!$D$28)+(R743*'UNIT VALUES'!$D$30)))</f>
        <v>376953.36530147691</v>
      </c>
      <c r="W743" s="58">
        <f t="shared" si="11"/>
        <v>448133</v>
      </c>
      <c r="X743" s="63">
        <f>ROUND(IF(C743="22", W743*'UNIT VALUES'!$D$40, W743*'UNIT VALUES'!$D$32), 0)</f>
        <v>390981</v>
      </c>
    </row>
    <row r="744" spans="1:24">
      <c r="A744" s="64" t="s">
        <v>2258</v>
      </c>
      <c r="B744" s="64" t="s">
        <v>2160</v>
      </c>
      <c r="C744" s="64" t="s">
        <v>49</v>
      </c>
      <c r="D744" s="64" t="s">
        <v>50</v>
      </c>
      <c r="E744" s="64" t="s">
        <v>2161</v>
      </c>
      <c r="F744" s="64" t="s">
        <v>2259</v>
      </c>
      <c r="G744" s="64" t="s">
        <v>40</v>
      </c>
      <c r="H744" s="64" t="s">
        <v>2260</v>
      </c>
      <c r="I744" s="64" t="s">
        <v>24</v>
      </c>
      <c r="J744" s="64" t="s">
        <v>2183</v>
      </c>
      <c r="K744" s="64" t="s">
        <v>929</v>
      </c>
      <c r="L744" s="65">
        <v>4923</v>
      </c>
      <c r="M744" s="65">
        <v>0</v>
      </c>
      <c r="N744" s="65">
        <v>0</v>
      </c>
      <c r="O744" s="65">
        <v>48559</v>
      </c>
      <c r="P744" s="65">
        <v>0</v>
      </c>
      <c r="Q744" s="65">
        <v>1791</v>
      </c>
      <c r="R744" s="65">
        <v>311</v>
      </c>
      <c r="S744" s="65">
        <v>102</v>
      </c>
      <c r="T744" s="57">
        <f>IF(P744&gt;0, ROUND(IF(IF(OR(C744="51", C744="52", C744="66"), (L744*'UNIT VALUES'!$C$22)-CALCS!P744,0)&gt;0, IF(OR(C744="51", C744="52", C744="66"), (L744*'UNIT VALUES'!$C$22)-CALCS!P744,0), 0), 0), ROUND(IF(IF(OR(C744="51", C744="52", C744="66"), (L744*'UNIT VALUES'!$C$22)-CALCS!O744,0)&gt;0, IF(OR(C744="51", C744="52", C744="66"), (L744*'UNIT VALUES'!$C$22)-CALCS!O744,0), 0), 0))</f>
        <v>0</v>
      </c>
      <c r="U744" s="58">
        <f>IF(C744="22", (O744*'UNIT VALUES'!$D$34)+(Q744*'UNIT VALUES'!$D$35)+(S744*'UNIT VALUES'!$D$36), (O744*'UNIT VALUES'!$D$24)+(Q744*'UNIT VALUES'!$D$25)+(S744*'UNIT VALUES'!$D$26))</f>
        <v>167921.48705366036</v>
      </c>
      <c r="V744" s="58">
        <f>IF(C744="22",(O744*'UNIT VALUES'!$D$37)+(Q744*'UNIT VALUES'!$D$38)+(R744*'UNIT VALUES'!$D$39),IF(C744="66",(Q744*'UNIT VALUES'!$D$27)+(T744*'UNIT VALUES'!$D$29)+(R744*'UNIT VALUES'!$D$30),(Q744*'UNIT VALUES'!$D$27)+(T744*'UNIT VALUES'!$D$28)+(R744*'UNIT VALUES'!$D$30)))</f>
        <v>55347.284078503537</v>
      </c>
      <c r="W744" s="58">
        <f t="shared" si="11"/>
        <v>167921</v>
      </c>
      <c r="X744" s="63">
        <f>ROUND(IF(C744="22", W744*'UNIT VALUES'!$D$40, W744*'UNIT VALUES'!$D$32), 0)</f>
        <v>146506</v>
      </c>
    </row>
    <row r="745" spans="1:24">
      <c r="A745" s="64" t="s">
        <v>2261</v>
      </c>
      <c r="B745" s="64" t="s">
        <v>2160</v>
      </c>
      <c r="C745" s="64" t="s">
        <v>28</v>
      </c>
      <c r="D745" s="64" t="s">
        <v>29</v>
      </c>
      <c r="E745" s="64" t="s">
        <v>2161</v>
      </c>
      <c r="F745" s="64" t="s">
        <v>2262</v>
      </c>
      <c r="G745" s="64" t="s">
        <v>140</v>
      </c>
      <c r="H745" s="64" t="s">
        <v>2263</v>
      </c>
      <c r="I745" s="64" t="s">
        <v>24</v>
      </c>
      <c r="J745" s="64" t="s">
        <v>2170</v>
      </c>
      <c r="K745" s="64" t="s">
        <v>929</v>
      </c>
      <c r="L745" s="65">
        <v>29353</v>
      </c>
      <c r="M745" s="65">
        <v>46474</v>
      </c>
      <c r="N745" s="65">
        <v>46474</v>
      </c>
      <c r="O745" s="65">
        <v>54717</v>
      </c>
      <c r="P745" s="65">
        <v>0</v>
      </c>
      <c r="Q745" s="65">
        <v>1750</v>
      </c>
      <c r="R745" s="65">
        <v>1230</v>
      </c>
      <c r="S745" s="65">
        <v>143</v>
      </c>
      <c r="T745" s="57">
        <f>IF(P745&gt;0, ROUND(IF(IF(OR(C745="51", C745="52", C745="66"), (L745*'UNIT VALUES'!$C$22)-CALCS!P745,0)&gt;0, IF(OR(C745="51", C745="52", C745="66"), (L745*'UNIT VALUES'!$C$22)-CALCS!P745,0), 0), 0), ROUND(IF(IF(OR(C745="51", C745="52", C745="66"), (L745*'UNIT VALUES'!$C$22)-CALCS!O745,0)&gt;0, IF(OR(C745="51", C745="52", C745="66"), (L745*'UNIT VALUES'!$C$22)-CALCS!O745,0), 0), 0))</f>
        <v>0</v>
      </c>
      <c r="U745" s="58">
        <f>IF(C745="22", (O745*'UNIT VALUES'!$D$34)+(Q745*'UNIT VALUES'!$D$35)+(S745*'UNIT VALUES'!$D$36), (O745*'UNIT VALUES'!$D$24)+(Q745*'UNIT VALUES'!$D$25)+(S745*'UNIT VALUES'!$D$26))</f>
        <v>185704.01339906332</v>
      </c>
      <c r="V745" s="58">
        <f>IF(C745="22",(O745*'UNIT VALUES'!$D$37)+(Q745*'UNIT VALUES'!$D$38)+(R745*'UNIT VALUES'!$D$39),IF(C745="66",(Q745*'UNIT VALUES'!$D$27)+(T745*'UNIT VALUES'!$D$29)+(R745*'UNIT VALUES'!$D$30),(Q745*'UNIT VALUES'!$D$27)+(T745*'UNIT VALUES'!$D$28)+(R745*'UNIT VALUES'!$D$30)))</f>
        <v>120263.12452735845</v>
      </c>
      <c r="W745" s="58">
        <f t="shared" si="11"/>
        <v>185704</v>
      </c>
      <c r="X745" s="63">
        <f>ROUND(IF(C745="22", W745*'UNIT VALUES'!$D$40, W745*'UNIT VALUES'!$D$32), 0)</f>
        <v>162021</v>
      </c>
    </row>
    <row r="746" spans="1:24">
      <c r="A746" s="64" t="s">
        <v>2264</v>
      </c>
      <c r="B746" s="64" t="s">
        <v>2160</v>
      </c>
      <c r="C746" s="64" t="s">
        <v>49</v>
      </c>
      <c r="D746" s="64" t="s">
        <v>50</v>
      </c>
      <c r="E746" s="64" t="s">
        <v>2161</v>
      </c>
      <c r="F746" s="64" t="s">
        <v>688</v>
      </c>
      <c r="G746" s="64" t="s">
        <v>1665</v>
      </c>
      <c r="H746" s="64" t="s">
        <v>1743</v>
      </c>
      <c r="I746" s="64" t="s">
        <v>24</v>
      </c>
      <c r="J746" s="64" t="s">
        <v>2164</v>
      </c>
      <c r="K746" s="64" t="s">
        <v>929</v>
      </c>
      <c r="L746" s="65">
        <v>78846</v>
      </c>
      <c r="M746" s="65">
        <v>90074</v>
      </c>
      <c r="N746" s="65">
        <v>90074</v>
      </c>
      <c r="O746" s="65">
        <v>99585</v>
      </c>
      <c r="P746" s="65">
        <v>0</v>
      </c>
      <c r="Q746" s="65">
        <v>5240</v>
      </c>
      <c r="R746" s="65">
        <v>3947</v>
      </c>
      <c r="S746" s="65">
        <v>1121</v>
      </c>
      <c r="T746" s="57">
        <f>IF(P746&gt;0, ROUND(IF(IF(OR(C746="51", C746="52", C746="66"), (L746*'UNIT VALUES'!$C$22)-CALCS!P746,0)&gt;0, IF(OR(C746="51", C746="52", C746="66"), (L746*'UNIT VALUES'!$C$22)-CALCS!P746,0), 0), 0), ROUND(IF(IF(OR(C746="51", C746="52", C746="66"), (L746*'UNIT VALUES'!$C$22)-CALCS!O746,0)&gt;0, IF(OR(C746="51", C746="52", C746="66"), (L746*'UNIT VALUES'!$C$22)-CALCS!O746,0), 0), 0))</f>
        <v>18134</v>
      </c>
      <c r="U746" s="58">
        <f>IF(C746="22", (O746*'UNIT VALUES'!$D$34)+(Q746*'UNIT VALUES'!$D$35)+(S746*'UNIT VALUES'!$D$36), (O746*'UNIT VALUES'!$D$24)+(Q746*'UNIT VALUES'!$D$25)+(S746*'UNIT VALUES'!$D$26))</f>
        <v>547065.82163834083</v>
      </c>
      <c r="V746" s="58">
        <f>IF(C746="22",(O746*'UNIT VALUES'!$D$37)+(Q746*'UNIT VALUES'!$D$38)+(R746*'UNIT VALUES'!$D$39),IF(C746="66",(Q746*'UNIT VALUES'!$D$27)+(T746*'UNIT VALUES'!$D$29)+(R746*'UNIT VALUES'!$D$30),(Q746*'UNIT VALUES'!$D$27)+(T746*'UNIT VALUES'!$D$28)+(R746*'UNIT VALUES'!$D$30)))</f>
        <v>606834.44510367909</v>
      </c>
      <c r="W746" s="58">
        <f t="shared" si="11"/>
        <v>606834</v>
      </c>
      <c r="X746" s="63">
        <f>ROUND(IF(C746="22", W746*'UNIT VALUES'!$D$40, W746*'UNIT VALUES'!$D$32), 0)</f>
        <v>529443</v>
      </c>
    </row>
    <row r="747" spans="1:24">
      <c r="A747" s="64" t="s">
        <v>2265</v>
      </c>
      <c r="B747" s="64" t="s">
        <v>2160</v>
      </c>
      <c r="C747" s="64" t="s">
        <v>102</v>
      </c>
      <c r="D747" s="64" t="s">
        <v>103</v>
      </c>
      <c r="E747" s="64" t="s">
        <v>2161</v>
      </c>
      <c r="F747" s="64" t="s">
        <v>760</v>
      </c>
      <c r="G747" s="64" t="s">
        <v>232</v>
      </c>
      <c r="H747" s="64" t="s">
        <v>24</v>
      </c>
      <c r="I747" s="64" t="s">
        <v>24</v>
      </c>
      <c r="J747" s="64" t="s">
        <v>2167</v>
      </c>
      <c r="K747" s="64" t="s">
        <v>929</v>
      </c>
      <c r="L747" s="65">
        <v>86505</v>
      </c>
      <c r="M747" s="65">
        <v>0</v>
      </c>
      <c r="N747" s="65">
        <v>0</v>
      </c>
      <c r="O747" s="65">
        <v>214842</v>
      </c>
      <c r="P747" s="65">
        <v>0</v>
      </c>
      <c r="Q747" s="65">
        <v>15798</v>
      </c>
      <c r="R747" s="65">
        <v>10162</v>
      </c>
      <c r="S747" s="65">
        <v>1451</v>
      </c>
      <c r="T747" s="57">
        <f>IF(P747&gt;0, ROUND(IF(IF(OR(C747="51", C747="52", C747="66"), (L747*'UNIT VALUES'!$C$22)-CALCS!P747,0)&gt;0, IF(OR(C747="51", C747="52", C747="66"), (L747*'UNIT VALUES'!$C$22)-CALCS!P747,0), 0), 0), ROUND(IF(IF(OR(C747="51", C747="52", C747="66"), (L747*'UNIT VALUES'!$C$22)-CALCS!O747,0)&gt;0, IF(OR(C747="51", C747="52", C747="66"), (L747*'UNIT VALUES'!$C$22)-CALCS!O747,0), 0), 0))</f>
        <v>0</v>
      </c>
      <c r="U747" s="58">
        <f>IF(C747="22", (O747*'UNIT VALUES'!$D$34)+(Q747*'UNIT VALUES'!$D$35)+(S747*'UNIT VALUES'!$D$36), (O747*'UNIT VALUES'!$D$24)+(Q747*'UNIT VALUES'!$D$25)+(S747*'UNIT VALUES'!$D$26))</f>
        <v>1154918.5769117179</v>
      </c>
      <c r="V747" s="58">
        <f>IF(C747="22",(O747*'UNIT VALUES'!$D$37)+(Q747*'UNIT VALUES'!$D$38)+(R747*'UNIT VALUES'!$D$39),IF(C747="66",(Q747*'UNIT VALUES'!$D$27)+(T747*'UNIT VALUES'!$D$29)+(R747*'UNIT VALUES'!$D$30),(Q747*'UNIT VALUES'!$D$27)+(T747*'UNIT VALUES'!$D$28)+(R747*'UNIT VALUES'!$D$30)))</f>
        <v>1018367.8251231497</v>
      </c>
      <c r="W747" s="58">
        <f t="shared" si="11"/>
        <v>1154919</v>
      </c>
      <c r="X747" s="63">
        <f>ROUND(IF(C747="22", W747*'UNIT VALUES'!$D$40, W747*'UNIT VALUES'!$D$32), 0)</f>
        <v>1007629</v>
      </c>
    </row>
    <row r="748" spans="1:24">
      <c r="A748" s="64" t="s">
        <v>2266</v>
      </c>
      <c r="B748" s="64" t="s">
        <v>2160</v>
      </c>
      <c r="C748" s="64" t="s">
        <v>102</v>
      </c>
      <c r="D748" s="64" t="s">
        <v>103</v>
      </c>
      <c r="E748" s="64" t="s">
        <v>2161</v>
      </c>
      <c r="F748" s="64" t="s">
        <v>943</v>
      </c>
      <c r="G748" s="64" t="s">
        <v>860</v>
      </c>
      <c r="H748" s="64" t="s">
        <v>24</v>
      </c>
      <c r="I748" s="64" t="s">
        <v>24</v>
      </c>
      <c r="J748" s="64" t="s">
        <v>2170</v>
      </c>
      <c r="K748" s="64" t="s">
        <v>929</v>
      </c>
      <c r="L748" s="65">
        <v>780255</v>
      </c>
      <c r="M748" s="65">
        <v>845575</v>
      </c>
      <c r="N748" s="65">
        <v>845385</v>
      </c>
      <c r="O748" s="65">
        <v>905116</v>
      </c>
      <c r="P748" s="65">
        <v>0</v>
      </c>
      <c r="Q748" s="65">
        <v>49563</v>
      </c>
      <c r="R748" s="65">
        <v>73358</v>
      </c>
      <c r="S748" s="65">
        <v>6316</v>
      </c>
      <c r="T748" s="57">
        <f>IF(P748&gt;0, ROUND(IF(IF(OR(C748="51", C748="52", C748="66"), (L748*'UNIT VALUES'!$C$22)-CALCS!P748,0)&gt;0, IF(OR(C748="51", C748="52", C748="66"), (L748*'UNIT VALUES'!$C$22)-CALCS!P748,0), 0), 0), ROUND(IF(IF(OR(C748="51", C748="52", C748="66"), (L748*'UNIT VALUES'!$C$22)-CALCS!O748,0)&gt;0, IF(OR(C748="51", C748="52", C748="66"), (L748*'UNIT VALUES'!$C$22)-CALCS!O748,0), 0), 0))</f>
        <v>259823</v>
      </c>
      <c r="U748" s="58">
        <f>IF(C748="22", (O748*'UNIT VALUES'!$D$34)+(Q748*'UNIT VALUES'!$D$35)+(S748*'UNIT VALUES'!$D$36), (O748*'UNIT VALUES'!$D$24)+(Q748*'UNIT VALUES'!$D$25)+(S748*'UNIT VALUES'!$D$26))</f>
        <v>4376201.83271104</v>
      </c>
      <c r="V748" s="58">
        <f>IF(C748="22",(O748*'UNIT VALUES'!$D$37)+(Q748*'UNIT VALUES'!$D$38)+(R748*'UNIT VALUES'!$D$39),IF(C748="66",(Q748*'UNIT VALUES'!$D$27)+(T748*'UNIT VALUES'!$D$29)+(R748*'UNIT VALUES'!$D$30),(Q748*'UNIT VALUES'!$D$27)+(T748*'UNIT VALUES'!$D$28)+(R748*'UNIT VALUES'!$D$30)))</f>
        <v>9153534.2301292736</v>
      </c>
      <c r="W748" s="58">
        <f t="shared" si="11"/>
        <v>9153534</v>
      </c>
      <c r="X748" s="63">
        <f>ROUND(IF(C748="22", W748*'UNIT VALUES'!$D$40, W748*'UNIT VALUES'!$D$32), 0)</f>
        <v>7986161</v>
      </c>
    </row>
    <row r="749" spans="1:24">
      <c r="A749" s="64" t="s">
        <v>2267</v>
      </c>
      <c r="B749" s="64" t="s">
        <v>2160</v>
      </c>
      <c r="C749" s="64" t="s">
        <v>102</v>
      </c>
      <c r="D749" s="64" t="s">
        <v>103</v>
      </c>
      <c r="E749" s="64" t="s">
        <v>2161</v>
      </c>
      <c r="F749" s="64" t="s">
        <v>846</v>
      </c>
      <c r="G749" s="64" t="s">
        <v>181</v>
      </c>
      <c r="H749" s="64" t="s">
        <v>24</v>
      </c>
      <c r="I749" s="64" t="s">
        <v>24</v>
      </c>
      <c r="J749" s="64" t="s">
        <v>2183</v>
      </c>
      <c r="K749" s="64" t="s">
        <v>929</v>
      </c>
      <c r="L749" s="65">
        <v>170284</v>
      </c>
      <c r="M749" s="65">
        <v>291352</v>
      </c>
      <c r="N749" s="65">
        <v>291352</v>
      </c>
      <c r="O749" s="65">
        <v>382959</v>
      </c>
      <c r="P749" s="65">
        <v>0</v>
      </c>
      <c r="Q749" s="65">
        <v>16440</v>
      </c>
      <c r="R749" s="65">
        <v>14500</v>
      </c>
      <c r="S749" s="65">
        <v>1112</v>
      </c>
      <c r="T749" s="57">
        <f>IF(P749&gt;0, ROUND(IF(IF(OR(C749="51", C749="52", C749="66"), (L749*'UNIT VALUES'!$C$22)-CALCS!P749,0)&gt;0, IF(OR(C749="51", C749="52", C749="66"), (L749*'UNIT VALUES'!$C$22)-CALCS!P749,0), 0), 0), ROUND(IF(IF(OR(C749="51", C749="52", C749="66"), (L749*'UNIT VALUES'!$C$22)-CALCS!O749,0)&gt;0, IF(OR(C749="51", C749="52", C749="66"), (L749*'UNIT VALUES'!$C$22)-CALCS!O749,0), 0), 0))</f>
        <v>0</v>
      </c>
      <c r="U749" s="58">
        <f>IF(C749="22", (O749*'UNIT VALUES'!$D$34)+(Q749*'UNIT VALUES'!$D$35)+(S749*'UNIT VALUES'!$D$36), (O749*'UNIT VALUES'!$D$24)+(Q749*'UNIT VALUES'!$D$25)+(S749*'UNIT VALUES'!$D$26))</f>
        <v>1447753.513506819</v>
      </c>
      <c r="V749" s="58">
        <f>IF(C749="22",(O749*'UNIT VALUES'!$D$37)+(Q749*'UNIT VALUES'!$D$38)+(R749*'UNIT VALUES'!$D$39),IF(C749="66",(Q749*'UNIT VALUES'!$D$27)+(T749*'UNIT VALUES'!$D$29)+(R749*'UNIT VALUES'!$D$30),(Q749*'UNIT VALUES'!$D$27)+(T749*'UNIT VALUES'!$D$28)+(R749*'UNIT VALUES'!$D$30)))</f>
        <v>1340245.4157046473</v>
      </c>
      <c r="W749" s="58">
        <f t="shared" si="11"/>
        <v>1447754</v>
      </c>
      <c r="X749" s="63">
        <f>ROUND(IF(C749="22", W749*'UNIT VALUES'!$D$40, W749*'UNIT VALUES'!$D$32), 0)</f>
        <v>1263118</v>
      </c>
    </row>
    <row r="750" spans="1:24">
      <c r="A750" s="64" t="s">
        <v>2268</v>
      </c>
      <c r="B750" s="64" t="s">
        <v>2160</v>
      </c>
      <c r="C750" s="64" t="s">
        <v>102</v>
      </c>
      <c r="D750" s="64" t="s">
        <v>103</v>
      </c>
      <c r="E750" s="64" t="s">
        <v>2161</v>
      </c>
      <c r="F750" s="64" t="s">
        <v>2269</v>
      </c>
      <c r="G750" s="64" t="s">
        <v>112</v>
      </c>
      <c r="H750" s="64" t="s">
        <v>24</v>
      </c>
      <c r="I750" s="64" t="s">
        <v>24</v>
      </c>
      <c r="J750" s="64" t="s">
        <v>2183</v>
      </c>
      <c r="K750" s="64" t="s">
        <v>929</v>
      </c>
      <c r="L750" s="65">
        <v>210222</v>
      </c>
      <c r="M750" s="65">
        <v>259646</v>
      </c>
      <c r="N750" s="65">
        <v>259646</v>
      </c>
      <c r="O750" s="65">
        <v>289161</v>
      </c>
      <c r="P750" s="65">
        <v>0</v>
      </c>
      <c r="Q750" s="65">
        <v>20756</v>
      </c>
      <c r="R750" s="65">
        <v>23568</v>
      </c>
      <c r="S750" s="65">
        <v>1259</v>
      </c>
      <c r="T750" s="57">
        <f>IF(P750&gt;0, ROUND(IF(IF(OR(C750="51", C750="52", C750="66"), (L750*'UNIT VALUES'!$C$22)-CALCS!P750,0)&gt;0, IF(OR(C750="51", C750="52", C750="66"), (L750*'UNIT VALUES'!$C$22)-CALCS!P750,0), 0), 0), ROUND(IF(IF(OR(C750="51", C750="52", C750="66"), (L750*'UNIT VALUES'!$C$22)-CALCS!O750,0)&gt;0, IF(OR(C750="51", C750="52", C750="66"), (L750*'UNIT VALUES'!$C$22)-CALCS!O750,0), 0), 0))</f>
        <v>24705</v>
      </c>
      <c r="U750" s="58">
        <f>IF(C750="22", (O750*'UNIT VALUES'!$D$34)+(Q750*'UNIT VALUES'!$D$35)+(S750*'UNIT VALUES'!$D$36), (O750*'UNIT VALUES'!$D$24)+(Q750*'UNIT VALUES'!$D$25)+(S750*'UNIT VALUES'!$D$26))</f>
        <v>1421308.9307464971</v>
      </c>
      <c r="V750" s="58">
        <f>IF(C750="22",(O750*'UNIT VALUES'!$D$37)+(Q750*'UNIT VALUES'!$D$38)+(R750*'UNIT VALUES'!$D$39),IF(C750="66",(Q750*'UNIT VALUES'!$D$27)+(T750*'UNIT VALUES'!$D$29)+(R750*'UNIT VALUES'!$D$30),(Q750*'UNIT VALUES'!$D$27)+(T750*'UNIT VALUES'!$D$28)+(R750*'UNIT VALUES'!$D$30)))</f>
        <v>2352823.2345433682</v>
      </c>
      <c r="W750" s="58">
        <f t="shared" si="11"/>
        <v>2352823</v>
      </c>
      <c r="X750" s="63">
        <f>ROUND(IF(C750="22", W750*'UNIT VALUES'!$D$40, W750*'UNIT VALUES'!$D$32), 0)</f>
        <v>2052762</v>
      </c>
    </row>
    <row r="751" spans="1:24">
      <c r="A751" s="64" t="s">
        <v>2270</v>
      </c>
      <c r="B751" s="64" t="s">
        <v>2160</v>
      </c>
      <c r="C751" s="64" t="s">
        <v>102</v>
      </c>
      <c r="D751" s="64" t="s">
        <v>103</v>
      </c>
      <c r="E751" s="64" t="s">
        <v>2161</v>
      </c>
      <c r="F751" s="64" t="s">
        <v>224</v>
      </c>
      <c r="G751" s="64" t="s">
        <v>175</v>
      </c>
      <c r="H751" s="64" t="s">
        <v>24</v>
      </c>
      <c r="I751" s="64" t="s">
        <v>24</v>
      </c>
      <c r="J751" s="64" t="s">
        <v>2173</v>
      </c>
      <c r="K751" s="64" t="s">
        <v>929</v>
      </c>
      <c r="L751" s="65">
        <v>329820</v>
      </c>
      <c r="M751" s="65">
        <v>334963</v>
      </c>
      <c r="N751" s="65">
        <v>334893</v>
      </c>
      <c r="O751" s="65">
        <v>341318</v>
      </c>
      <c r="P751" s="65">
        <v>0</v>
      </c>
      <c r="Q751" s="65">
        <v>17843</v>
      </c>
      <c r="R751" s="65">
        <v>42452</v>
      </c>
      <c r="S751" s="65">
        <v>2484</v>
      </c>
      <c r="T751" s="57">
        <f>IF(P751&gt;0, ROUND(IF(IF(OR(C751="51", C751="52", C751="66"), (L751*'UNIT VALUES'!$C$22)-CALCS!P751,0)&gt;0, IF(OR(C751="51", C751="52", C751="66"), (L751*'UNIT VALUES'!$C$22)-CALCS!P751,0), 0), 0), ROUND(IF(IF(OR(C751="51", C751="52", C751="66"), (L751*'UNIT VALUES'!$C$22)-CALCS!O751,0)&gt;0, IF(OR(C751="51", C751="52", C751="66"), (L751*'UNIT VALUES'!$C$22)-CALCS!O751,0), 0), 0))</f>
        <v>151111</v>
      </c>
      <c r="U751" s="58">
        <f>IF(C751="22", (O751*'UNIT VALUES'!$D$34)+(Q751*'UNIT VALUES'!$D$35)+(S751*'UNIT VALUES'!$D$36), (O751*'UNIT VALUES'!$D$24)+(Q751*'UNIT VALUES'!$D$25)+(S751*'UNIT VALUES'!$D$26))</f>
        <v>1641460.7420938574</v>
      </c>
      <c r="V751" s="58">
        <f>IF(C751="22",(O751*'UNIT VALUES'!$D$37)+(Q751*'UNIT VALUES'!$D$38)+(R751*'UNIT VALUES'!$D$39),IF(C751="66",(Q751*'UNIT VALUES'!$D$27)+(T751*'UNIT VALUES'!$D$29)+(R751*'UNIT VALUES'!$D$30),(Q751*'UNIT VALUES'!$D$27)+(T751*'UNIT VALUES'!$D$28)+(R751*'UNIT VALUES'!$D$30)))</f>
        <v>5105334.6942207785</v>
      </c>
      <c r="W751" s="58">
        <f t="shared" si="11"/>
        <v>5105335</v>
      </c>
      <c r="X751" s="63">
        <f>ROUND(IF(C751="22", W751*'UNIT VALUES'!$D$40, W751*'UNIT VALUES'!$D$32), 0)</f>
        <v>4454239</v>
      </c>
    </row>
    <row r="752" spans="1:24">
      <c r="A752" s="64" t="s">
        <v>2271</v>
      </c>
      <c r="B752" s="64" t="s">
        <v>2160</v>
      </c>
      <c r="C752" s="64" t="s">
        <v>102</v>
      </c>
      <c r="D752" s="64" t="s">
        <v>103</v>
      </c>
      <c r="E752" s="64" t="s">
        <v>2161</v>
      </c>
      <c r="F752" s="64" t="s">
        <v>2272</v>
      </c>
      <c r="G752" s="64" t="s">
        <v>40</v>
      </c>
      <c r="H752" s="64" t="s">
        <v>24</v>
      </c>
      <c r="I752" s="64" t="s">
        <v>24</v>
      </c>
      <c r="J752" s="64" t="s">
        <v>2183</v>
      </c>
      <c r="K752" s="64" t="s">
        <v>929</v>
      </c>
      <c r="L752" s="65">
        <v>129917</v>
      </c>
      <c r="M752" s="65">
        <v>172039</v>
      </c>
      <c r="N752" s="65">
        <v>172039</v>
      </c>
      <c r="O752" s="65">
        <v>239729</v>
      </c>
      <c r="P752" s="65">
        <v>0</v>
      </c>
      <c r="Q752" s="65">
        <v>18421</v>
      </c>
      <c r="R752" s="65">
        <v>12470</v>
      </c>
      <c r="S752" s="65">
        <v>893</v>
      </c>
      <c r="T752" s="57">
        <f>IF(P752&gt;0, ROUND(IF(IF(OR(C752="51", C752="52", C752="66"), (L752*'UNIT VALUES'!$C$22)-CALCS!P752,0)&gt;0, IF(OR(C752="51", C752="52", C752="66"), (L752*'UNIT VALUES'!$C$22)-CALCS!P752,0), 0), 0), ROUND(IF(IF(OR(C752="51", C752="52", C752="66"), (L752*'UNIT VALUES'!$C$22)-CALCS!O752,0)&gt;0, IF(OR(C752="51", C752="52", C752="66"), (L752*'UNIT VALUES'!$C$22)-CALCS!O752,0), 0), 0))</f>
        <v>0</v>
      </c>
      <c r="U752" s="58">
        <f>IF(C752="22", (O752*'UNIT VALUES'!$D$34)+(Q752*'UNIT VALUES'!$D$35)+(S752*'UNIT VALUES'!$D$36), (O752*'UNIT VALUES'!$D$24)+(Q752*'UNIT VALUES'!$D$25)+(S752*'UNIT VALUES'!$D$26))</f>
        <v>1190202.4960425771</v>
      </c>
      <c r="V752" s="58">
        <f>IF(C752="22",(O752*'UNIT VALUES'!$D$37)+(Q752*'UNIT VALUES'!$D$38)+(R752*'UNIT VALUES'!$D$39),IF(C752="66",(Q752*'UNIT VALUES'!$D$27)+(T752*'UNIT VALUES'!$D$29)+(R752*'UNIT VALUES'!$D$30),(Q752*'UNIT VALUES'!$D$27)+(T752*'UNIT VALUES'!$D$28)+(R752*'UNIT VALUES'!$D$30)))</f>
        <v>1231812.6867286244</v>
      </c>
      <c r="W752" s="58">
        <f t="shared" si="11"/>
        <v>1231813</v>
      </c>
      <c r="X752" s="63">
        <f>ROUND(IF(C752="22", W752*'UNIT VALUES'!$D$40, W752*'UNIT VALUES'!$D$32), 0)</f>
        <v>1074717</v>
      </c>
    </row>
    <row r="753" spans="1:24">
      <c r="A753" s="64" t="s">
        <v>2273</v>
      </c>
      <c r="B753" s="64" t="s">
        <v>2160</v>
      </c>
      <c r="C753" s="64" t="s">
        <v>102</v>
      </c>
      <c r="D753" s="64" t="s">
        <v>103</v>
      </c>
      <c r="E753" s="64" t="s">
        <v>2161</v>
      </c>
      <c r="F753" s="64" t="s">
        <v>2274</v>
      </c>
      <c r="G753" s="64" t="s">
        <v>1650</v>
      </c>
      <c r="H753" s="64" t="s">
        <v>24</v>
      </c>
      <c r="I753" s="64" t="s">
        <v>24</v>
      </c>
      <c r="J753" s="64" t="s">
        <v>2170</v>
      </c>
      <c r="K753" s="64" t="s">
        <v>929</v>
      </c>
      <c r="L753" s="65">
        <v>165851</v>
      </c>
      <c r="M753" s="65">
        <v>169351</v>
      </c>
      <c r="N753" s="65">
        <v>165781</v>
      </c>
      <c r="O753" s="65">
        <v>196417</v>
      </c>
      <c r="P753" s="65">
        <v>0</v>
      </c>
      <c r="Q753" s="65">
        <v>21148</v>
      </c>
      <c r="R753" s="65">
        <v>29300</v>
      </c>
      <c r="S753" s="65">
        <v>3837</v>
      </c>
      <c r="T753" s="57">
        <f>IF(P753&gt;0, ROUND(IF(IF(OR(C753="51", C753="52", C753="66"), (L753*'UNIT VALUES'!$C$22)-CALCS!P753,0)&gt;0, IF(OR(C753="51", C753="52", C753="66"), (L753*'UNIT VALUES'!$C$22)-CALCS!P753,0), 0), 0), ROUND(IF(IF(OR(C753="51", C753="52", C753="66"), (L753*'UNIT VALUES'!$C$22)-CALCS!O753,0)&gt;0, IF(OR(C753="51", C753="52", C753="66"), (L753*'UNIT VALUES'!$C$22)-CALCS!O753,0), 0), 0))</f>
        <v>51202</v>
      </c>
      <c r="U753" s="58">
        <f>IF(C753="22", (O753*'UNIT VALUES'!$D$34)+(Q753*'UNIT VALUES'!$D$35)+(S753*'UNIT VALUES'!$D$36), (O753*'UNIT VALUES'!$D$24)+(Q753*'UNIT VALUES'!$D$25)+(S753*'UNIT VALUES'!$D$26))</f>
        <v>1687610.6762163308</v>
      </c>
      <c r="V753" s="58">
        <f>IF(C753="22",(O753*'UNIT VALUES'!$D$37)+(Q753*'UNIT VALUES'!$D$38)+(R753*'UNIT VALUES'!$D$39),IF(C753="66",(Q753*'UNIT VALUES'!$D$27)+(T753*'UNIT VALUES'!$D$29)+(R753*'UNIT VALUES'!$D$30),(Q753*'UNIT VALUES'!$D$27)+(T753*'UNIT VALUES'!$D$28)+(R753*'UNIT VALUES'!$D$30)))</f>
        <v>3075085.8208526997</v>
      </c>
      <c r="W753" s="58">
        <f t="shared" si="11"/>
        <v>3075086</v>
      </c>
      <c r="X753" s="63">
        <f>ROUND(IF(C753="22", W753*'UNIT VALUES'!$D$40, W753*'UNIT VALUES'!$D$32), 0)</f>
        <v>2682912</v>
      </c>
    </row>
    <row r="754" spans="1:24">
      <c r="A754" s="64" t="s">
        <v>2275</v>
      </c>
      <c r="B754" s="64" t="s">
        <v>2160</v>
      </c>
      <c r="C754" s="64" t="s">
        <v>102</v>
      </c>
      <c r="D754" s="64" t="s">
        <v>103</v>
      </c>
      <c r="E754" s="64" t="s">
        <v>2161</v>
      </c>
      <c r="F754" s="64" t="s">
        <v>2276</v>
      </c>
      <c r="G754" s="64" t="s">
        <v>1665</v>
      </c>
      <c r="H754" s="64" t="s">
        <v>24</v>
      </c>
      <c r="I754" s="64" t="s">
        <v>24</v>
      </c>
      <c r="J754" s="64" t="s">
        <v>2164</v>
      </c>
      <c r="K754" s="64" t="s">
        <v>929</v>
      </c>
      <c r="L754" s="65">
        <v>186740</v>
      </c>
      <c r="M754" s="65">
        <v>273859</v>
      </c>
      <c r="N754" s="65">
        <v>273749</v>
      </c>
      <c r="O754" s="65">
        <v>396232</v>
      </c>
      <c r="P754" s="65">
        <v>0</v>
      </c>
      <c r="Q754" s="65">
        <v>19874</v>
      </c>
      <c r="R754" s="65">
        <v>15307</v>
      </c>
      <c r="S754" s="65">
        <v>2525</v>
      </c>
      <c r="T754" s="57">
        <f>IF(P754&gt;0, ROUND(IF(IF(OR(C754="51", C754="52", C754="66"), (L754*'UNIT VALUES'!$C$22)-CALCS!P754,0)&gt;0, IF(OR(C754="51", C754="52", C754="66"), (L754*'UNIT VALUES'!$C$22)-CALCS!P754,0), 0), 0), ROUND(IF(IF(OR(C754="51", C754="52", C754="66"), (L754*'UNIT VALUES'!$C$22)-CALCS!O754,0)&gt;0, IF(OR(C754="51", C754="52", C754="66"), (L754*'UNIT VALUES'!$C$22)-CALCS!O754,0), 0), 0))</f>
        <v>0</v>
      </c>
      <c r="U754" s="58">
        <f>IF(C754="22", (O754*'UNIT VALUES'!$D$34)+(Q754*'UNIT VALUES'!$D$35)+(S754*'UNIT VALUES'!$D$36), (O754*'UNIT VALUES'!$D$24)+(Q754*'UNIT VALUES'!$D$25)+(S754*'UNIT VALUES'!$D$26))</f>
        <v>1818942.3013715635</v>
      </c>
      <c r="V754" s="58">
        <f>IF(C754="22",(O754*'UNIT VALUES'!$D$37)+(Q754*'UNIT VALUES'!$D$38)+(R754*'UNIT VALUES'!$D$39),IF(C754="66",(Q754*'UNIT VALUES'!$D$27)+(T754*'UNIT VALUES'!$D$29)+(R754*'UNIT VALUES'!$D$30),(Q754*'UNIT VALUES'!$D$27)+(T754*'UNIT VALUES'!$D$28)+(R754*'UNIT VALUES'!$D$30)))</f>
        <v>1461423.4711207708</v>
      </c>
      <c r="W754" s="58">
        <f t="shared" si="11"/>
        <v>1818942</v>
      </c>
      <c r="X754" s="63">
        <f>ROUND(IF(C754="22", W754*'UNIT VALUES'!$D$40, W754*'UNIT VALUES'!$D$32), 0)</f>
        <v>1586968</v>
      </c>
    </row>
    <row r="755" spans="1:24">
      <c r="A755" s="64" t="s">
        <v>2277</v>
      </c>
      <c r="B755" s="64" t="s">
        <v>2160</v>
      </c>
      <c r="C755" s="64" t="s">
        <v>102</v>
      </c>
      <c r="D755" s="64" t="s">
        <v>103</v>
      </c>
      <c r="E755" s="64" t="s">
        <v>2161</v>
      </c>
      <c r="F755" s="64" t="s">
        <v>1779</v>
      </c>
      <c r="G755" s="64" t="s">
        <v>201</v>
      </c>
      <c r="H755" s="64" t="s">
        <v>24</v>
      </c>
      <c r="I755" s="64" t="s">
        <v>24</v>
      </c>
      <c r="J755" s="64" t="s">
        <v>2164</v>
      </c>
      <c r="K755" s="64" t="s">
        <v>929</v>
      </c>
      <c r="L755" s="65">
        <v>234777</v>
      </c>
      <c r="M755" s="65">
        <v>363212</v>
      </c>
      <c r="N755" s="65">
        <v>363152</v>
      </c>
      <c r="O755" s="65">
        <v>459998</v>
      </c>
      <c r="P755" s="65">
        <v>0</v>
      </c>
      <c r="Q755" s="65">
        <v>24600</v>
      </c>
      <c r="R755" s="65">
        <v>29699</v>
      </c>
      <c r="S755" s="65">
        <v>2009</v>
      </c>
      <c r="T755" s="57">
        <f>IF(P755&gt;0, ROUND(IF(IF(OR(C755="51", C755="52", C755="66"), (L755*'UNIT VALUES'!$C$22)-CALCS!P755,0)&gt;0, IF(OR(C755="51", C755="52", C755="66"), (L755*'UNIT VALUES'!$C$22)-CALCS!P755,0), 0), 0), ROUND(IF(IF(OR(C755="51", C755="52", C755="66"), (L755*'UNIT VALUES'!$C$22)-CALCS!O755,0)&gt;0, IF(OR(C755="51", C755="52", C755="66"), (L755*'UNIT VALUES'!$C$22)-CALCS!O755,0), 0), 0))</f>
        <v>0</v>
      </c>
      <c r="U755" s="58">
        <f>IF(C755="22", (O755*'UNIT VALUES'!$D$34)+(Q755*'UNIT VALUES'!$D$35)+(S755*'UNIT VALUES'!$D$36), (O755*'UNIT VALUES'!$D$24)+(Q755*'UNIT VALUES'!$D$25)+(S755*'UNIT VALUES'!$D$26))</f>
        <v>2002578.3209843421</v>
      </c>
      <c r="V755" s="58">
        <f>IF(C755="22",(O755*'UNIT VALUES'!$D$37)+(Q755*'UNIT VALUES'!$D$38)+(R755*'UNIT VALUES'!$D$39),IF(C755="66",(Q755*'UNIT VALUES'!$D$27)+(T755*'UNIT VALUES'!$D$29)+(R755*'UNIT VALUES'!$D$30),(Q755*'UNIT VALUES'!$D$27)+(T755*'UNIT VALUES'!$D$28)+(R755*'UNIT VALUES'!$D$30)))</f>
        <v>2577314.3353122119</v>
      </c>
      <c r="W755" s="58">
        <f t="shared" si="11"/>
        <v>2577314</v>
      </c>
      <c r="X755" s="63">
        <f>ROUND(IF(C755="22", W755*'UNIT VALUES'!$D$40, W755*'UNIT VALUES'!$D$32), 0)</f>
        <v>2248623</v>
      </c>
    </row>
    <row r="756" spans="1:24">
      <c r="A756" s="64" t="s">
        <v>2278</v>
      </c>
      <c r="B756" s="64" t="s">
        <v>2160</v>
      </c>
      <c r="C756" s="64" t="s">
        <v>102</v>
      </c>
      <c r="D756" s="64" t="s">
        <v>103</v>
      </c>
      <c r="E756" s="64" t="s">
        <v>2161</v>
      </c>
      <c r="F756" s="64" t="s">
        <v>1781</v>
      </c>
      <c r="G756" s="64" t="s">
        <v>220</v>
      </c>
      <c r="H756" s="64" t="s">
        <v>24</v>
      </c>
      <c r="I756" s="64" t="s">
        <v>24</v>
      </c>
      <c r="J756" s="64" t="s">
        <v>2173</v>
      </c>
      <c r="K756" s="64" t="s">
        <v>929</v>
      </c>
      <c r="L756" s="65">
        <v>223029</v>
      </c>
      <c r="M756" s="65">
        <v>343131</v>
      </c>
      <c r="N756" s="65">
        <v>343081</v>
      </c>
      <c r="O756" s="65">
        <v>420881</v>
      </c>
      <c r="P756" s="65">
        <v>0</v>
      </c>
      <c r="Q756" s="65">
        <v>13294</v>
      </c>
      <c r="R756" s="65">
        <v>21850</v>
      </c>
      <c r="S756" s="65">
        <v>1611</v>
      </c>
      <c r="T756" s="57">
        <f>IF(P756&gt;0, ROUND(IF(IF(OR(C756="51", C756="52", C756="66"), (L756*'UNIT VALUES'!$C$22)-CALCS!P756,0)&gt;0, IF(OR(C756="51", C756="52", C756="66"), (L756*'UNIT VALUES'!$C$22)-CALCS!P756,0), 0), 0), ROUND(IF(IF(OR(C756="51", C756="52", C756="66"), (L756*'UNIT VALUES'!$C$22)-CALCS!O756,0)&gt;0, IF(OR(C756="51", C756="52", C756="66"), (L756*'UNIT VALUES'!$C$22)-CALCS!O756,0), 0), 0))</f>
        <v>0</v>
      </c>
      <c r="U756" s="58">
        <f>IF(C756="22", (O756*'UNIT VALUES'!$D$34)+(Q756*'UNIT VALUES'!$D$35)+(S756*'UNIT VALUES'!$D$36), (O756*'UNIT VALUES'!$D$24)+(Q756*'UNIT VALUES'!$D$25)+(S756*'UNIT VALUES'!$D$26))</f>
        <v>1509815.0686881174</v>
      </c>
      <c r="V756" s="58">
        <f>IF(C756="22",(O756*'UNIT VALUES'!$D$37)+(Q756*'UNIT VALUES'!$D$38)+(R756*'UNIT VALUES'!$D$39),IF(C756="66",(Q756*'UNIT VALUES'!$D$27)+(T756*'UNIT VALUES'!$D$29)+(R756*'UNIT VALUES'!$D$30),(Q756*'UNIT VALUES'!$D$27)+(T756*'UNIT VALUES'!$D$28)+(R756*'UNIT VALUES'!$D$30)))</f>
        <v>1807313.6322633175</v>
      </c>
      <c r="W756" s="58">
        <f t="shared" si="11"/>
        <v>1807314</v>
      </c>
      <c r="X756" s="63">
        <f>ROUND(IF(C756="22", W756*'UNIT VALUES'!$D$40, W756*'UNIT VALUES'!$D$32), 0)</f>
        <v>1576823</v>
      </c>
    </row>
    <row r="757" spans="1:24">
      <c r="A757" s="64" t="s">
        <v>2279</v>
      </c>
      <c r="B757" s="64" t="s">
        <v>2160</v>
      </c>
      <c r="C757" s="64" t="s">
        <v>102</v>
      </c>
      <c r="D757" s="64" t="s">
        <v>103</v>
      </c>
      <c r="E757" s="64" t="s">
        <v>2161</v>
      </c>
      <c r="F757" s="64" t="s">
        <v>764</v>
      </c>
      <c r="G757" s="64" t="s">
        <v>254</v>
      </c>
      <c r="H757" s="64" t="s">
        <v>24</v>
      </c>
      <c r="I757" s="64" t="s">
        <v>24</v>
      </c>
      <c r="J757" s="64" t="s">
        <v>2164</v>
      </c>
      <c r="K757" s="64" t="s">
        <v>929</v>
      </c>
      <c r="L757" s="65">
        <v>52568</v>
      </c>
      <c r="M757" s="65">
        <v>163936</v>
      </c>
      <c r="N757" s="65">
        <v>163846</v>
      </c>
      <c r="O757" s="65">
        <v>262557</v>
      </c>
      <c r="P757" s="65">
        <v>0</v>
      </c>
      <c r="Q757" s="65">
        <v>16575</v>
      </c>
      <c r="R757" s="65">
        <v>10003</v>
      </c>
      <c r="S757" s="65">
        <v>942</v>
      </c>
      <c r="T757" s="57">
        <f>IF(P757&gt;0, ROUND(IF(IF(OR(C757="51", C757="52", C757="66"), (L757*'UNIT VALUES'!$C$22)-CALCS!P757,0)&gt;0, IF(OR(C757="51", C757="52", C757="66"), (L757*'UNIT VALUES'!$C$22)-CALCS!P757,0), 0), 0), ROUND(IF(IF(OR(C757="51", C757="52", C757="66"), (L757*'UNIT VALUES'!$C$22)-CALCS!O757,0)&gt;0, IF(OR(C757="51", C757="52", C757="66"), (L757*'UNIT VALUES'!$C$22)-CALCS!O757,0), 0), 0))</f>
        <v>0</v>
      </c>
      <c r="U757" s="58">
        <f>IF(C757="22", (O757*'UNIT VALUES'!$D$34)+(Q757*'UNIT VALUES'!$D$35)+(S757*'UNIT VALUES'!$D$36), (O757*'UNIT VALUES'!$D$24)+(Q757*'UNIT VALUES'!$D$25)+(S757*'UNIT VALUES'!$D$26))</f>
        <v>1186470.2161260894</v>
      </c>
      <c r="V757" s="58">
        <f>IF(C757="22",(O757*'UNIT VALUES'!$D$37)+(Q757*'UNIT VALUES'!$D$38)+(R757*'UNIT VALUES'!$D$39),IF(C757="66",(Q757*'UNIT VALUES'!$D$27)+(T757*'UNIT VALUES'!$D$29)+(R757*'UNIT VALUES'!$D$30),(Q757*'UNIT VALUES'!$D$27)+(T757*'UNIT VALUES'!$D$28)+(R757*'UNIT VALUES'!$D$30)))</f>
        <v>1021374.976412317</v>
      </c>
      <c r="W757" s="58">
        <f t="shared" si="11"/>
        <v>1186470</v>
      </c>
      <c r="X757" s="63">
        <f>ROUND(IF(C757="22", W757*'UNIT VALUES'!$D$40, W757*'UNIT VALUES'!$D$32), 0)</f>
        <v>1035156</v>
      </c>
    </row>
    <row r="758" spans="1:24">
      <c r="A758" s="64" t="s">
        <v>2280</v>
      </c>
      <c r="B758" s="64" t="s">
        <v>2160</v>
      </c>
      <c r="C758" s="64" t="s">
        <v>102</v>
      </c>
      <c r="D758" s="64" t="s">
        <v>103</v>
      </c>
      <c r="E758" s="64" t="s">
        <v>2161</v>
      </c>
      <c r="F758" s="64" t="s">
        <v>1138</v>
      </c>
      <c r="G758" s="64" t="s">
        <v>140</v>
      </c>
      <c r="H758" s="64" t="s">
        <v>24</v>
      </c>
      <c r="I758" s="64" t="s">
        <v>24</v>
      </c>
      <c r="J758" s="64" t="s">
        <v>2170</v>
      </c>
      <c r="K758" s="64" t="s">
        <v>929</v>
      </c>
      <c r="L758" s="65">
        <v>97555</v>
      </c>
      <c r="M758" s="65">
        <v>0</v>
      </c>
      <c r="N758" s="65">
        <v>0</v>
      </c>
      <c r="O758" s="65">
        <v>146393</v>
      </c>
      <c r="P758" s="65">
        <v>0</v>
      </c>
      <c r="Q758" s="65">
        <v>7245</v>
      </c>
      <c r="R758" s="65">
        <v>11043</v>
      </c>
      <c r="S758" s="65">
        <v>745</v>
      </c>
      <c r="T758" s="57">
        <f>IF(P758&gt;0, ROUND(IF(IF(OR(C758="51", C758="52", C758="66"), (L758*'UNIT VALUES'!$C$22)-CALCS!P758,0)&gt;0, IF(OR(C758="51", C758="52", C758="66"), (L758*'UNIT VALUES'!$C$22)-CALCS!P758,0), 0), 0), ROUND(IF(IF(OR(C758="51", C758="52", C758="66"), (L758*'UNIT VALUES'!$C$22)-CALCS!O758,0)&gt;0, IF(OR(C758="51", C758="52", C758="66"), (L758*'UNIT VALUES'!$C$22)-CALCS!O758,0), 0), 0))</f>
        <v>0</v>
      </c>
      <c r="U758" s="58">
        <f>IF(C758="22", (O758*'UNIT VALUES'!$D$34)+(Q758*'UNIT VALUES'!$D$35)+(S758*'UNIT VALUES'!$D$36), (O758*'UNIT VALUES'!$D$24)+(Q758*'UNIT VALUES'!$D$25)+(S758*'UNIT VALUES'!$D$26))</f>
        <v>637205.32215217</v>
      </c>
      <c r="V758" s="58">
        <f>IF(C758="22",(O758*'UNIT VALUES'!$D$37)+(Q758*'UNIT VALUES'!$D$38)+(R758*'UNIT VALUES'!$D$39),IF(C758="66",(Q758*'UNIT VALUES'!$D$27)+(T758*'UNIT VALUES'!$D$29)+(R758*'UNIT VALUES'!$D$30),(Q758*'UNIT VALUES'!$D$27)+(T758*'UNIT VALUES'!$D$28)+(R758*'UNIT VALUES'!$D$30)))</f>
        <v>923148.7012492856</v>
      </c>
      <c r="W758" s="58">
        <f t="shared" si="11"/>
        <v>923149</v>
      </c>
      <c r="X758" s="63">
        <f>ROUND(IF(C758="22", W758*'UNIT VALUES'!$D$40, W758*'UNIT VALUES'!$D$32), 0)</f>
        <v>805417</v>
      </c>
    </row>
    <row r="759" spans="1:24">
      <c r="A759" s="64" t="s">
        <v>2281</v>
      </c>
      <c r="B759" s="64" t="s">
        <v>2160</v>
      </c>
      <c r="C759" s="64" t="s">
        <v>102</v>
      </c>
      <c r="D759" s="64" t="s">
        <v>103</v>
      </c>
      <c r="E759" s="64" t="s">
        <v>2161</v>
      </c>
      <c r="F759" s="64" t="s">
        <v>848</v>
      </c>
      <c r="G759" s="64" t="s">
        <v>166</v>
      </c>
      <c r="H759" s="64" t="s">
        <v>24</v>
      </c>
      <c r="I759" s="64" t="s">
        <v>24</v>
      </c>
      <c r="J759" s="64" t="s">
        <v>2164</v>
      </c>
      <c r="K759" s="64" t="s">
        <v>929</v>
      </c>
      <c r="L759" s="65">
        <v>123353</v>
      </c>
      <c r="M759" s="65">
        <v>171094</v>
      </c>
      <c r="N759" s="65">
        <v>171094</v>
      </c>
      <c r="O759" s="65">
        <v>260225</v>
      </c>
      <c r="P759" s="65">
        <v>0</v>
      </c>
      <c r="Q759" s="65">
        <v>8101</v>
      </c>
      <c r="R759" s="65">
        <v>12360</v>
      </c>
      <c r="S759" s="65">
        <v>1285</v>
      </c>
      <c r="T759" s="57">
        <f>IF(P759&gt;0, ROUND(IF(IF(OR(C759="51", C759="52", C759="66"), (L759*'UNIT VALUES'!$C$22)-CALCS!P759,0)&gt;0, IF(OR(C759="51", C759="52", C759="66"), (L759*'UNIT VALUES'!$C$22)-CALCS!P759,0), 0), 0), ROUND(IF(IF(OR(C759="51", C759="52", C759="66"), (L759*'UNIT VALUES'!$C$22)-CALCS!O759,0)&gt;0, IF(OR(C759="51", C759="52", C759="66"), (L759*'UNIT VALUES'!$C$22)-CALCS!O759,0), 0), 0))</f>
        <v>0</v>
      </c>
      <c r="U759" s="58">
        <f>IF(C759="22", (O759*'UNIT VALUES'!$D$34)+(Q759*'UNIT VALUES'!$D$35)+(S759*'UNIT VALUES'!$D$36), (O759*'UNIT VALUES'!$D$24)+(Q759*'UNIT VALUES'!$D$25)+(S759*'UNIT VALUES'!$D$26))</f>
        <v>978769.90354773309</v>
      </c>
      <c r="V759" s="58">
        <f>IF(C759="22",(O759*'UNIT VALUES'!$D$37)+(Q759*'UNIT VALUES'!$D$38)+(R759*'UNIT VALUES'!$D$39),IF(C759="66",(Q759*'UNIT VALUES'!$D$27)+(T759*'UNIT VALUES'!$D$29)+(R759*'UNIT VALUES'!$D$30),(Q759*'UNIT VALUES'!$D$27)+(T759*'UNIT VALUES'!$D$28)+(R759*'UNIT VALUES'!$D$30)))</f>
        <v>1033095.5937849174</v>
      </c>
      <c r="W759" s="58">
        <f t="shared" si="11"/>
        <v>1033096</v>
      </c>
      <c r="X759" s="63">
        <f>ROUND(IF(C759="22", W759*'UNIT VALUES'!$D$40, W759*'UNIT VALUES'!$D$32), 0)</f>
        <v>901343</v>
      </c>
    </row>
    <row r="760" spans="1:24">
      <c r="A760" s="64" t="s">
        <v>2282</v>
      </c>
      <c r="B760" s="64" t="s">
        <v>2160</v>
      </c>
      <c r="C760" s="64" t="s">
        <v>102</v>
      </c>
      <c r="D760" s="64" t="s">
        <v>103</v>
      </c>
      <c r="E760" s="64" t="s">
        <v>2161</v>
      </c>
      <c r="F760" s="64" t="s">
        <v>2283</v>
      </c>
      <c r="G760" s="64" t="s">
        <v>464</v>
      </c>
      <c r="H760" s="64" t="s">
        <v>24</v>
      </c>
      <c r="I760" s="64" t="s">
        <v>24</v>
      </c>
      <c r="J760" s="64" t="s">
        <v>2173</v>
      </c>
      <c r="K760" s="64" t="s">
        <v>929</v>
      </c>
      <c r="L760" s="65">
        <v>345058</v>
      </c>
      <c r="M760" s="65">
        <v>347829</v>
      </c>
      <c r="N760" s="65">
        <v>347709</v>
      </c>
      <c r="O760" s="65">
        <v>354888</v>
      </c>
      <c r="P760" s="65">
        <v>0</v>
      </c>
      <c r="Q760" s="65">
        <v>21488</v>
      </c>
      <c r="R760" s="65">
        <v>32530</v>
      </c>
      <c r="S760" s="65">
        <v>4241</v>
      </c>
      <c r="T760" s="57">
        <f>IF(P760&gt;0, ROUND(IF(IF(OR(C760="51", C760="52", C760="66"), (L760*'UNIT VALUES'!$C$22)-CALCS!P760,0)&gt;0, IF(OR(C760="51", C760="52", C760="66"), (L760*'UNIT VALUES'!$C$22)-CALCS!P760,0), 0), 0), ROUND(IF(IF(OR(C760="51", C760="52", C760="66"), (L760*'UNIT VALUES'!$C$22)-CALCS!O760,0)&gt;0, IF(OR(C760="51", C760="52", C760="66"), (L760*'UNIT VALUES'!$C$22)-CALCS!O760,0), 0), 0))</f>
        <v>160292</v>
      </c>
      <c r="U760" s="58">
        <f>IF(C760="22", (O760*'UNIT VALUES'!$D$34)+(Q760*'UNIT VALUES'!$D$35)+(S760*'UNIT VALUES'!$D$36), (O760*'UNIT VALUES'!$D$24)+(Q760*'UNIT VALUES'!$D$25)+(S760*'UNIT VALUES'!$D$26))</f>
        <v>2077984.0743462942</v>
      </c>
      <c r="V760" s="58">
        <f>IF(C760="22",(O760*'UNIT VALUES'!$D$37)+(Q760*'UNIT VALUES'!$D$38)+(R760*'UNIT VALUES'!$D$39),IF(C760="66",(Q760*'UNIT VALUES'!$D$27)+(T760*'UNIT VALUES'!$D$29)+(R760*'UNIT VALUES'!$D$30),(Q760*'UNIT VALUES'!$D$27)+(T760*'UNIT VALUES'!$D$28)+(R760*'UNIT VALUES'!$D$30)))</f>
        <v>4569508.2924678475</v>
      </c>
      <c r="W760" s="58">
        <f t="shared" si="11"/>
        <v>4569508</v>
      </c>
      <c r="X760" s="63">
        <f>ROUND(IF(C760="22", W760*'UNIT VALUES'!$D$40, W760*'UNIT VALUES'!$D$32), 0)</f>
        <v>3986747</v>
      </c>
    </row>
    <row r="761" spans="1:24">
      <c r="A761" s="64" t="s">
        <v>2284</v>
      </c>
      <c r="B761" s="64" t="s">
        <v>2285</v>
      </c>
      <c r="C761" s="64" t="s">
        <v>19</v>
      </c>
      <c r="D761" s="64" t="s">
        <v>20</v>
      </c>
      <c r="E761" s="64" t="s">
        <v>2286</v>
      </c>
      <c r="F761" s="64" t="s">
        <v>22</v>
      </c>
      <c r="G761" s="64" t="s">
        <v>23</v>
      </c>
      <c r="H761" s="64" t="s">
        <v>24</v>
      </c>
      <c r="I761" s="64" t="s">
        <v>24</v>
      </c>
      <c r="J761" s="64" t="s">
        <v>25</v>
      </c>
      <c r="K761" s="64" t="s">
        <v>2287</v>
      </c>
      <c r="L761" s="65">
        <v>0</v>
      </c>
      <c r="M761" s="65">
        <v>1303523</v>
      </c>
      <c r="N761" s="65">
        <v>1302894</v>
      </c>
      <c r="O761" s="65">
        <v>1108329</v>
      </c>
      <c r="P761" s="65">
        <v>0</v>
      </c>
      <c r="Q761" s="65">
        <v>188027</v>
      </c>
      <c r="R761" s="65">
        <v>36026</v>
      </c>
      <c r="S761" s="65">
        <v>6984</v>
      </c>
      <c r="T761" s="57">
        <f>IF(P761&gt;0, ROUND(IF(IF(OR(C761="51", C761="52", C761="66"), (L761*'UNIT VALUES'!$C$22)-CALCS!P761,0)&gt;0, IF(OR(C761="51", C761="52", C761="66"), (L761*'UNIT VALUES'!$C$22)-CALCS!P761,0), 0), 0), ROUND(IF(IF(OR(C761="51", C761="52", C761="66"), (L761*'UNIT VALUES'!$C$22)-CALCS!O761,0)&gt;0, IF(OR(C761="51", C761="52", C761="66"), (L761*'UNIT VALUES'!$C$22)-CALCS!O761,0), 0), 0))</f>
        <v>0</v>
      </c>
      <c r="U761" s="58">
        <f>IF(C761="22", (O761*'UNIT VALUES'!$D$34)+(Q761*'UNIT VALUES'!$D$35)+(S761*'UNIT VALUES'!$D$36), (O761*'UNIT VALUES'!$D$24)+(Q761*'UNIT VALUES'!$D$25)+(S761*'UNIT VALUES'!$D$26))</f>
        <v>10122036.776860226</v>
      </c>
      <c r="V761" s="58">
        <f>IF(C761="22",(O761*'UNIT VALUES'!$D$37)+(Q761*'UNIT VALUES'!$D$38)+(R761*'UNIT VALUES'!$D$39),IF(C761="66",(Q761*'UNIT VALUES'!$D$27)+(T761*'UNIT VALUES'!$D$29)+(R761*'UNIT VALUES'!$D$30),(Q761*'UNIT VALUES'!$D$27)+(T761*'UNIT VALUES'!$D$28)+(R761*'UNIT VALUES'!$D$30)))</f>
        <v>7635165.1102487706</v>
      </c>
      <c r="W761" s="58">
        <f t="shared" si="11"/>
        <v>10122037</v>
      </c>
      <c r="X761" s="63">
        <f>ROUND(IF(C761="22", W761*'UNIT VALUES'!$D$40, W761*'UNIT VALUES'!$D$32), 0)</f>
        <v>8440071</v>
      </c>
    </row>
    <row r="762" spans="1:24">
      <c r="A762" s="64" t="s">
        <v>2288</v>
      </c>
      <c r="B762" s="64" t="s">
        <v>2285</v>
      </c>
      <c r="C762" s="64" t="s">
        <v>28</v>
      </c>
      <c r="D762" s="64" t="s">
        <v>29</v>
      </c>
      <c r="E762" s="64" t="s">
        <v>2286</v>
      </c>
      <c r="F762" s="64" t="s">
        <v>231</v>
      </c>
      <c r="G762" s="64" t="s">
        <v>232</v>
      </c>
      <c r="H762" s="64" t="s">
        <v>24</v>
      </c>
      <c r="I762" s="64" t="s">
        <v>243</v>
      </c>
      <c r="J762" s="64" t="s">
        <v>2070</v>
      </c>
      <c r="K762" s="64" t="s">
        <v>2287</v>
      </c>
      <c r="L762" s="65">
        <v>201189</v>
      </c>
      <c r="M762" s="65">
        <v>333050</v>
      </c>
      <c r="N762" s="65">
        <v>331767</v>
      </c>
      <c r="O762" s="65">
        <v>545852</v>
      </c>
      <c r="P762" s="65">
        <v>0</v>
      </c>
      <c r="Q762" s="65">
        <v>76917</v>
      </c>
      <c r="R762" s="65">
        <v>7224</v>
      </c>
      <c r="S762" s="65">
        <v>5218</v>
      </c>
      <c r="T762" s="57">
        <f>IF(P762&gt;0, ROUND(IF(IF(OR(C762="51", C762="52", C762="66"), (L762*'UNIT VALUES'!$C$22)-CALCS!P762,0)&gt;0, IF(OR(C762="51", C762="52", C762="66"), (L762*'UNIT VALUES'!$C$22)-CALCS!P762,0), 0), 0), ROUND(IF(IF(OR(C762="51", C762="52", C762="66"), (L762*'UNIT VALUES'!$C$22)-CALCS!O762,0)&gt;0, IF(OR(C762="51", C762="52", C762="66"), (L762*'UNIT VALUES'!$C$22)-CALCS!O762,0), 0), 0))</f>
        <v>0</v>
      </c>
      <c r="U762" s="58">
        <f>IF(C762="22", (O762*'UNIT VALUES'!$D$34)+(Q762*'UNIT VALUES'!$D$35)+(S762*'UNIT VALUES'!$D$36), (O762*'UNIT VALUES'!$D$24)+(Q762*'UNIT VALUES'!$D$25)+(S762*'UNIT VALUES'!$D$26))</f>
        <v>4327257.055430389</v>
      </c>
      <c r="V762" s="58">
        <f>IF(C762="22",(O762*'UNIT VALUES'!$D$37)+(Q762*'UNIT VALUES'!$D$38)+(R762*'UNIT VALUES'!$D$39),IF(C762="66",(Q762*'UNIT VALUES'!$D$27)+(T762*'UNIT VALUES'!$D$29)+(R762*'UNIT VALUES'!$D$30),(Q762*'UNIT VALUES'!$D$27)+(T762*'UNIT VALUES'!$D$28)+(R762*'UNIT VALUES'!$D$30)))</f>
        <v>1938734.5648646529</v>
      </c>
      <c r="W762" s="58">
        <f t="shared" si="11"/>
        <v>4327257</v>
      </c>
      <c r="X762" s="63">
        <f>ROUND(IF(C762="22", W762*'UNIT VALUES'!$D$40, W762*'UNIT VALUES'!$D$32), 0)</f>
        <v>3775391</v>
      </c>
    </row>
    <row r="763" spans="1:24">
      <c r="A763" s="64" t="s">
        <v>2289</v>
      </c>
      <c r="B763" s="64" t="s">
        <v>2285</v>
      </c>
      <c r="C763" s="64" t="s">
        <v>28</v>
      </c>
      <c r="D763" s="64" t="s">
        <v>29</v>
      </c>
      <c r="E763" s="64" t="s">
        <v>2286</v>
      </c>
      <c r="F763" s="64" t="s">
        <v>2290</v>
      </c>
      <c r="G763" s="64" t="s">
        <v>117</v>
      </c>
      <c r="H763" s="64" t="s">
        <v>24</v>
      </c>
      <c r="I763" s="64" t="s">
        <v>2291</v>
      </c>
      <c r="J763" s="64" t="s">
        <v>2292</v>
      </c>
      <c r="K763" s="64" t="s">
        <v>2287</v>
      </c>
      <c r="L763" s="65">
        <v>23786</v>
      </c>
      <c r="M763" s="65">
        <v>0</v>
      </c>
      <c r="N763" s="65">
        <v>0</v>
      </c>
      <c r="O763" s="65">
        <v>45877</v>
      </c>
      <c r="P763" s="65">
        <v>0</v>
      </c>
      <c r="Q763" s="65">
        <v>6149</v>
      </c>
      <c r="R763" s="65">
        <v>216</v>
      </c>
      <c r="S763" s="65">
        <v>732</v>
      </c>
      <c r="T763" s="57">
        <f>IF(P763&gt;0, ROUND(IF(IF(OR(C763="51", C763="52", C763="66"), (L763*'UNIT VALUES'!$C$22)-CALCS!P763,0)&gt;0, IF(OR(C763="51", C763="52", C763="66"), (L763*'UNIT VALUES'!$C$22)-CALCS!P763,0), 0), 0), ROUND(IF(IF(OR(C763="51", C763="52", C763="66"), (L763*'UNIT VALUES'!$C$22)-CALCS!O763,0)&gt;0, IF(OR(C763="51", C763="52", C763="66"), (L763*'UNIT VALUES'!$C$22)-CALCS!O763,0), 0), 0))</f>
        <v>0</v>
      </c>
      <c r="U763" s="58">
        <f>IF(C763="22", (O763*'UNIT VALUES'!$D$34)+(Q763*'UNIT VALUES'!$D$35)+(S763*'UNIT VALUES'!$D$36), (O763*'UNIT VALUES'!$D$24)+(Q763*'UNIT VALUES'!$D$25)+(S763*'UNIT VALUES'!$D$26))</f>
        <v>403650.06220433209</v>
      </c>
      <c r="V763" s="58">
        <f>IF(C763="22",(O763*'UNIT VALUES'!$D$37)+(Q763*'UNIT VALUES'!$D$38)+(R763*'UNIT VALUES'!$D$39),IF(C763="66",(Q763*'UNIT VALUES'!$D$27)+(T763*'UNIT VALUES'!$D$29)+(R763*'UNIT VALUES'!$D$30),(Q763*'UNIT VALUES'!$D$27)+(T763*'UNIT VALUES'!$D$28)+(R763*'UNIT VALUES'!$D$30)))</f>
        <v>129154.40463343186</v>
      </c>
      <c r="W763" s="58">
        <f t="shared" si="11"/>
        <v>403650</v>
      </c>
      <c r="X763" s="63">
        <f>ROUND(IF(C763="22", W763*'UNIT VALUES'!$D$40, W763*'UNIT VALUES'!$D$32), 0)</f>
        <v>352171</v>
      </c>
    </row>
    <row r="764" spans="1:24">
      <c r="A764" s="64" t="s">
        <v>2293</v>
      </c>
      <c r="B764" s="64" t="s">
        <v>2285</v>
      </c>
      <c r="C764" s="64" t="s">
        <v>28</v>
      </c>
      <c r="D764" s="64" t="s">
        <v>29</v>
      </c>
      <c r="E764" s="64" t="s">
        <v>2286</v>
      </c>
      <c r="F764" s="64" t="s">
        <v>869</v>
      </c>
      <c r="G764" s="64" t="s">
        <v>175</v>
      </c>
      <c r="H764" s="64" t="s">
        <v>24</v>
      </c>
      <c r="I764" s="64" t="s">
        <v>839</v>
      </c>
      <c r="J764" s="64" t="s">
        <v>2294</v>
      </c>
      <c r="K764" s="64" t="s">
        <v>2287</v>
      </c>
      <c r="L764" s="65">
        <v>29367</v>
      </c>
      <c r="M764" s="65">
        <v>46999</v>
      </c>
      <c r="N764" s="65">
        <v>45086</v>
      </c>
      <c r="O764" s="65">
        <v>97618</v>
      </c>
      <c r="P764" s="65">
        <v>0</v>
      </c>
      <c r="Q764" s="65">
        <v>18024</v>
      </c>
      <c r="R764" s="65">
        <v>996</v>
      </c>
      <c r="S764" s="65">
        <v>633</v>
      </c>
      <c r="T764" s="57">
        <f>IF(P764&gt;0, ROUND(IF(IF(OR(C764="51", C764="52", C764="66"), (L764*'UNIT VALUES'!$C$22)-CALCS!P764,0)&gt;0, IF(OR(C764="51", C764="52", C764="66"), (L764*'UNIT VALUES'!$C$22)-CALCS!P764,0), 0), 0), ROUND(IF(IF(OR(C764="51", C764="52", C764="66"), (L764*'UNIT VALUES'!$C$22)-CALCS!O764,0)&gt;0, IF(OR(C764="51", C764="52", C764="66"), (L764*'UNIT VALUES'!$C$22)-CALCS!O764,0), 0), 0))</f>
        <v>0</v>
      </c>
      <c r="U764" s="58">
        <f>IF(C764="22", (O764*'UNIT VALUES'!$D$34)+(Q764*'UNIT VALUES'!$D$35)+(S764*'UNIT VALUES'!$D$36), (O764*'UNIT VALUES'!$D$24)+(Q764*'UNIT VALUES'!$D$25)+(S764*'UNIT VALUES'!$D$26))</f>
        <v>854611.54832554061</v>
      </c>
      <c r="V764" s="58">
        <f>IF(C764="22",(O764*'UNIT VALUES'!$D$37)+(Q764*'UNIT VALUES'!$D$38)+(R764*'UNIT VALUES'!$D$39),IF(C764="66",(Q764*'UNIT VALUES'!$D$27)+(T764*'UNIT VALUES'!$D$29)+(R764*'UNIT VALUES'!$D$30),(Q764*'UNIT VALUES'!$D$27)+(T764*'UNIT VALUES'!$D$28)+(R764*'UNIT VALUES'!$D$30)))</f>
        <v>404509.29722067807</v>
      </c>
      <c r="W764" s="58">
        <f t="shared" si="11"/>
        <v>854612</v>
      </c>
      <c r="X764" s="63">
        <f>ROUND(IF(C764="22", W764*'UNIT VALUES'!$D$40, W764*'UNIT VALUES'!$D$32), 0)</f>
        <v>745621</v>
      </c>
    </row>
    <row r="765" spans="1:24">
      <c r="A765" s="64" t="s">
        <v>2295</v>
      </c>
      <c r="B765" s="64" t="s">
        <v>2285</v>
      </c>
      <c r="C765" s="64" t="s">
        <v>49</v>
      </c>
      <c r="D765" s="64" t="s">
        <v>50</v>
      </c>
      <c r="E765" s="64" t="s">
        <v>2286</v>
      </c>
      <c r="F765" s="64" t="s">
        <v>2296</v>
      </c>
      <c r="G765" s="64" t="s">
        <v>23</v>
      </c>
      <c r="H765" s="64" t="s">
        <v>24</v>
      </c>
      <c r="I765" s="64" t="s">
        <v>2297</v>
      </c>
      <c r="J765" s="64" t="s">
        <v>2070</v>
      </c>
      <c r="K765" s="64" t="s">
        <v>2287</v>
      </c>
      <c r="L765" s="65">
        <v>1</v>
      </c>
      <c r="M765" s="65">
        <v>0</v>
      </c>
      <c r="N765" s="65">
        <v>0</v>
      </c>
      <c r="O765" s="65">
        <v>87521</v>
      </c>
      <c r="P765" s="65">
        <v>0</v>
      </c>
      <c r="Q765" s="65">
        <v>5180</v>
      </c>
      <c r="R765" s="65">
        <v>38</v>
      </c>
      <c r="S765" s="65">
        <v>374</v>
      </c>
      <c r="T765" s="57">
        <f>IF(P765&gt;0, ROUND(IF(IF(OR(C765="51", C765="52", C765="66"), (L765*'UNIT VALUES'!$C$22)-CALCS!P765,0)&gt;0, IF(OR(C765="51", C765="52", C765="66"), (L765*'UNIT VALUES'!$C$22)-CALCS!P765,0), 0), 0), ROUND(IF(IF(OR(C765="51", C765="52", C765="66"), (L765*'UNIT VALUES'!$C$22)-CALCS!O765,0)&gt;0, IF(OR(C765="51", C765="52", C765="66"), (L765*'UNIT VALUES'!$C$22)-CALCS!O765,0), 0), 0))</f>
        <v>0</v>
      </c>
      <c r="U765" s="58">
        <f>IF(C765="22", (O765*'UNIT VALUES'!$D$34)+(Q765*'UNIT VALUES'!$D$35)+(S765*'UNIT VALUES'!$D$36), (O765*'UNIT VALUES'!$D$24)+(Q765*'UNIT VALUES'!$D$25)+(S765*'UNIT VALUES'!$D$26))</f>
        <v>395019.43659614876</v>
      </c>
      <c r="V765" s="58">
        <f>IF(C765="22",(O765*'UNIT VALUES'!$D$37)+(Q765*'UNIT VALUES'!$D$38)+(R765*'UNIT VALUES'!$D$39),IF(C765="66",(Q765*'UNIT VALUES'!$D$27)+(T765*'UNIT VALUES'!$D$29)+(R765*'UNIT VALUES'!$D$30),(Q765*'UNIT VALUES'!$D$27)+(T765*'UNIT VALUES'!$D$28)+(R765*'UNIT VALUES'!$D$30)))</f>
        <v>98513.559435548741</v>
      </c>
      <c r="W765" s="58">
        <f t="shared" si="11"/>
        <v>395019</v>
      </c>
      <c r="X765" s="63">
        <f>ROUND(IF(C765="22", W765*'UNIT VALUES'!$D$40, W765*'UNIT VALUES'!$D$32), 0)</f>
        <v>344641</v>
      </c>
    </row>
    <row r="766" spans="1:24">
      <c r="A766" s="64" t="s">
        <v>2298</v>
      </c>
      <c r="B766" s="64" t="s">
        <v>2285</v>
      </c>
      <c r="C766" s="64" t="s">
        <v>28</v>
      </c>
      <c r="D766" s="64" t="s">
        <v>29</v>
      </c>
      <c r="E766" s="64" t="s">
        <v>2286</v>
      </c>
      <c r="F766" s="64" t="s">
        <v>970</v>
      </c>
      <c r="G766" s="64" t="s">
        <v>1838</v>
      </c>
      <c r="H766" s="64" t="s">
        <v>24</v>
      </c>
      <c r="I766" s="64" t="s">
        <v>2299</v>
      </c>
      <c r="J766" s="64" t="s">
        <v>2300</v>
      </c>
      <c r="K766" s="64" t="s">
        <v>2287</v>
      </c>
      <c r="L766" s="65">
        <v>33394</v>
      </c>
      <c r="M766" s="65">
        <v>49299</v>
      </c>
      <c r="N766" s="65">
        <v>48953</v>
      </c>
      <c r="O766" s="65">
        <v>67947</v>
      </c>
      <c r="P766" s="65">
        <v>0</v>
      </c>
      <c r="Q766" s="65">
        <v>10063</v>
      </c>
      <c r="R766" s="65">
        <v>3377</v>
      </c>
      <c r="S766" s="65">
        <v>813</v>
      </c>
      <c r="T766" s="57">
        <f>IF(P766&gt;0, ROUND(IF(IF(OR(C766="51", C766="52", C766="66"), (L766*'UNIT VALUES'!$C$22)-CALCS!P766,0)&gt;0, IF(OR(C766="51", C766="52", C766="66"), (L766*'UNIT VALUES'!$C$22)-CALCS!P766,0), 0), 0), ROUND(IF(IF(OR(C766="51", C766="52", C766="66"), (L766*'UNIT VALUES'!$C$22)-CALCS!O766,0)&gt;0, IF(OR(C766="51", C766="52", C766="66"), (L766*'UNIT VALUES'!$C$22)-CALCS!O766,0), 0), 0))</f>
        <v>0</v>
      </c>
      <c r="U766" s="58">
        <f>IF(C766="22", (O766*'UNIT VALUES'!$D$34)+(Q766*'UNIT VALUES'!$D$35)+(S766*'UNIT VALUES'!$D$36), (O766*'UNIT VALUES'!$D$24)+(Q766*'UNIT VALUES'!$D$25)+(S766*'UNIT VALUES'!$D$26))</f>
        <v>581386.87229079683</v>
      </c>
      <c r="V766" s="58">
        <f>IF(C766="22",(O766*'UNIT VALUES'!$D$37)+(Q766*'UNIT VALUES'!$D$38)+(R766*'UNIT VALUES'!$D$39),IF(C766="66",(Q766*'UNIT VALUES'!$D$27)+(T766*'UNIT VALUES'!$D$29)+(R766*'UNIT VALUES'!$D$30),(Q766*'UNIT VALUES'!$D$27)+(T766*'UNIT VALUES'!$D$28)+(R766*'UNIT VALUES'!$D$30)))</f>
        <v>427432.34503050148</v>
      </c>
      <c r="W766" s="58">
        <f t="shared" si="11"/>
        <v>581387</v>
      </c>
      <c r="X766" s="63">
        <f>ROUND(IF(C766="22", W766*'UNIT VALUES'!$D$40, W766*'UNIT VALUES'!$D$32), 0)</f>
        <v>507241</v>
      </c>
    </row>
    <row r="767" spans="1:24">
      <c r="A767" s="64" t="s">
        <v>2321</v>
      </c>
      <c r="B767" s="64" t="s">
        <v>2322</v>
      </c>
      <c r="C767" s="64" t="s">
        <v>19</v>
      </c>
      <c r="D767" s="64" t="s">
        <v>20</v>
      </c>
      <c r="E767" s="64" t="s">
        <v>2323</v>
      </c>
      <c r="F767" s="64" t="s">
        <v>22</v>
      </c>
      <c r="G767" s="64" t="s">
        <v>23</v>
      </c>
      <c r="H767" s="64" t="s">
        <v>24</v>
      </c>
      <c r="I767" s="64" t="s">
        <v>24</v>
      </c>
      <c r="J767" s="64" t="s">
        <v>25</v>
      </c>
      <c r="K767" s="64" t="s">
        <v>172</v>
      </c>
      <c r="L767" s="65">
        <v>0</v>
      </c>
      <c r="M767" s="65">
        <v>17566335</v>
      </c>
      <c r="N767" s="65">
        <v>17558072</v>
      </c>
      <c r="O767" s="65">
        <v>3831747</v>
      </c>
      <c r="P767" s="65">
        <v>0</v>
      </c>
      <c r="Q767" s="65">
        <v>402338</v>
      </c>
      <c r="R767" s="65">
        <v>546737</v>
      </c>
      <c r="S767" s="65">
        <v>19481</v>
      </c>
      <c r="T767" s="57">
        <f>IF(P767&gt;0, ROUND(IF(IF(OR(C767="51", C767="52", C767="66"), (L767*'UNIT VALUES'!$C$22)-CALCS!P767,0)&gt;0, IF(OR(C767="51", C767="52", C767="66"), (L767*'UNIT VALUES'!$C$22)-CALCS!P767,0), 0), 0), ROUND(IF(IF(OR(C767="51", C767="52", C767="66"), (L767*'UNIT VALUES'!$C$22)-CALCS!O767,0)&gt;0, IF(OR(C767="51", C767="52", C767="66"), (L767*'UNIT VALUES'!$C$22)-CALCS!O767,0), 0), 0))</f>
        <v>0</v>
      </c>
      <c r="U767" s="58">
        <f>IF(C767="22", (O767*'UNIT VALUES'!$D$34)+(Q767*'UNIT VALUES'!$D$35)+(S767*'UNIT VALUES'!$D$36), (O767*'UNIT VALUES'!$D$24)+(Q767*'UNIT VALUES'!$D$25)+(S767*'UNIT VALUES'!$D$26))</f>
        <v>25864944.811233561</v>
      </c>
      <c r="V767" s="58">
        <f>IF(C767="22",(O767*'UNIT VALUES'!$D$37)+(Q767*'UNIT VALUES'!$D$38)+(R767*'UNIT VALUES'!$D$39),IF(C767="66",(Q767*'UNIT VALUES'!$D$27)+(T767*'UNIT VALUES'!$D$29)+(R767*'UNIT VALUES'!$D$30),(Q767*'UNIT VALUES'!$D$27)+(T767*'UNIT VALUES'!$D$28)+(R767*'UNIT VALUES'!$D$30)))</f>
        <v>48741476.273810342</v>
      </c>
      <c r="W767" s="58">
        <f t="shared" si="11"/>
        <v>48741476</v>
      </c>
      <c r="X767" s="63">
        <f>ROUND(IF(C767="22", W767*'UNIT VALUES'!$D$40, W767*'UNIT VALUES'!$D$32), 0)</f>
        <v>40642169</v>
      </c>
    </row>
    <row r="768" spans="1:24">
      <c r="A768" s="64" t="s">
        <v>1169</v>
      </c>
      <c r="B768" s="64" t="s">
        <v>2322</v>
      </c>
      <c r="C768" s="64" t="s">
        <v>28</v>
      </c>
      <c r="D768" s="64" t="s">
        <v>29</v>
      </c>
      <c r="E768" s="64" t="s">
        <v>2323</v>
      </c>
      <c r="F768" s="64" t="s">
        <v>2324</v>
      </c>
      <c r="G768" s="64" t="s">
        <v>232</v>
      </c>
      <c r="H768" s="64" t="s">
        <v>24</v>
      </c>
      <c r="I768" s="64" t="s">
        <v>2325</v>
      </c>
      <c r="J768" s="64" t="s">
        <v>2326</v>
      </c>
      <c r="K768" s="64" t="s">
        <v>26</v>
      </c>
      <c r="L768" s="65">
        <v>129726</v>
      </c>
      <c r="M768" s="65">
        <v>101727</v>
      </c>
      <c r="N768" s="65">
        <v>101727</v>
      </c>
      <c r="O768" s="65">
        <v>97856</v>
      </c>
      <c r="P768" s="65">
        <v>0</v>
      </c>
      <c r="Q768" s="65">
        <v>21872</v>
      </c>
      <c r="R768" s="65">
        <v>25478</v>
      </c>
      <c r="S768" s="65">
        <v>443</v>
      </c>
      <c r="T768" s="57">
        <f>IF(P768&gt;0, ROUND(IF(IF(OR(C768="51", C768="52", C768="66"), (L768*'UNIT VALUES'!$C$22)-CALCS!P768,0)&gt;0, IF(OR(C768="51", C768="52", C768="66"), (L768*'UNIT VALUES'!$C$22)-CALCS!P768,0), 0), 0), ROUND(IF(IF(OR(C768="51", C768="52", C768="66"), (L768*'UNIT VALUES'!$C$22)-CALCS!O768,0)&gt;0, IF(OR(C768="51", C768="52", C768="66"), (L768*'UNIT VALUES'!$C$22)-CALCS!O768,0), 0), 0))</f>
        <v>95828</v>
      </c>
      <c r="U768" s="58">
        <f>IF(C768="22", (O768*'UNIT VALUES'!$D$34)+(Q768*'UNIT VALUES'!$D$35)+(S768*'UNIT VALUES'!$D$36), (O768*'UNIT VALUES'!$D$24)+(Q768*'UNIT VALUES'!$D$25)+(S768*'UNIT VALUES'!$D$26))</f>
        <v>941515.01380937442</v>
      </c>
      <c r="V768" s="58">
        <f>IF(C768="22",(O768*'UNIT VALUES'!$D$37)+(Q768*'UNIT VALUES'!$D$38)+(R768*'UNIT VALUES'!$D$39),IF(C768="66",(Q768*'UNIT VALUES'!$D$27)+(T768*'UNIT VALUES'!$D$29)+(R768*'UNIT VALUES'!$D$30),(Q768*'UNIT VALUES'!$D$27)+(T768*'UNIT VALUES'!$D$28)+(R768*'UNIT VALUES'!$D$30)))</f>
        <v>3429353.6587212482</v>
      </c>
      <c r="W768" s="58">
        <f t="shared" si="11"/>
        <v>3429354</v>
      </c>
      <c r="X768" s="63">
        <f>ROUND(IF(C768="22", W768*'UNIT VALUES'!$D$40, W768*'UNIT VALUES'!$D$32), 0)</f>
        <v>2992000</v>
      </c>
    </row>
    <row r="769" spans="1:24">
      <c r="A769" s="64" t="s">
        <v>2327</v>
      </c>
      <c r="B769" s="64" t="s">
        <v>2322</v>
      </c>
      <c r="C769" s="64" t="s">
        <v>49</v>
      </c>
      <c r="D769" s="64" t="s">
        <v>50</v>
      </c>
      <c r="E769" s="64" t="s">
        <v>2323</v>
      </c>
      <c r="F769" s="64" t="s">
        <v>2328</v>
      </c>
      <c r="G769" s="64" t="s">
        <v>254</v>
      </c>
      <c r="H769" s="64" t="s">
        <v>243</v>
      </c>
      <c r="I769" s="64" t="s">
        <v>24</v>
      </c>
      <c r="J769" s="64" t="s">
        <v>2329</v>
      </c>
      <c r="K769" s="64" t="s">
        <v>26</v>
      </c>
      <c r="L769" s="65">
        <v>62837</v>
      </c>
      <c r="M769" s="65">
        <v>108706</v>
      </c>
      <c r="N769" s="65">
        <v>108706</v>
      </c>
      <c r="O769" s="65">
        <v>122366</v>
      </c>
      <c r="P769" s="65">
        <v>0</v>
      </c>
      <c r="Q769" s="65">
        <v>9090</v>
      </c>
      <c r="R769" s="65">
        <v>4381</v>
      </c>
      <c r="S769" s="65">
        <v>240</v>
      </c>
      <c r="T769" s="57">
        <f>IF(P769&gt;0, ROUND(IF(IF(OR(C769="51", C769="52", C769="66"), (L769*'UNIT VALUES'!$C$22)-CALCS!P769,0)&gt;0, IF(OR(C769="51", C769="52", C769="66"), (L769*'UNIT VALUES'!$C$22)-CALCS!P769,0), 0), 0), ROUND(IF(IF(OR(C769="51", C769="52", C769="66"), (L769*'UNIT VALUES'!$C$22)-CALCS!O769,0)&gt;0, IF(OR(C769="51", C769="52", C769="66"), (L769*'UNIT VALUES'!$C$22)-CALCS!O769,0), 0), 0))</f>
        <v>0</v>
      </c>
      <c r="U769" s="58">
        <f>IF(C769="22", (O769*'UNIT VALUES'!$D$34)+(Q769*'UNIT VALUES'!$D$35)+(S769*'UNIT VALUES'!$D$36), (O769*'UNIT VALUES'!$D$24)+(Q769*'UNIT VALUES'!$D$25)+(S769*'UNIT VALUES'!$D$26))</f>
        <v>561338.76842037146</v>
      </c>
      <c r="V769" s="58">
        <f>IF(C769="22",(O769*'UNIT VALUES'!$D$37)+(Q769*'UNIT VALUES'!$D$38)+(R769*'UNIT VALUES'!$D$39),IF(C769="66",(Q769*'UNIT VALUES'!$D$27)+(T769*'UNIT VALUES'!$D$29)+(R769*'UNIT VALUES'!$D$30),(Q769*'UNIT VALUES'!$D$27)+(T769*'UNIT VALUES'!$D$28)+(R769*'UNIT VALUES'!$D$30)))</f>
        <v>481186.2632580814</v>
      </c>
      <c r="W769" s="58">
        <f t="shared" si="11"/>
        <v>561339</v>
      </c>
      <c r="X769" s="63">
        <f>ROUND(IF(C769="22", W769*'UNIT VALUES'!$D$40, W769*'UNIT VALUES'!$D$32), 0)</f>
        <v>489750</v>
      </c>
    </row>
    <row r="770" spans="1:24">
      <c r="A770" s="64" t="s">
        <v>43</v>
      </c>
      <c r="B770" s="64" t="s">
        <v>2322</v>
      </c>
      <c r="C770" s="64" t="s">
        <v>49</v>
      </c>
      <c r="D770" s="64" t="s">
        <v>50</v>
      </c>
      <c r="E770" s="64" t="s">
        <v>2323</v>
      </c>
      <c r="F770" s="64" t="s">
        <v>2330</v>
      </c>
      <c r="G770" s="64" t="s">
        <v>902</v>
      </c>
      <c r="H770" s="64" t="s">
        <v>24</v>
      </c>
      <c r="I770" s="64" t="s">
        <v>2331</v>
      </c>
      <c r="J770" s="64" t="s">
        <v>25</v>
      </c>
      <c r="K770" s="64" t="s">
        <v>26</v>
      </c>
      <c r="L770" s="65">
        <v>35249</v>
      </c>
      <c r="M770" s="65">
        <v>32548</v>
      </c>
      <c r="N770" s="65">
        <v>32548</v>
      </c>
      <c r="O770" s="65">
        <v>27687</v>
      </c>
      <c r="P770" s="65">
        <v>0</v>
      </c>
      <c r="Q770" s="65">
        <v>4696</v>
      </c>
      <c r="R770" s="65">
        <v>7467</v>
      </c>
      <c r="S770" s="65">
        <v>46</v>
      </c>
      <c r="T770" s="57">
        <f>IF(P770&gt;0, ROUND(IF(IF(OR(C770="51", C770="52", C770="66"), (L770*'UNIT VALUES'!$C$22)-CALCS!P770,0)&gt;0, IF(OR(C770="51", C770="52", C770="66"), (L770*'UNIT VALUES'!$C$22)-CALCS!P770,0), 0), 0), ROUND(IF(IF(OR(C770="51", C770="52", C770="66"), (L770*'UNIT VALUES'!$C$22)-CALCS!O770,0)&gt;0, IF(OR(C770="51", C770="52", C770="66"), (L770*'UNIT VALUES'!$C$22)-CALCS!O770,0), 0), 0))</f>
        <v>24941</v>
      </c>
      <c r="U770" s="58">
        <f>IF(C770="22", (O770*'UNIT VALUES'!$D$34)+(Q770*'UNIT VALUES'!$D$35)+(S770*'UNIT VALUES'!$D$36), (O770*'UNIT VALUES'!$D$24)+(Q770*'UNIT VALUES'!$D$25)+(S770*'UNIT VALUES'!$D$26))</f>
        <v>206954.76675522191</v>
      </c>
      <c r="V770" s="58">
        <f>IF(C770="22",(O770*'UNIT VALUES'!$D$37)+(Q770*'UNIT VALUES'!$D$38)+(R770*'UNIT VALUES'!$D$39),IF(C770="66",(Q770*'UNIT VALUES'!$D$27)+(T770*'UNIT VALUES'!$D$29)+(R770*'UNIT VALUES'!$D$30),(Q770*'UNIT VALUES'!$D$27)+(T770*'UNIT VALUES'!$D$28)+(R770*'UNIT VALUES'!$D$30)))</f>
        <v>933855.86491445196</v>
      </c>
      <c r="W770" s="58">
        <f t="shared" si="11"/>
        <v>933856</v>
      </c>
      <c r="X770" s="63">
        <f>ROUND(IF(C770="22", W770*'UNIT VALUES'!$D$40, W770*'UNIT VALUES'!$D$32), 0)</f>
        <v>814759</v>
      </c>
    </row>
    <row r="771" spans="1:24">
      <c r="A771" s="64" t="s">
        <v>2332</v>
      </c>
      <c r="B771" s="64" t="s">
        <v>2322</v>
      </c>
      <c r="C771" s="64" t="s">
        <v>49</v>
      </c>
      <c r="D771" s="64" t="s">
        <v>50</v>
      </c>
      <c r="E771" s="64" t="s">
        <v>2323</v>
      </c>
      <c r="F771" s="64" t="s">
        <v>2333</v>
      </c>
      <c r="G771" s="64" t="s">
        <v>963</v>
      </c>
      <c r="H771" s="64" t="s">
        <v>803</v>
      </c>
      <c r="I771" s="64" t="s">
        <v>24</v>
      </c>
      <c r="J771" s="64" t="s">
        <v>2334</v>
      </c>
      <c r="K771" s="64" t="s">
        <v>172</v>
      </c>
      <c r="L771" s="65">
        <v>142309</v>
      </c>
      <c r="M771" s="65">
        <v>203483</v>
      </c>
      <c r="N771" s="65">
        <v>203483</v>
      </c>
      <c r="O771" s="65">
        <v>213603</v>
      </c>
      <c r="P771" s="65">
        <v>0</v>
      </c>
      <c r="Q771" s="65">
        <v>12125</v>
      </c>
      <c r="R771" s="65">
        <v>7241</v>
      </c>
      <c r="S771" s="65">
        <v>1504</v>
      </c>
      <c r="T771" s="57">
        <f>IF(P771&gt;0, ROUND(IF(IF(OR(C771="51", C771="52", C771="66"), (L771*'UNIT VALUES'!$C$22)-CALCS!P771,0)&gt;0, IF(OR(C771="51", C771="52", C771="66"), (L771*'UNIT VALUES'!$C$22)-CALCS!P771,0), 0), 0), ROUND(IF(IF(OR(C771="51", C771="52", C771="66"), (L771*'UNIT VALUES'!$C$22)-CALCS!O771,0)&gt;0, IF(OR(C771="51", C771="52", C771="66"), (L771*'UNIT VALUES'!$C$22)-CALCS!O771,0), 0), 0))</f>
        <v>0</v>
      </c>
      <c r="U771" s="58">
        <f>IF(C771="22", (O771*'UNIT VALUES'!$D$34)+(Q771*'UNIT VALUES'!$D$35)+(S771*'UNIT VALUES'!$D$36), (O771*'UNIT VALUES'!$D$24)+(Q771*'UNIT VALUES'!$D$25)+(S771*'UNIT VALUES'!$D$26))</f>
        <v>1048244.3491402376</v>
      </c>
      <c r="V771" s="58">
        <f>IF(C771="22",(O771*'UNIT VALUES'!$D$37)+(Q771*'UNIT VALUES'!$D$38)+(R771*'UNIT VALUES'!$D$39),IF(C771="66",(Q771*'UNIT VALUES'!$D$27)+(T771*'UNIT VALUES'!$D$29)+(R771*'UNIT VALUES'!$D$30),(Q771*'UNIT VALUES'!$D$27)+(T771*'UNIT VALUES'!$D$28)+(R771*'UNIT VALUES'!$D$30)))</f>
        <v>741697.90803787555</v>
      </c>
      <c r="W771" s="58">
        <f t="shared" ref="W771:W834" si="12">ROUND(IF(U771&gt;V771,U771,V771), 0)</f>
        <v>1048244</v>
      </c>
      <c r="X771" s="63">
        <f>ROUND(IF(C771="22", W771*'UNIT VALUES'!$D$40, W771*'UNIT VALUES'!$D$32), 0)</f>
        <v>914559</v>
      </c>
    </row>
    <row r="772" spans="1:24">
      <c r="A772" s="64" t="s">
        <v>2335</v>
      </c>
      <c r="B772" s="64" t="s">
        <v>2322</v>
      </c>
      <c r="C772" s="64" t="s">
        <v>28</v>
      </c>
      <c r="D772" s="64" t="s">
        <v>29</v>
      </c>
      <c r="E772" s="64" t="s">
        <v>2323</v>
      </c>
      <c r="F772" s="64" t="s">
        <v>2336</v>
      </c>
      <c r="G772" s="64" t="s">
        <v>112</v>
      </c>
      <c r="H772" s="64" t="s">
        <v>24</v>
      </c>
      <c r="I772" s="64" t="s">
        <v>2337</v>
      </c>
      <c r="J772" s="64" t="s">
        <v>2338</v>
      </c>
      <c r="K772" s="64" t="s">
        <v>26</v>
      </c>
      <c r="L772" s="65">
        <v>75941</v>
      </c>
      <c r="M772" s="65">
        <v>55860</v>
      </c>
      <c r="N772" s="65">
        <v>55860</v>
      </c>
      <c r="O772" s="65">
        <v>47376</v>
      </c>
      <c r="P772" s="65">
        <v>0</v>
      </c>
      <c r="Q772" s="65">
        <v>11739</v>
      </c>
      <c r="R772" s="65">
        <v>13074</v>
      </c>
      <c r="S772" s="65">
        <v>311</v>
      </c>
      <c r="T772" s="57">
        <f>IF(P772&gt;0, ROUND(IF(IF(OR(C772="51", C772="52", C772="66"), (L772*'UNIT VALUES'!$C$22)-CALCS!P772,0)&gt;0, IF(OR(C772="51", C772="52", C772="66"), (L772*'UNIT VALUES'!$C$22)-CALCS!P772,0), 0), 0), ROUND(IF(IF(OR(C772="51", C772="52", C772="66"), (L772*'UNIT VALUES'!$C$22)-CALCS!O772,0)&gt;0, IF(OR(C772="51", C772="52", C772="66"), (L772*'UNIT VALUES'!$C$22)-CALCS!O772,0), 0), 0))</f>
        <v>66006</v>
      </c>
      <c r="U772" s="58">
        <f>IF(C772="22", (O772*'UNIT VALUES'!$D$34)+(Q772*'UNIT VALUES'!$D$35)+(S772*'UNIT VALUES'!$D$36), (O772*'UNIT VALUES'!$D$24)+(Q772*'UNIT VALUES'!$D$25)+(S772*'UNIT VALUES'!$D$26))</f>
        <v>507612.23206066084</v>
      </c>
      <c r="V772" s="58">
        <f>IF(C772="22",(O772*'UNIT VALUES'!$D$37)+(Q772*'UNIT VALUES'!$D$38)+(R772*'UNIT VALUES'!$D$39),IF(C772="66",(Q772*'UNIT VALUES'!$D$27)+(T772*'UNIT VALUES'!$D$29)+(R772*'UNIT VALUES'!$D$30),(Q772*'UNIT VALUES'!$D$27)+(T772*'UNIT VALUES'!$D$28)+(R772*'UNIT VALUES'!$D$30)))</f>
        <v>1980803.7007863375</v>
      </c>
      <c r="W772" s="58">
        <f t="shared" si="12"/>
        <v>1980804</v>
      </c>
      <c r="X772" s="63">
        <f>ROUND(IF(C772="22", W772*'UNIT VALUES'!$D$40, W772*'UNIT VALUES'!$D$32), 0)</f>
        <v>1728187</v>
      </c>
    </row>
    <row r="773" spans="1:24">
      <c r="A773" s="64" t="s">
        <v>2339</v>
      </c>
      <c r="B773" s="64" t="s">
        <v>2322</v>
      </c>
      <c r="C773" s="64" t="s">
        <v>28</v>
      </c>
      <c r="D773" s="64" t="s">
        <v>29</v>
      </c>
      <c r="E773" s="64" t="s">
        <v>2323</v>
      </c>
      <c r="F773" s="64" t="s">
        <v>2340</v>
      </c>
      <c r="G773" s="64" t="s">
        <v>254</v>
      </c>
      <c r="H773" s="64" t="s">
        <v>24</v>
      </c>
      <c r="I773" s="64" t="s">
        <v>1672</v>
      </c>
      <c r="J773" s="64" t="s">
        <v>2329</v>
      </c>
      <c r="K773" s="64" t="s">
        <v>26</v>
      </c>
      <c r="L773" s="65">
        <v>532759</v>
      </c>
      <c r="M773" s="65">
        <v>357870</v>
      </c>
      <c r="N773" s="65">
        <v>357870</v>
      </c>
      <c r="O773" s="65">
        <v>261310</v>
      </c>
      <c r="P773" s="65">
        <v>0</v>
      </c>
      <c r="Q773" s="65">
        <v>75229</v>
      </c>
      <c r="R773" s="65">
        <v>100235</v>
      </c>
      <c r="S773" s="65">
        <v>1805</v>
      </c>
      <c r="T773" s="57">
        <f>IF(P773&gt;0, ROUND(IF(IF(OR(C773="51", C773="52", C773="66"), (L773*'UNIT VALUES'!$C$22)-CALCS!P773,0)&gt;0, IF(OR(C773="51", C773="52", C773="66"), (L773*'UNIT VALUES'!$C$22)-CALCS!P773,0), 0), 0), ROUND(IF(IF(OR(C773="51", C773="52", C773="66"), (L773*'UNIT VALUES'!$C$22)-CALCS!O773,0)&gt;0, IF(OR(C773="51", C773="52", C773="66"), (L773*'UNIT VALUES'!$C$22)-CALCS!O773,0), 0), 0))</f>
        <v>534112</v>
      </c>
      <c r="U773" s="58">
        <f>IF(C773="22", (O773*'UNIT VALUES'!$D$34)+(Q773*'UNIT VALUES'!$D$35)+(S773*'UNIT VALUES'!$D$36), (O773*'UNIT VALUES'!$D$24)+(Q773*'UNIT VALUES'!$D$25)+(S773*'UNIT VALUES'!$D$26))</f>
        <v>3138038.9785900437</v>
      </c>
      <c r="V773" s="58">
        <f>IF(C773="22",(O773*'UNIT VALUES'!$D$37)+(Q773*'UNIT VALUES'!$D$38)+(R773*'UNIT VALUES'!$D$39),IF(C773="66",(Q773*'UNIT VALUES'!$D$27)+(T773*'UNIT VALUES'!$D$29)+(R773*'UNIT VALUES'!$D$30),(Q773*'UNIT VALUES'!$D$27)+(T773*'UNIT VALUES'!$D$28)+(R773*'UNIT VALUES'!$D$30)))</f>
        <v>15265744.884285439</v>
      </c>
      <c r="W773" s="58">
        <f t="shared" si="12"/>
        <v>15265745</v>
      </c>
      <c r="X773" s="63">
        <f>ROUND(IF(C773="22", W773*'UNIT VALUES'!$D$40, W773*'UNIT VALUES'!$D$32), 0)</f>
        <v>13318866</v>
      </c>
    </row>
    <row r="774" spans="1:24">
      <c r="A774" s="64" t="s">
        <v>2341</v>
      </c>
      <c r="B774" s="64" t="s">
        <v>2322</v>
      </c>
      <c r="C774" s="64" t="s">
        <v>28</v>
      </c>
      <c r="D774" s="64" t="s">
        <v>29</v>
      </c>
      <c r="E774" s="64" t="s">
        <v>2323</v>
      </c>
      <c r="F774" s="64" t="s">
        <v>349</v>
      </c>
      <c r="G774" s="64" t="s">
        <v>254</v>
      </c>
      <c r="H774" s="64" t="s">
        <v>2342</v>
      </c>
      <c r="I774" s="64" t="s">
        <v>24</v>
      </c>
      <c r="J774" s="64" t="s">
        <v>2329</v>
      </c>
      <c r="K774" s="64" t="s">
        <v>26</v>
      </c>
      <c r="L774" s="65">
        <v>84056</v>
      </c>
      <c r="M774" s="65">
        <v>109442</v>
      </c>
      <c r="N774" s="65">
        <v>109442</v>
      </c>
      <c r="O774" s="65">
        <v>88226</v>
      </c>
      <c r="P774" s="65">
        <v>0</v>
      </c>
      <c r="Q774" s="65">
        <v>7529</v>
      </c>
      <c r="R774" s="65">
        <v>5649</v>
      </c>
      <c r="S774" s="65">
        <v>261</v>
      </c>
      <c r="T774" s="57">
        <f>IF(P774&gt;0, ROUND(IF(IF(OR(C774="51", C774="52", C774="66"), (L774*'UNIT VALUES'!$C$22)-CALCS!P774,0)&gt;0, IF(OR(C774="51", C774="52", C774="66"), (L774*'UNIT VALUES'!$C$22)-CALCS!P774,0), 0), 0), ROUND(IF(IF(OR(C774="51", C774="52", C774="66"), (L774*'UNIT VALUES'!$C$22)-CALCS!O774,0)&gt;0, IF(OR(C774="51", C774="52", C774="66"), (L774*'UNIT VALUES'!$C$22)-CALCS!O774,0), 0), 0))</f>
        <v>37272</v>
      </c>
      <c r="U774" s="58">
        <f>IF(C774="22", (O774*'UNIT VALUES'!$D$34)+(Q774*'UNIT VALUES'!$D$35)+(S774*'UNIT VALUES'!$D$36), (O774*'UNIT VALUES'!$D$24)+(Q774*'UNIT VALUES'!$D$25)+(S774*'UNIT VALUES'!$D$26))</f>
        <v>449674.9725882826</v>
      </c>
      <c r="V774" s="58">
        <f>IF(C774="22",(O774*'UNIT VALUES'!$D$37)+(Q774*'UNIT VALUES'!$D$38)+(R774*'UNIT VALUES'!$D$39),IF(C774="66",(Q774*'UNIT VALUES'!$D$27)+(T774*'UNIT VALUES'!$D$29)+(R774*'UNIT VALUES'!$D$30),(Q774*'UNIT VALUES'!$D$27)+(T774*'UNIT VALUES'!$D$28)+(R774*'UNIT VALUES'!$D$30)))</f>
        <v>1011276.0339629478</v>
      </c>
      <c r="W774" s="58">
        <f t="shared" si="12"/>
        <v>1011276</v>
      </c>
      <c r="X774" s="63">
        <f>ROUND(IF(C774="22", W774*'UNIT VALUES'!$D$40, W774*'UNIT VALUES'!$D$32), 0)</f>
        <v>882305</v>
      </c>
    </row>
    <row r="775" spans="1:24">
      <c r="A775" s="64" t="s">
        <v>2343</v>
      </c>
      <c r="B775" s="64" t="s">
        <v>2322</v>
      </c>
      <c r="C775" s="64" t="s">
        <v>49</v>
      </c>
      <c r="D775" s="64" t="s">
        <v>50</v>
      </c>
      <c r="E775" s="64" t="s">
        <v>2323</v>
      </c>
      <c r="F775" s="64" t="s">
        <v>2344</v>
      </c>
      <c r="G775" s="64" t="s">
        <v>302</v>
      </c>
      <c r="H775" s="64" t="s">
        <v>2345</v>
      </c>
      <c r="I775" s="64" t="s">
        <v>24</v>
      </c>
      <c r="J775" s="64" t="s">
        <v>1051</v>
      </c>
      <c r="K775" s="64" t="s">
        <v>26</v>
      </c>
      <c r="L775" s="65">
        <v>17760</v>
      </c>
      <c r="M775" s="65">
        <v>52838</v>
      </c>
      <c r="N775" s="65">
        <v>52838</v>
      </c>
      <c r="O775" s="65">
        <v>58206</v>
      </c>
      <c r="P775" s="65">
        <v>0</v>
      </c>
      <c r="Q775" s="65">
        <v>2883</v>
      </c>
      <c r="R775" s="65">
        <v>957</v>
      </c>
      <c r="S775" s="65">
        <v>86</v>
      </c>
      <c r="T775" s="57">
        <f>IF(P775&gt;0, ROUND(IF(IF(OR(C775="51", C775="52", C775="66"), (L775*'UNIT VALUES'!$C$22)-CALCS!P775,0)&gt;0, IF(OR(C775="51", C775="52", C775="66"), (L775*'UNIT VALUES'!$C$22)-CALCS!P775,0), 0), 0), ROUND(IF(IF(OR(C775="51", C775="52", C775="66"), (L775*'UNIT VALUES'!$C$22)-CALCS!O775,0)&gt;0, IF(OR(C775="51", C775="52", C775="66"), (L775*'UNIT VALUES'!$C$22)-CALCS!O775,0), 0), 0))</f>
        <v>0</v>
      </c>
      <c r="U775" s="58">
        <f>IF(C775="22", (O775*'UNIT VALUES'!$D$34)+(Q775*'UNIT VALUES'!$D$35)+(S775*'UNIT VALUES'!$D$36), (O775*'UNIT VALUES'!$D$24)+(Q775*'UNIT VALUES'!$D$25)+(S775*'UNIT VALUES'!$D$26))</f>
        <v>217832.99886472471</v>
      </c>
      <c r="V775" s="58">
        <f>IF(C775="22",(O775*'UNIT VALUES'!$D$37)+(Q775*'UNIT VALUES'!$D$38)+(R775*'UNIT VALUES'!$D$39),IF(C775="66",(Q775*'UNIT VALUES'!$D$27)+(T775*'UNIT VALUES'!$D$29)+(R775*'UNIT VALUES'!$D$30),(Q775*'UNIT VALUES'!$D$27)+(T775*'UNIT VALUES'!$D$28)+(R775*'UNIT VALUES'!$D$30)))</f>
        <v>121707.34423450689</v>
      </c>
      <c r="W775" s="58">
        <f t="shared" si="12"/>
        <v>217833</v>
      </c>
      <c r="X775" s="63">
        <f>ROUND(IF(C775="22", W775*'UNIT VALUES'!$D$40, W775*'UNIT VALUES'!$D$32), 0)</f>
        <v>190052</v>
      </c>
    </row>
    <row r="776" spans="1:24">
      <c r="A776" s="64" t="s">
        <v>2346</v>
      </c>
      <c r="B776" s="64" t="s">
        <v>2322</v>
      </c>
      <c r="C776" s="64" t="s">
        <v>49</v>
      </c>
      <c r="D776" s="64" t="s">
        <v>50</v>
      </c>
      <c r="E776" s="64" t="s">
        <v>2323</v>
      </c>
      <c r="F776" s="64" t="s">
        <v>366</v>
      </c>
      <c r="G776" s="64" t="s">
        <v>232</v>
      </c>
      <c r="H776" s="64" t="s">
        <v>2347</v>
      </c>
      <c r="I776" s="64" t="s">
        <v>24</v>
      </c>
      <c r="J776" s="64" t="s">
        <v>2326</v>
      </c>
      <c r="K776" s="64" t="s">
        <v>26</v>
      </c>
      <c r="L776" s="65">
        <v>52760</v>
      </c>
      <c r="M776" s="65">
        <v>74593</v>
      </c>
      <c r="N776" s="65">
        <v>74593</v>
      </c>
      <c r="O776" s="65">
        <v>81591</v>
      </c>
      <c r="P776" s="65">
        <v>0</v>
      </c>
      <c r="Q776" s="65">
        <v>4337</v>
      </c>
      <c r="R776" s="65">
        <v>4021</v>
      </c>
      <c r="S776" s="65">
        <v>177</v>
      </c>
      <c r="T776" s="57">
        <f>IF(P776&gt;0, ROUND(IF(IF(OR(C776="51", C776="52", C776="66"), (L776*'UNIT VALUES'!$C$22)-CALCS!P776,0)&gt;0, IF(OR(C776="51", C776="52", C776="66"), (L776*'UNIT VALUES'!$C$22)-CALCS!P776,0), 0), 0), ROUND(IF(IF(OR(C776="51", C776="52", C776="66"), (L776*'UNIT VALUES'!$C$22)-CALCS!O776,0)&gt;0, IF(OR(C776="51", C776="52", C776="66"), (L776*'UNIT VALUES'!$C$22)-CALCS!O776,0), 0), 0))</f>
        <v>0</v>
      </c>
      <c r="U776" s="58">
        <f>IF(C776="22", (O776*'UNIT VALUES'!$D$34)+(Q776*'UNIT VALUES'!$D$35)+(S776*'UNIT VALUES'!$D$36), (O776*'UNIT VALUES'!$D$24)+(Q776*'UNIT VALUES'!$D$25)+(S776*'UNIT VALUES'!$D$26))</f>
        <v>324023.11577381147</v>
      </c>
      <c r="V776" s="58">
        <f>IF(C776="22",(O776*'UNIT VALUES'!$D$37)+(Q776*'UNIT VALUES'!$D$38)+(R776*'UNIT VALUES'!$D$39),IF(C776="66",(Q776*'UNIT VALUES'!$D$27)+(T776*'UNIT VALUES'!$D$29)+(R776*'UNIT VALUES'!$D$30),(Q776*'UNIT VALUES'!$D$27)+(T776*'UNIT VALUES'!$D$28)+(R776*'UNIT VALUES'!$D$30)))</f>
        <v>367558.62217934127</v>
      </c>
      <c r="W776" s="58">
        <f t="shared" si="12"/>
        <v>367559</v>
      </c>
      <c r="X776" s="63">
        <f>ROUND(IF(C776="22", W776*'UNIT VALUES'!$D$40, W776*'UNIT VALUES'!$D$32), 0)</f>
        <v>320683</v>
      </c>
    </row>
    <row r="777" spans="1:24">
      <c r="A777" s="64" t="s">
        <v>2348</v>
      </c>
      <c r="B777" s="64" t="s">
        <v>2322</v>
      </c>
      <c r="C777" s="64" t="s">
        <v>49</v>
      </c>
      <c r="D777" s="64" t="s">
        <v>50</v>
      </c>
      <c r="E777" s="64" t="s">
        <v>2323</v>
      </c>
      <c r="F777" s="64" t="s">
        <v>2349</v>
      </c>
      <c r="G777" s="64" t="s">
        <v>175</v>
      </c>
      <c r="H777" s="64" t="s">
        <v>24</v>
      </c>
      <c r="I777" s="64" t="s">
        <v>2350</v>
      </c>
      <c r="J777" s="64" t="s">
        <v>25</v>
      </c>
      <c r="K777" s="64" t="s">
        <v>26</v>
      </c>
      <c r="L777" s="65">
        <v>18205</v>
      </c>
      <c r="M777" s="65">
        <v>15310</v>
      </c>
      <c r="N777" s="65">
        <v>15310</v>
      </c>
      <c r="O777" s="65">
        <v>12563</v>
      </c>
      <c r="P777" s="65">
        <v>0</v>
      </c>
      <c r="Q777" s="65">
        <v>3259</v>
      </c>
      <c r="R777" s="65">
        <v>3961</v>
      </c>
      <c r="S777" s="65">
        <v>106</v>
      </c>
      <c r="T777" s="57">
        <f>IF(P777&gt;0, ROUND(IF(IF(OR(C777="51", C777="52", C777="66"), (L777*'UNIT VALUES'!$C$22)-CALCS!P777,0)&gt;0, IF(OR(C777="51", C777="52", C777="66"), (L777*'UNIT VALUES'!$C$22)-CALCS!P777,0), 0), 0), ROUND(IF(IF(OR(C777="51", C777="52", C777="66"), (L777*'UNIT VALUES'!$C$22)-CALCS!O777,0)&gt;0, IF(OR(C777="51", C777="52", C777="66"), (L777*'UNIT VALUES'!$C$22)-CALCS!O777,0), 0), 0))</f>
        <v>14617</v>
      </c>
      <c r="U777" s="58">
        <f>IF(C777="22", (O777*'UNIT VALUES'!$D$34)+(Q777*'UNIT VALUES'!$D$35)+(S777*'UNIT VALUES'!$D$36), (O777*'UNIT VALUES'!$D$24)+(Q777*'UNIT VALUES'!$D$25)+(S777*'UNIT VALUES'!$D$26))</f>
        <v>143094.05089952389</v>
      </c>
      <c r="V777" s="58">
        <f>IF(C777="22",(O777*'UNIT VALUES'!$D$37)+(Q777*'UNIT VALUES'!$D$38)+(R777*'UNIT VALUES'!$D$39),IF(C777="66",(Q777*'UNIT VALUES'!$D$27)+(T777*'UNIT VALUES'!$D$29)+(R777*'UNIT VALUES'!$D$30),(Q777*'UNIT VALUES'!$D$27)+(T777*'UNIT VALUES'!$D$28)+(R777*'UNIT VALUES'!$D$30)))</f>
        <v>527005.53887201601</v>
      </c>
      <c r="W777" s="58">
        <f t="shared" si="12"/>
        <v>527006</v>
      </c>
      <c r="X777" s="63">
        <f>ROUND(IF(C777="22", W777*'UNIT VALUES'!$D$40, W777*'UNIT VALUES'!$D$32), 0)</f>
        <v>459796</v>
      </c>
    </row>
    <row r="778" spans="1:24">
      <c r="A778" s="64" t="s">
        <v>2351</v>
      </c>
      <c r="B778" s="64" t="s">
        <v>2322</v>
      </c>
      <c r="C778" s="64" t="s">
        <v>28</v>
      </c>
      <c r="D778" s="64" t="s">
        <v>29</v>
      </c>
      <c r="E778" s="64" t="s">
        <v>2323</v>
      </c>
      <c r="F778" s="64" t="s">
        <v>2352</v>
      </c>
      <c r="G778" s="64" t="s">
        <v>40</v>
      </c>
      <c r="H778" s="64" t="s">
        <v>24</v>
      </c>
      <c r="I778" s="64" t="s">
        <v>2353</v>
      </c>
      <c r="J778" s="64" t="s">
        <v>2354</v>
      </c>
      <c r="K778" s="64" t="s">
        <v>26</v>
      </c>
      <c r="L778" s="65">
        <v>46517</v>
      </c>
      <c r="M778" s="65">
        <v>35327</v>
      </c>
      <c r="N778" s="65">
        <v>35327</v>
      </c>
      <c r="O778" s="65">
        <v>29200</v>
      </c>
      <c r="P778" s="65">
        <v>0</v>
      </c>
      <c r="Q778" s="65">
        <v>6668</v>
      </c>
      <c r="R778" s="65">
        <v>7557</v>
      </c>
      <c r="S778" s="65">
        <v>187</v>
      </c>
      <c r="T778" s="57">
        <f>IF(P778&gt;0, ROUND(IF(IF(OR(C778="51", C778="52", C778="66"), (L778*'UNIT VALUES'!$C$22)-CALCS!P778,0)&gt;0, IF(OR(C778="51", C778="52", C778="66"), (L778*'UNIT VALUES'!$C$22)-CALCS!P778,0), 0), 0), ROUND(IF(IF(OR(C778="51", C778="52", C778="66"), (L778*'UNIT VALUES'!$C$22)-CALCS!O778,0)&gt;0, IF(OR(C778="51", C778="52", C778="66"), (L778*'UNIT VALUES'!$C$22)-CALCS!O778,0), 0), 0))</f>
        <v>40251</v>
      </c>
      <c r="U778" s="58">
        <f>IF(C778="22", (O778*'UNIT VALUES'!$D$34)+(Q778*'UNIT VALUES'!$D$35)+(S778*'UNIT VALUES'!$D$36), (O778*'UNIT VALUES'!$D$24)+(Q778*'UNIT VALUES'!$D$25)+(S778*'UNIT VALUES'!$D$26))</f>
        <v>294586.24579839298</v>
      </c>
      <c r="V778" s="58">
        <f>IF(C778="22",(O778*'UNIT VALUES'!$D$37)+(Q778*'UNIT VALUES'!$D$38)+(R778*'UNIT VALUES'!$D$39),IF(C778="66",(Q778*'UNIT VALUES'!$D$27)+(T778*'UNIT VALUES'!$D$29)+(R778*'UNIT VALUES'!$D$30),(Q778*'UNIT VALUES'!$D$27)+(T778*'UNIT VALUES'!$D$28)+(R778*'UNIT VALUES'!$D$30)))</f>
        <v>1169136.2559560239</v>
      </c>
      <c r="W778" s="58">
        <f t="shared" si="12"/>
        <v>1169136</v>
      </c>
      <c r="X778" s="63">
        <f>ROUND(IF(C778="22", W778*'UNIT VALUES'!$D$40, W778*'UNIT VALUES'!$D$32), 0)</f>
        <v>1020033</v>
      </c>
    </row>
    <row r="779" spans="1:24">
      <c r="A779" s="64" t="s">
        <v>2355</v>
      </c>
      <c r="B779" s="64" t="s">
        <v>2322</v>
      </c>
      <c r="C779" s="64" t="s">
        <v>28</v>
      </c>
      <c r="D779" s="64" t="s">
        <v>29</v>
      </c>
      <c r="E779" s="64" t="s">
        <v>2323</v>
      </c>
      <c r="F779" s="64" t="s">
        <v>2356</v>
      </c>
      <c r="G779" s="64" t="s">
        <v>330</v>
      </c>
      <c r="H779" s="64" t="s">
        <v>24</v>
      </c>
      <c r="I779" s="64" t="s">
        <v>2357</v>
      </c>
      <c r="J779" s="64" t="s">
        <v>2358</v>
      </c>
      <c r="K779" s="64" t="s">
        <v>26</v>
      </c>
      <c r="L779" s="65">
        <v>18580</v>
      </c>
      <c r="M779" s="65">
        <v>15897</v>
      </c>
      <c r="N779" s="65">
        <v>15897</v>
      </c>
      <c r="O779" s="65">
        <v>14700</v>
      </c>
      <c r="P779" s="65">
        <v>0</v>
      </c>
      <c r="Q779" s="65">
        <v>1987</v>
      </c>
      <c r="R779" s="65">
        <v>4000</v>
      </c>
      <c r="S779" s="65">
        <v>57</v>
      </c>
      <c r="T779" s="57">
        <f>IF(P779&gt;0, ROUND(IF(IF(OR(C779="51", C779="52", C779="66"), (L779*'UNIT VALUES'!$C$22)-CALCS!P779,0)&gt;0, IF(OR(C779="51", C779="52", C779="66"), (L779*'UNIT VALUES'!$C$22)-CALCS!P779,0), 0), 0), ROUND(IF(IF(OR(C779="51", C779="52", C779="66"), (L779*'UNIT VALUES'!$C$22)-CALCS!O779,0)&gt;0, IF(OR(C779="51", C779="52", C779="66"), (L779*'UNIT VALUES'!$C$22)-CALCS!O779,0), 0), 0))</f>
        <v>13040</v>
      </c>
      <c r="U779" s="58">
        <f>IF(C779="22", (O779*'UNIT VALUES'!$D$34)+(Q779*'UNIT VALUES'!$D$35)+(S779*'UNIT VALUES'!$D$36), (O779*'UNIT VALUES'!$D$24)+(Q779*'UNIT VALUES'!$D$25)+(S779*'UNIT VALUES'!$D$26))</f>
        <v>99790.767952200564</v>
      </c>
      <c r="V779" s="58">
        <f>IF(C779="22",(O779*'UNIT VALUES'!$D$37)+(Q779*'UNIT VALUES'!$D$38)+(R779*'UNIT VALUES'!$D$39),IF(C779="66",(Q779*'UNIT VALUES'!$D$27)+(T779*'UNIT VALUES'!$D$29)+(R779*'UNIT VALUES'!$D$30),(Q779*'UNIT VALUES'!$D$27)+(T779*'UNIT VALUES'!$D$28)+(R779*'UNIT VALUES'!$D$30)))</f>
        <v>486452.5292595959</v>
      </c>
      <c r="W779" s="58">
        <f t="shared" si="12"/>
        <v>486453</v>
      </c>
      <c r="X779" s="63">
        <f>ROUND(IF(C779="22", W779*'UNIT VALUES'!$D$40, W779*'UNIT VALUES'!$D$32), 0)</f>
        <v>424414</v>
      </c>
    </row>
    <row r="780" spans="1:24">
      <c r="A780" s="64" t="s">
        <v>2359</v>
      </c>
      <c r="B780" s="64" t="s">
        <v>2322</v>
      </c>
      <c r="C780" s="64" t="s">
        <v>49</v>
      </c>
      <c r="D780" s="64" t="s">
        <v>50</v>
      </c>
      <c r="E780" s="64" t="s">
        <v>2323</v>
      </c>
      <c r="F780" s="64" t="s">
        <v>2360</v>
      </c>
      <c r="G780" s="64" t="s">
        <v>73</v>
      </c>
      <c r="H780" s="64" t="s">
        <v>2361</v>
      </c>
      <c r="I780" s="64" t="s">
        <v>24</v>
      </c>
      <c r="J780" s="64" t="s">
        <v>2362</v>
      </c>
      <c r="K780" s="64" t="s">
        <v>26</v>
      </c>
      <c r="L780" s="65">
        <v>48670</v>
      </c>
      <c r="M780" s="65">
        <v>81367</v>
      </c>
      <c r="N780" s="65">
        <v>81367</v>
      </c>
      <c r="O780" s="65">
        <v>96095</v>
      </c>
      <c r="P780" s="65">
        <v>0</v>
      </c>
      <c r="Q780" s="65">
        <v>6533</v>
      </c>
      <c r="R780" s="65">
        <v>3706</v>
      </c>
      <c r="S780" s="65">
        <v>245</v>
      </c>
      <c r="T780" s="57">
        <f>IF(P780&gt;0, ROUND(IF(IF(OR(C780="51", C780="52", C780="66"), (L780*'UNIT VALUES'!$C$22)-CALCS!P780,0)&gt;0, IF(OR(C780="51", C780="52", C780="66"), (L780*'UNIT VALUES'!$C$22)-CALCS!P780,0), 0), 0), ROUND(IF(IF(OR(C780="51", C780="52", C780="66"), (L780*'UNIT VALUES'!$C$22)-CALCS!O780,0)&gt;0, IF(OR(C780="51", C780="52", C780="66"), (L780*'UNIT VALUES'!$C$22)-CALCS!O780,0), 0), 0))</f>
        <v>0</v>
      </c>
      <c r="U780" s="58">
        <f>IF(C780="22", (O780*'UNIT VALUES'!$D$34)+(Q780*'UNIT VALUES'!$D$35)+(S780*'UNIT VALUES'!$D$36), (O780*'UNIT VALUES'!$D$24)+(Q780*'UNIT VALUES'!$D$25)+(S780*'UNIT VALUES'!$D$26))</f>
        <v>431733.1969681888</v>
      </c>
      <c r="V780" s="58">
        <f>IF(C780="22",(O780*'UNIT VALUES'!$D$37)+(Q780*'UNIT VALUES'!$D$38)+(R780*'UNIT VALUES'!$D$39),IF(C780="66",(Q780*'UNIT VALUES'!$D$27)+(T780*'UNIT VALUES'!$D$29)+(R780*'UNIT VALUES'!$D$30),(Q780*'UNIT VALUES'!$D$27)+(T780*'UNIT VALUES'!$D$28)+(R780*'UNIT VALUES'!$D$30)))</f>
        <v>385660.3442133416</v>
      </c>
      <c r="W780" s="58">
        <f t="shared" si="12"/>
        <v>431733</v>
      </c>
      <c r="X780" s="63">
        <f>ROUND(IF(C780="22", W780*'UNIT VALUES'!$D$40, W780*'UNIT VALUES'!$D$32), 0)</f>
        <v>376673</v>
      </c>
    </row>
    <row r="781" spans="1:24">
      <c r="A781" s="64" t="s">
        <v>2363</v>
      </c>
      <c r="B781" s="64" t="s">
        <v>2322</v>
      </c>
      <c r="C781" s="64" t="s">
        <v>49</v>
      </c>
      <c r="D781" s="64" t="s">
        <v>50</v>
      </c>
      <c r="E781" s="64" t="s">
        <v>2323</v>
      </c>
      <c r="F781" s="64" t="s">
        <v>1564</v>
      </c>
      <c r="G781" s="64" t="s">
        <v>254</v>
      </c>
      <c r="H781" s="64" t="s">
        <v>2364</v>
      </c>
      <c r="I781" s="64" t="s">
        <v>24</v>
      </c>
      <c r="J781" s="64" t="s">
        <v>2329</v>
      </c>
      <c r="K781" s="64" t="s">
        <v>26</v>
      </c>
      <c r="L781" s="65">
        <v>41288</v>
      </c>
      <c r="M781" s="65">
        <v>53270</v>
      </c>
      <c r="N781" s="65">
        <v>53270</v>
      </c>
      <c r="O781" s="65">
        <v>56936</v>
      </c>
      <c r="P781" s="65">
        <v>0</v>
      </c>
      <c r="Q781" s="65">
        <v>3687</v>
      </c>
      <c r="R781" s="65">
        <v>4226</v>
      </c>
      <c r="S781" s="65">
        <v>90</v>
      </c>
      <c r="T781" s="57">
        <f>IF(P781&gt;0, ROUND(IF(IF(OR(C781="51", C781="52", C781="66"), (L781*'UNIT VALUES'!$C$22)-CALCS!P781,0)&gt;0, IF(OR(C781="51", C781="52", C781="66"), (L781*'UNIT VALUES'!$C$22)-CALCS!P781,0), 0), 0), ROUND(IF(IF(OR(C781="51", C781="52", C781="66"), (L781*'UNIT VALUES'!$C$22)-CALCS!O781,0)&gt;0, IF(OR(C781="51", C781="52", C781="66"), (L781*'UNIT VALUES'!$C$22)-CALCS!O781,0), 0), 0))</f>
        <v>4708</v>
      </c>
      <c r="U781" s="58">
        <f>IF(C781="22", (O781*'UNIT VALUES'!$D$34)+(Q781*'UNIT VALUES'!$D$35)+(S781*'UNIT VALUES'!$D$36), (O781*'UNIT VALUES'!$D$24)+(Q781*'UNIT VALUES'!$D$25)+(S781*'UNIT VALUES'!$D$26))</f>
        <v>240795.7244617854</v>
      </c>
      <c r="V781" s="58">
        <f>IF(C781="22",(O781*'UNIT VALUES'!$D$37)+(Q781*'UNIT VALUES'!$D$38)+(R781*'UNIT VALUES'!$D$39),IF(C781="66",(Q781*'UNIT VALUES'!$D$27)+(T781*'UNIT VALUES'!$D$29)+(R781*'UNIT VALUES'!$D$30),(Q781*'UNIT VALUES'!$D$27)+(T781*'UNIT VALUES'!$D$28)+(R781*'UNIT VALUES'!$D$30)))</f>
        <v>429346.18952372135</v>
      </c>
      <c r="W781" s="58">
        <f t="shared" si="12"/>
        <v>429346</v>
      </c>
      <c r="X781" s="63">
        <f>ROUND(IF(C781="22", W781*'UNIT VALUES'!$D$40, W781*'UNIT VALUES'!$D$32), 0)</f>
        <v>374590</v>
      </c>
    </row>
    <row r="782" spans="1:24">
      <c r="A782" s="64" t="s">
        <v>2365</v>
      </c>
      <c r="B782" s="64" t="s">
        <v>2322</v>
      </c>
      <c r="C782" s="64" t="s">
        <v>49</v>
      </c>
      <c r="D782" s="64" t="s">
        <v>50</v>
      </c>
      <c r="E782" s="64" t="s">
        <v>2323</v>
      </c>
      <c r="F782" s="64" t="s">
        <v>2366</v>
      </c>
      <c r="G782" s="64" t="s">
        <v>963</v>
      </c>
      <c r="H782" s="64" t="s">
        <v>81</v>
      </c>
      <c r="I782" s="64" t="s">
        <v>24</v>
      </c>
      <c r="J782" s="64" t="s">
        <v>2334</v>
      </c>
      <c r="K782" s="64" t="s">
        <v>172</v>
      </c>
      <c r="L782" s="65">
        <v>125968</v>
      </c>
      <c r="M782" s="65">
        <v>200877</v>
      </c>
      <c r="N782" s="65">
        <v>200877</v>
      </c>
      <c r="O782" s="65">
        <v>203264</v>
      </c>
      <c r="P782" s="65">
        <v>0</v>
      </c>
      <c r="Q782" s="65">
        <v>7602</v>
      </c>
      <c r="R782" s="65">
        <v>9408</v>
      </c>
      <c r="S782" s="65">
        <v>704</v>
      </c>
      <c r="T782" s="57">
        <f>IF(P782&gt;0, ROUND(IF(IF(OR(C782="51", C782="52", C782="66"), (L782*'UNIT VALUES'!$C$22)-CALCS!P782,0)&gt;0, IF(OR(C782="51", C782="52", C782="66"), (L782*'UNIT VALUES'!$C$22)-CALCS!P782,0), 0), 0), ROUND(IF(IF(OR(C782="51", C782="52", C782="66"), (L782*'UNIT VALUES'!$C$22)-CALCS!O782,0)&gt;0, IF(OR(C782="51", C782="52", C782="66"), (L782*'UNIT VALUES'!$C$22)-CALCS!O782,0), 0), 0))</f>
        <v>0</v>
      </c>
      <c r="U782" s="58">
        <f>IF(C782="22", (O782*'UNIT VALUES'!$D$34)+(Q782*'UNIT VALUES'!$D$35)+(S782*'UNIT VALUES'!$D$36), (O782*'UNIT VALUES'!$D$24)+(Q782*'UNIT VALUES'!$D$25)+(S782*'UNIT VALUES'!$D$26))</f>
        <v>753051.2771263289</v>
      </c>
      <c r="V782" s="58">
        <f>IF(C782="22",(O782*'UNIT VALUES'!$D$37)+(Q782*'UNIT VALUES'!$D$38)+(R782*'UNIT VALUES'!$D$39),IF(C782="66",(Q782*'UNIT VALUES'!$D$27)+(T782*'UNIT VALUES'!$D$29)+(R782*'UNIT VALUES'!$D$30),(Q782*'UNIT VALUES'!$D$27)+(T782*'UNIT VALUES'!$D$28)+(R782*'UNIT VALUES'!$D$30)))</f>
        <v>812909.71901512053</v>
      </c>
      <c r="W782" s="58">
        <f t="shared" si="12"/>
        <v>812910</v>
      </c>
      <c r="X782" s="63">
        <f>ROUND(IF(C782="22", W782*'UNIT VALUES'!$D$40, W782*'UNIT VALUES'!$D$32), 0)</f>
        <v>709238</v>
      </c>
    </row>
    <row r="783" spans="1:24">
      <c r="A783" s="64" t="s">
        <v>2367</v>
      </c>
      <c r="B783" s="64" t="s">
        <v>2322</v>
      </c>
      <c r="C783" s="64" t="s">
        <v>49</v>
      </c>
      <c r="D783" s="64" t="s">
        <v>50</v>
      </c>
      <c r="E783" s="64" t="s">
        <v>2323</v>
      </c>
      <c r="F783" s="64" t="s">
        <v>2368</v>
      </c>
      <c r="G783" s="64" t="s">
        <v>73</v>
      </c>
      <c r="H783" s="64" t="s">
        <v>2369</v>
      </c>
      <c r="I783" s="64" t="s">
        <v>24</v>
      </c>
      <c r="J783" s="64" t="s">
        <v>2362</v>
      </c>
      <c r="K783" s="64" t="s">
        <v>26</v>
      </c>
      <c r="L783" s="65">
        <v>55337</v>
      </c>
      <c r="M783" s="65">
        <v>57648</v>
      </c>
      <c r="N783" s="65">
        <v>57648</v>
      </c>
      <c r="O783" s="65">
        <v>51692</v>
      </c>
      <c r="P783" s="65">
        <v>0</v>
      </c>
      <c r="Q783" s="65">
        <v>4301</v>
      </c>
      <c r="R783" s="65">
        <v>5608</v>
      </c>
      <c r="S783" s="65">
        <v>155</v>
      </c>
      <c r="T783" s="57">
        <f>IF(P783&gt;0, ROUND(IF(IF(OR(C783="51", C783="52", C783="66"), (L783*'UNIT VALUES'!$C$22)-CALCS!P783,0)&gt;0, IF(OR(C783="51", C783="52", C783="66"), (L783*'UNIT VALUES'!$C$22)-CALCS!P783,0), 0), 0), ROUND(IF(IF(OR(C783="51", C783="52", C783="66"), (L783*'UNIT VALUES'!$C$22)-CALCS!O783,0)&gt;0, IF(OR(C783="51", C783="52", C783="66"), (L783*'UNIT VALUES'!$C$22)-CALCS!O783,0), 0), 0))</f>
        <v>30927</v>
      </c>
      <c r="U783" s="58">
        <f>IF(C783="22", (O783*'UNIT VALUES'!$D$34)+(Q783*'UNIT VALUES'!$D$35)+(S783*'UNIT VALUES'!$D$36), (O783*'UNIT VALUES'!$D$24)+(Q783*'UNIT VALUES'!$D$25)+(S783*'UNIT VALUES'!$D$26))</f>
        <v>260419.57016545639</v>
      </c>
      <c r="V783" s="58">
        <f>IF(C783="22",(O783*'UNIT VALUES'!$D$37)+(Q783*'UNIT VALUES'!$D$38)+(R783*'UNIT VALUES'!$D$39),IF(C783="66",(Q783*'UNIT VALUES'!$D$27)+(T783*'UNIT VALUES'!$D$29)+(R783*'UNIT VALUES'!$D$30),(Q783*'UNIT VALUES'!$D$27)+(T783*'UNIT VALUES'!$D$28)+(R783*'UNIT VALUES'!$D$30)))</f>
        <v>868919.44945726008</v>
      </c>
      <c r="W783" s="58">
        <f t="shared" si="12"/>
        <v>868919</v>
      </c>
      <c r="X783" s="63">
        <f>ROUND(IF(C783="22", W783*'UNIT VALUES'!$D$40, W783*'UNIT VALUES'!$D$32), 0)</f>
        <v>758104</v>
      </c>
    </row>
    <row r="784" spans="1:24">
      <c r="A784" s="64" t="s">
        <v>2370</v>
      </c>
      <c r="B784" s="64" t="s">
        <v>2322</v>
      </c>
      <c r="C784" s="64" t="s">
        <v>49</v>
      </c>
      <c r="D784" s="64" t="s">
        <v>50</v>
      </c>
      <c r="E784" s="64" t="s">
        <v>2323</v>
      </c>
      <c r="F784" s="64" t="s">
        <v>2371</v>
      </c>
      <c r="G784" s="64" t="s">
        <v>963</v>
      </c>
      <c r="H784" s="64" t="s">
        <v>2007</v>
      </c>
      <c r="I784" s="64" t="s">
        <v>24</v>
      </c>
      <c r="J784" s="64" t="s">
        <v>2334</v>
      </c>
      <c r="K784" s="64" t="s">
        <v>172</v>
      </c>
      <c r="L784" s="65">
        <v>172959</v>
      </c>
      <c r="M784" s="65">
        <v>298897</v>
      </c>
      <c r="N784" s="65">
        <v>298897</v>
      </c>
      <c r="O784" s="65">
        <v>335543</v>
      </c>
      <c r="P784" s="65">
        <v>0</v>
      </c>
      <c r="Q784" s="65">
        <v>17473</v>
      </c>
      <c r="R784" s="65">
        <v>11026</v>
      </c>
      <c r="S784" s="65">
        <v>2762</v>
      </c>
      <c r="T784" s="57">
        <f>IF(P784&gt;0, ROUND(IF(IF(OR(C784="51", C784="52", C784="66"), (L784*'UNIT VALUES'!$C$22)-CALCS!P784,0)&gt;0, IF(OR(C784="51", C784="52", C784="66"), (L784*'UNIT VALUES'!$C$22)-CALCS!P784,0), 0), 0), ROUND(IF(IF(OR(C784="51", C784="52", C784="66"), (L784*'UNIT VALUES'!$C$22)-CALCS!O784,0)&gt;0, IF(OR(C784="51", C784="52", C784="66"), (L784*'UNIT VALUES'!$C$22)-CALCS!O784,0), 0), 0))</f>
        <v>0</v>
      </c>
      <c r="U784" s="58">
        <f>IF(C784="22", (O784*'UNIT VALUES'!$D$34)+(Q784*'UNIT VALUES'!$D$35)+(S784*'UNIT VALUES'!$D$36), (O784*'UNIT VALUES'!$D$24)+(Q784*'UNIT VALUES'!$D$25)+(S784*'UNIT VALUES'!$D$26))</f>
        <v>1665776.799420346</v>
      </c>
      <c r="V784" s="58">
        <f>IF(C784="22",(O784*'UNIT VALUES'!$D$37)+(Q784*'UNIT VALUES'!$D$38)+(R784*'UNIT VALUES'!$D$39),IF(C784="66",(Q784*'UNIT VALUES'!$D$27)+(T784*'UNIT VALUES'!$D$29)+(R784*'UNIT VALUES'!$D$30),(Q784*'UNIT VALUES'!$D$27)+(T784*'UNIT VALUES'!$D$28)+(R784*'UNIT VALUES'!$D$30)))</f>
        <v>1111088.6185011661</v>
      </c>
      <c r="W784" s="58">
        <f t="shared" si="12"/>
        <v>1665777</v>
      </c>
      <c r="X784" s="63">
        <f>ROUND(IF(C784="22", W784*'UNIT VALUES'!$D$40, W784*'UNIT VALUES'!$D$32), 0)</f>
        <v>1453336</v>
      </c>
    </row>
    <row r="785" spans="1:24">
      <c r="A785" s="64" t="s">
        <v>2372</v>
      </c>
      <c r="B785" s="64" t="s">
        <v>2322</v>
      </c>
      <c r="C785" s="64" t="s">
        <v>28</v>
      </c>
      <c r="D785" s="64" t="s">
        <v>29</v>
      </c>
      <c r="E785" s="64" t="s">
        <v>2323</v>
      </c>
      <c r="F785" s="64" t="s">
        <v>2373</v>
      </c>
      <c r="G785" s="64" t="s">
        <v>1623</v>
      </c>
      <c r="H785" s="64" t="s">
        <v>24</v>
      </c>
      <c r="I785" s="64" t="s">
        <v>2374</v>
      </c>
      <c r="J785" s="64" t="s">
        <v>2375</v>
      </c>
      <c r="K785" s="64" t="s">
        <v>26</v>
      </c>
      <c r="L785" s="65">
        <v>28799</v>
      </c>
      <c r="M785" s="65">
        <v>0</v>
      </c>
      <c r="N785" s="65">
        <v>0</v>
      </c>
      <c r="O785" s="65">
        <v>30014</v>
      </c>
      <c r="P785" s="65">
        <v>0</v>
      </c>
      <c r="Q785" s="65">
        <v>10328</v>
      </c>
      <c r="R785" s="65">
        <v>6321</v>
      </c>
      <c r="S785" s="65">
        <v>120</v>
      </c>
      <c r="T785" s="57">
        <f>IF(P785&gt;0, ROUND(IF(IF(OR(C785="51", C785="52", C785="66"), (L785*'UNIT VALUES'!$C$22)-CALCS!P785,0)&gt;0, IF(OR(C785="51", C785="52", C785="66"), (L785*'UNIT VALUES'!$C$22)-CALCS!P785,0), 0), 0), ROUND(IF(IF(OR(C785="51", C785="52", C785="66"), (L785*'UNIT VALUES'!$C$22)-CALCS!O785,0)&gt;0, IF(OR(C785="51", C785="52", C785="66"), (L785*'UNIT VALUES'!$C$22)-CALCS!O785,0), 0), 0))</f>
        <v>12984</v>
      </c>
      <c r="U785" s="58">
        <f>IF(C785="22", (O785*'UNIT VALUES'!$D$34)+(Q785*'UNIT VALUES'!$D$35)+(S785*'UNIT VALUES'!$D$36), (O785*'UNIT VALUES'!$D$24)+(Q785*'UNIT VALUES'!$D$25)+(S785*'UNIT VALUES'!$D$26))</f>
        <v>397653.88175094884</v>
      </c>
      <c r="V785" s="58">
        <f>IF(C785="22",(O785*'UNIT VALUES'!$D$37)+(Q785*'UNIT VALUES'!$D$38)+(R785*'UNIT VALUES'!$D$39),IF(C785="66",(Q785*'UNIT VALUES'!$D$27)+(T785*'UNIT VALUES'!$D$29)+(R785*'UNIT VALUES'!$D$30),(Q785*'UNIT VALUES'!$D$27)+(T785*'UNIT VALUES'!$D$28)+(R785*'UNIT VALUES'!$D$30)))</f>
        <v>805870.38888332492</v>
      </c>
      <c r="W785" s="58">
        <f t="shared" si="12"/>
        <v>805870</v>
      </c>
      <c r="X785" s="63">
        <f>ROUND(IF(C785="22", W785*'UNIT VALUES'!$D$40, W785*'UNIT VALUES'!$D$32), 0)</f>
        <v>703095</v>
      </c>
    </row>
    <row r="786" spans="1:24">
      <c r="A786" s="64" t="s">
        <v>2376</v>
      </c>
      <c r="B786" s="64" t="s">
        <v>2322</v>
      </c>
      <c r="C786" s="64" t="s">
        <v>49</v>
      </c>
      <c r="D786" s="64" t="s">
        <v>50</v>
      </c>
      <c r="E786" s="64" t="s">
        <v>2323</v>
      </c>
      <c r="F786" s="64" t="s">
        <v>623</v>
      </c>
      <c r="G786" s="64" t="s">
        <v>175</v>
      </c>
      <c r="H786" s="64" t="s">
        <v>24</v>
      </c>
      <c r="I786" s="64" t="s">
        <v>2377</v>
      </c>
      <c r="J786" s="64" t="s">
        <v>25</v>
      </c>
      <c r="K786" s="64" t="s">
        <v>26</v>
      </c>
      <c r="L786" s="65">
        <v>41818</v>
      </c>
      <c r="M786" s="65">
        <v>35775</v>
      </c>
      <c r="N786" s="65">
        <v>35775</v>
      </c>
      <c r="O786" s="65">
        <v>31146</v>
      </c>
      <c r="P786" s="65">
        <v>0</v>
      </c>
      <c r="Q786" s="65">
        <v>6334</v>
      </c>
      <c r="R786" s="65">
        <v>8851</v>
      </c>
      <c r="S786" s="65">
        <v>191</v>
      </c>
      <c r="T786" s="57">
        <f>IF(P786&gt;0, ROUND(IF(IF(OR(C786="51", C786="52", C786="66"), (L786*'UNIT VALUES'!$C$22)-CALCS!P786,0)&gt;0, IF(OR(C786="51", C786="52", C786="66"), (L786*'UNIT VALUES'!$C$22)-CALCS!P786,0), 0), 0), ROUND(IF(IF(OR(C786="51", C786="52", C786="66"), (L786*'UNIT VALUES'!$C$22)-CALCS!O786,0)&gt;0, IF(OR(C786="51", C786="52", C786="66"), (L786*'UNIT VALUES'!$C$22)-CALCS!O786,0), 0), 0))</f>
        <v>31289</v>
      </c>
      <c r="U786" s="58">
        <f>IF(C786="22", (O786*'UNIT VALUES'!$D$34)+(Q786*'UNIT VALUES'!$D$35)+(S786*'UNIT VALUES'!$D$36), (O786*'UNIT VALUES'!$D$24)+(Q786*'UNIT VALUES'!$D$25)+(S786*'UNIT VALUES'!$D$26))</f>
        <v>288793.65958360711</v>
      </c>
      <c r="V786" s="58">
        <f>IF(C786="22",(O786*'UNIT VALUES'!$D$37)+(Q786*'UNIT VALUES'!$D$38)+(R786*'UNIT VALUES'!$D$39),IF(C786="66",(Q786*'UNIT VALUES'!$D$27)+(T786*'UNIT VALUES'!$D$29)+(R786*'UNIT VALUES'!$D$30),(Q786*'UNIT VALUES'!$D$27)+(T786*'UNIT VALUES'!$D$28)+(R786*'UNIT VALUES'!$D$30)))</f>
        <v>1142819.1838226682</v>
      </c>
      <c r="W786" s="58">
        <f t="shared" si="12"/>
        <v>1142819</v>
      </c>
      <c r="X786" s="63">
        <f>ROUND(IF(C786="22", W786*'UNIT VALUES'!$D$40, W786*'UNIT VALUES'!$D$32), 0)</f>
        <v>997072</v>
      </c>
    </row>
    <row r="787" spans="1:24">
      <c r="A787" s="64" t="s">
        <v>2378</v>
      </c>
      <c r="B787" s="64" t="s">
        <v>2322</v>
      </c>
      <c r="C787" s="64" t="s">
        <v>28</v>
      </c>
      <c r="D787" s="64" t="s">
        <v>29</v>
      </c>
      <c r="E787" s="64" t="s">
        <v>2323</v>
      </c>
      <c r="F787" s="64" t="s">
        <v>2379</v>
      </c>
      <c r="G787" s="64" t="s">
        <v>272</v>
      </c>
      <c r="H787" s="64" t="s">
        <v>24</v>
      </c>
      <c r="I787" s="64" t="s">
        <v>2380</v>
      </c>
      <c r="J787" s="64" t="s">
        <v>2381</v>
      </c>
      <c r="K787" s="64" t="s">
        <v>172</v>
      </c>
      <c r="L787" s="65">
        <v>29260</v>
      </c>
      <c r="M787" s="65">
        <v>0</v>
      </c>
      <c r="N787" s="65">
        <v>0</v>
      </c>
      <c r="O787" s="65">
        <v>23893</v>
      </c>
      <c r="P787" s="65">
        <v>0</v>
      </c>
      <c r="Q787" s="65">
        <v>3777</v>
      </c>
      <c r="R787" s="65">
        <v>6172</v>
      </c>
      <c r="S787" s="65">
        <v>254</v>
      </c>
      <c r="T787" s="57">
        <f>IF(P787&gt;0, ROUND(IF(IF(OR(C787="51", C787="52", C787="66"), (L787*'UNIT VALUES'!$C$22)-CALCS!P787,0)&gt;0, IF(OR(C787="51", C787="52", C787="66"), (L787*'UNIT VALUES'!$C$22)-CALCS!P787,0), 0), 0), ROUND(IF(IF(OR(C787="51", C787="52", C787="66"), (L787*'UNIT VALUES'!$C$22)-CALCS!O787,0)&gt;0, IF(OR(C787="51", C787="52", C787="66"), (L787*'UNIT VALUES'!$C$22)-CALCS!O787,0), 0), 0))</f>
        <v>19793</v>
      </c>
      <c r="U787" s="58">
        <f>IF(C787="22", (O787*'UNIT VALUES'!$D$34)+(Q787*'UNIT VALUES'!$D$35)+(S787*'UNIT VALUES'!$D$36), (O787*'UNIT VALUES'!$D$24)+(Q787*'UNIT VALUES'!$D$25)+(S787*'UNIT VALUES'!$D$26))</f>
        <v>206390.18012268684</v>
      </c>
      <c r="V787" s="58">
        <f>IF(C787="22",(O787*'UNIT VALUES'!$D$37)+(Q787*'UNIT VALUES'!$D$38)+(R787*'UNIT VALUES'!$D$39),IF(C787="66",(Q787*'UNIT VALUES'!$D$27)+(T787*'UNIT VALUES'!$D$29)+(R787*'UNIT VALUES'!$D$30),(Q787*'UNIT VALUES'!$D$27)+(T787*'UNIT VALUES'!$D$28)+(R787*'UNIT VALUES'!$D$30)))</f>
        <v>759628.45891509939</v>
      </c>
      <c r="W787" s="58">
        <f t="shared" si="12"/>
        <v>759628</v>
      </c>
      <c r="X787" s="63">
        <f>ROUND(IF(C787="22", W787*'UNIT VALUES'!$D$40, W787*'UNIT VALUES'!$D$32), 0)</f>
        <v>662751</v>
      </c>
    </row>
    <row r="788" spans="1:24">
      <c r="A788" s="64" t="s">
        <v>886</v>
      </c>
      <c r="B788" s="64" t="s">
        <v>2322</v>
      </c>
      <c r="C788" s="64" t="s">
        <v>28</v>
      </c>
      <c r="D788" s="64" t="s">
        <v>29</v>
      </c>
      <c r="E788" s="64" t="s">
        <v>2323</v>
      </c>
      <c r="F788" s="64" t="s">
        <v>2382</v>
      </c>
      <c r="G788" s="64" t="s">
        <v>250</v>
      </c>
      <c r="H788" s="64" t="s">
        <v>24</v>
      </c>
      <c r="I788" s="64" t="s">
        <v>2383</v>
      </c>
      <c r="J788" s="64" t="s">
        <v>2384</v>
      </c>
      <c r="K788" s="64" t="s">
        <v>172</v>
      </c>
      <c r="L788" s="65">
        <v>23475</v>
      </c>
      <c r="M788" s="65">
        <v>21454</v>
      </c>
      <c r="N788" s="65">
        <v>21454</v>
      </c>
      <c r="O788" s="65">
        <v>28086</v>
      </c>
      <c r="P788" s="65">
        <v>0</v>
      </c>
      <c r="Q788" s="65">
        <v>4677</v>
      </c>
      <c r="R788" s="65">
        <v>4963</v>
      </c>
      <c r="S788" s="65">
        <v>717</v>
      </c>
      <c r="T788" s="57">
        <f>IF(P788&gt;0, ROUND(IF(IF(OR(C788="51", C788="52", C788="66"), (L788*'UNIT VALUES'!$C$22)-CALCS!P788,0)&gt;0, IF(OR(C788="51", C788="52", C788="66"), (L788*'UNIT VALUES'!$C$22)-CALCS!P788,0), 0), 0), ROUND(IF(IF(OR(C788="51", C788="52", C788="66"), (L788*'UNIT VALUES'!$C$22)-CALCS!O788,0)&gt;0, IF(OR(C788="51", C788="52", C788="66"), (L788*'UNIT VALUES'!$C$22)-CALCS!O788,0), 0), 0))</f>
        <v>6963</v>
      </c>
      <c r="U788" s="58">
        <f>IF(C788="22", (O788*'UNIT VALUES'!$D$34)+(Q788*'UNIT VALUES'!$D$35)+(S788*'UNIT VALUES'!$D$36), (O788*'UNIT VALUES'!$D$24)+(Q788*'UNIT VALUES'!$D$25)+(S788*'UNIT VALUES'!$D$26))</f>
        <v>320769.12009139662</v>
      </c>
      <c r="V788" s="58">
        <f>IF(C788="22",(O788*'UNIT VALUES'!$D$37)+(Q788*'UNIT VALUES'!$D$38)+(R788*'UNIT VALUES'!$D$39),IF(C788="66",(Q788*'UNIT VALUES'!$D$27)+(T788*'UNIT VALUES'!$D$29)+(R788*'UNIT VALUES'!$D$30),(Q788*'UNIT VALUES'!$D$27)+(T788*'UNIT VALUES'!$D$28)+(R788*'UNIT VALUES'!$D$30)))</f>
        <v>528658.34371289122</v>
      </c>
      <c r="W788" s="58">
        <f t="shared" si="12"/>
        <v>528658</v>
      </c>
      <c r="X788" s="63">
        <f>ROUND(IF(C788="22", W788*'UNIT VALUES'!$D$40, W788*'UNIT VALUES'!$D$32), 0)</f>
        <v>461237</v>
      </c>
    </row>
    <row r="789" spans="1:24">
      <c r="A789" s="64" t="s">
        <v>2385</v>
      </c>
      <c r="B789" s="64" t="s">
        <v>2322</v>
      </c>
      <c r="C789" s="64" t="s">
        <v>49</v>
      </c>
      <c r="D789" s="64" t="s">
        <v>50</v>
      </c>
      <c r="E789" s="64" t="s">
        <v>2323</v>
      </c>
      <c r="F789" s="64" t="s">
        <v>2386</v>
      </c>
      <c r="G789" s="64" t="s">
        <v>136</v>
      </c>
      <c r="H789" s="64" t="s">
        <v>24</v>
      </c>
      <c r="I789" s="64" t="s">
        <v>2387</v>
      </c>
      <c r="J789" s="64" t="s">
        <v>2170</v>
      </c>
      <c r="K789" s="64" t="s">
        <v>172</v>
      </c>
      <c r="L789" s="65">
        <v>76010</v>
      </c>
      <c r="M789" s="65">
        <v>66713</v>
      </c>
      <c r="N789" s="65">
        <v>66713</v>
      </c>
      <c r="O789" s="65">
        <v>67292</v>
      </c>
      <c r="P789" s="65">
        <v>0</v>
      </c>
      <c r="Q789" s="65">
        <v>8097</v>
      </c>
      <c r="R789" s="65">
        <v>11288</v>
      </c>
      <c r="S789" s="65">
        <v>1088</v>
      </c>
      <c r="T789" s="57">
        <f>IF(P789&gt;0, ROUND(IF(IF(OR(C789="51", C789="52", C789="66"), (L789*'UNIT VALUES'!$C$22)-CALCS!P789,0)&gt;0, IF(OR(C789="51", C789="52", C789="66"), (L789*'UNIT VALUES'!$C$22)-CALCS!P789,0), 0), 0), ROUND(IF(IF(OR(C789="51", C789="52", C789="66"), (L789*'UNIT VALUES'!$C$22)-CALCS!O789,0)&gt;0, IF(OR(C789="51", C789="52", C789="66"), (L789*'UNIT VALUES'!$C$22)-CALCS!O789,0), 0), 0))</f>
        <v>46193</v>
      </c>
      <c r="U789" s="58">
        <f>IF(C789="22", (O789*'UNIT VALUES'!$D$34)+(Q789*'UNIT VALUES'!$D$35)+(S789*'UNIT VALUES'!$D$36), (O789*'UNIT VALUES'!$D$24)+(Q789*'UNIT VALUES'!$D$25)+(S789*'UNIT VALUES'!$D$26))</f>
        <v>566065.16047691484</v>
      </c>
      <c r="V789" s="58">
        <f>IF(C789="22",(O789*'UNIT VALUES'!$D$37)+(Q789*'UNIT VALUES'!$D$38)+(R789*'UNIT VALUES'!$D$39),IF(C789="66",(Q789*'UNIT VALUES'!$D$27)+(T789*'UNIT VALUES'!$D$29)+(R789*'UNIT VALUES'!$D$30),(Q789*'UNIT VALUES'!$D$27)+(T789*'UNIT VALUES'!$D$28)+(R789*'UNIT VALUES'!$D$30)))</f>
        <v>1536855.3573138341</v>
      </c>
      <c r="W789" s="58">
        <f t="shared" si="12"/>
        <v>1536855</v>
      </c>
      <c r="X789" s="63">
        <f>ROUND(IF(C789="22", W789*'UNIT VALUES'!$D$40, W789*'UNIT VALUES'!$D$32), 0)</f>
        <v>1340856</v>
      </c>
    </row>
    <row r="790" spans="1:24">
      <c r="A790" s="64" t="s">
        <v>2388</v>
      </c>
      <c r="B790" s="64" t="s">
        <v>2322</v>
      </c>
      <c r="C790" s="64" t="s">
        <v>28</v>
      </c>
      <c r="D790" s="64" t="s">
        <v>29</v>
      </c>
      <c r="E790" s="64" t="s">
        <v>2323</v>
      </c>
      <c r="F790" s="64" t="s">
        <v>2389</v>
      </c>
      <c r="G790" s="64" t="s">
        <v>250</v>
      </c>
      <c r="H790" s="64" t="s">
        <v>24</v>
      </c>
      <c r="I790" s="64" t="s">
        <v>2390</v>
      </c>
      <c r="J790" s="64" t="s">
        <v>2384</v>
      </c>
      <c r="K790" s="64" t="s">
        <v>172</v>
      </c>
      <c r="L790" s="65">
        <v>30979</v>
      </c>
      <c r="M790" s="65">
        <v>23438</v>
      </c>
      <c r="N790" s="65">
        <v>23438</v>
      </c>
      <c r="O790" s="65">
        <v>28866</v>
      </c>
      <c r="P790" s="65">
        <v>0</v>
      </c>
      <c r="Q790" s="65">
        <v>6822</v>
      </c>
      <c r="R790" s="65">
        <v>6192</v>
      </c>
      <c r="S790" s="65">
        <v>830</v>
      </c>
      <c r="T790" s="57">
        <f>IF(P790&gt;0, ROUND(IF(IF(OR(C790="51", C790="52", C790="66"), (L790*'UNIT VALUES'!$C$22)-CALCS!P790,0)&gt;0, IF(OR(C790="51", C790="52", C790="66"), (L790*'UNIT VALUES'!$C$22)-CALCS!P790,0), 0), 0), ROUND(IF(IF(OR(C790="51", C790="52", C790="66"), (L790*'UNIT VALUES'!$C$22)-CALCS!O790,0)&gt;0, IF(OR(C790="51", C790="52", C790="66"), (L790*'UNIT VALUES'!$C$22)-CALCS!O790,0), 0), 0))</f>
        <v>17386</v>
      </c>
      <c r="U790" s="58">
        <f>IF(C790="22", (O790*'UNIT VALUES'!$D$34)+(Q790*'UNIT VALUES'!$D$35)+(S790*'UNIT VALUES'!$D$36), (O790*'UNIT VALUES'!$D$24)+(Q790*'UNIT VALUES'!$D$25)+(S790*'UNIT VALUES'!$D$26))</f>
        <v>407551.17139920895</v>
      </c>
      <c r="V790" s="58">
        <f>IF(C790="22",(O790*'UNIT VALUES'!$D$37)+(Q790*'UNIT VALUES'!$D$38)+(R790*'UNIT VALUES'!$D$39),IF(C790="66",(Q790*'UNIT VALUES'!$D$27)+(T790*'UNIT VALUES'!$D$29)+(R790*'UNIT VALUES'!$D$30),(Q790*'UNIT VALUES'!$D$27)+(T790*'UNIT VALUES'!$D$28)+(R790*'UNIT VALUES'!$D$30)))</f>
        <v>787126.05029357038</v>
      </c>
      <c r="W790" s="58">
        <f t="shared" si="12"/>
        <v>787126</v>
      </c>
      <c r="X790" s="63">
        <f>ROUND(IF(C790="22", W790*'UNIT VALUES'!$D$40, W790*'UNIT VALUES'!$D$32), 0)</f>
        <v>686742</v>
      </c>
    </row>
    <row r="791" spans="1:24">
      <c r="A791" s="64" t="s">
        <v>2391</v>
      </c>
      <c r="B791" s="64" t="s">
        <v>2322</v>
      </c>
      <c r="C791" s="64" t="s">
        <v>49</v>
      </c>
      <c r="D791" s="64" t="s">
        <v>50</v>
      </c>
      <c r="E791" s="64" t="s">
        <v>2323</v>
      </c>
      <c r="F791" s="64" t="s">
        <v>2392</v>
      </c>
      <c r="G791" s="64" t="s">
        <v>136</v>
      </c>
      <c r="H791" s="64" t="s">
        <v>24</v>
      </c>
      <c r="I791" s="64" t="s">
        <v>2393</v>
      </c>
      <c r="J791" s="64" t="s">
        <v>2170</v>
      </c>
      <c r="K791" s="64" t="s">
        <v>172</v>
      </c>
      <c r="L791" s="65">
        <v>76812</v>
      </c>
      <c r="M791" s="65">
        <v>70794</v>
      </c>
      <c r="N791" s="65">
        <v>70794</v>
      </c>
      <c r="O791" s="65">
        <v>77062</v>
      </c>
      <c r="P791" s="65">
        <v>0</v>
      </c>
      <c r="Q791" s="65">
        <v>7679</v>
      </c>
      <c r="R791" s="65">
        <v>12392</v>
      </c>
      <c r="S791" s="65">
        <v>1134</v>
      </c>
      <c r="T791" s="57">
        <f>IF(P791&gt;0, ROUND(IF(IF(OR(C791="51", C791="52", C791="66"), (L791*'UNIT VALUES'!$C$22)-CALCS!P791,0)&gt;0, IF(OR(C791="51", C791="52", C791="66"), (L791*'UNIT VALUES'!$C$22)-CALCS!P791,0), 0), 0), ROUND(IF(IF(OR(C791="51", C791="52", C791="66"), (L791*'UNIT VALUES'!$C$22)-CALCS!O791,0)&gt;0, IF(OR(C791="51", C791="52", C791="66"), (L791*'UNIT VALUES'!$C$22)-CALCS!O791,0), 0), 0))</f>
        <v>37620</v>
      </c>
      <c r="U791" s="58">
        <f>IF(C791="22", (O791*'UNIT VALUES'!$D$34)+(Q791*'UNIT VALUES'!$D$35)+(S791*'UNIT VALUES'!$D$36), (O791*'UNIT VALUES'!$D$24)+(Q791*'UNIT VALUES'!$D$25)+(S791*'UNIT VALUES'!$D$26))</f>
        <v>580173.68585400749</v>
      </c>
      <c r="V791" s="58">
        <f>IF(C791="22",(O791*'UNIT VALUES'!$D$37)+(Q791*'UNIT VALUES'!$D$38)+(R791*'UNIT VALUES'!$D$39),IF(C791="66",(Q791*'UNIT VALUES'!$D$27)+(T791*'UNIT VALUES'!$D$29)+(R791*'UNIT VALUES'!$D$30),(Q791*'UNIT VALUES'!$D$27)+(T791*'UNIT VALUES'!$D$28)+(R791*'UNIT VALUES'!$D$30)))</f>
        <v>1500294.9277412146</v>
      </c>
      <c r="W791" s="58">
        <f t="shared" si="12"/>
        <v>1500295</v>
      </c>
      <c r="X791" s="63">
        <f>ROUND(IF(C791="22", W791*'UNIT VALUES'!$D$40, W791*'UNIT VALUES'!$D$32), 0)+14</f>
        <v>1308973</v>
      </c>
    </row>
    <row r="792" spans="1:24">
      <c r="A792" s="64" t="s">
        <v>2321</v>
      </c>
      <c r="B792" s="64" t="s">
        <v>2322</v>
      </c>
      <c r="C792" s="64" t="s">
        <v>28</v>
      </c>
      <c r="D792" s="64" t="s">
        <v>29</v>
      </c>
      <c r="E792" s="64" t="s">
        <v>2323</v>
      </c>
      <c r="F792" s="64" t="s">
        <v>2394</v>
      </c>
      <c r="G792" s="64" t="s">
        <v>23</v>
      </c>
      <c r="H792" s="64" t="s">
        <v>24</v>
      </c>
      <c r="I792" s="64" t="s">
        <v>91</v>
      </c>
      <c r="J792" s="64" t="s">
        <v>2170</v>
      </c>
      <c r="K792" s="64" t="s">
        <v>172</v>
      </c>
      <c r="L792" s="65">
        <v>7781984</v>
      </c>
      <c r="M792" s="65">
        <v>7078809</v>
      </c>
      <c r="N792" s="65">
        <v>7071639</v>
      </c>
      <c r="O792" s="65">
        <v>8175133</v>
      </c>
      <c r="P792" s="65">
        <v>0</v>
      </c>
      <c r="Q792" s="65">
        <v>1516649</v>
      </c>
      <c r="R792" s="65">
        <v>1402975</v>
      </c>
      <c r="S792" s="65">
        <v>238614</v>
      </c>
      <c r="T792" s="57">
        <f>IF(P792&gt;0, ROUND(IF(IF(OR(C792="51", C792="52", C792="66"), (L792*'UNIT VALUES'!$C$22)-CALCS!P792,0)&gt;0, IF(OR(C792="51", C792="52", C792="66"), (L792*'UNIT VALUES'!$C$22)-CALCS!P792,0), 0), 0), ROUND(IF(IF(OR(C792="51", C792="52", C792="66"), (L792*'UNIT VALUES'!$C$22)-CALCS!O792,0)&gt;0, IF(OR(C792="51", C792="52", C792="66"), (L792*'UNIT VALUES'!$C$22)-CALCS!O792,0), 0), 0))</f>
        <v>3443555</v>
      </c>
      <c r="U792" s="58">
        <f>IF(C792="22", (O792*'UNIT VALUES'!$D$34)+(Q792*'UNIT VALUES'!$D$35)+(S792*'UNIT VALUES'!$D$36), (O792*'UNIT VALUES'!$D$24)+(Q792*'UNIT VALUES'!$D$25)+(S792*'UNIT VALUES'!$D$26))</f>
        <v>103219415.71340173</v>
      </c>
      <c r="V792" s="58">
        <f>IF(C792="22",(O792*'UNIT VALUES'!$D$37)+(Q792*'UNIT VALUES'!$D$38)+(R792*'UNIT VALUES'!$D$39),IF(C792="66",(Q792*'UNIT VALUES'!$D$27)+(T792*'UNIT VALUES'!$D$29)+(R792*'UNIT VALUES'!$D$30),(Q792*'UNIT VALUES'!$D$27)+(T792*'UNIT VALUES'!$D$28)+(R792*'UNIT VALUES'!$D$30)))</f>
        <v>171579056.54959083</v>
      </c>
      <c r="W792" s="58">
        <f t="shared" si="12"/>
        <v>171579057</v>
      </c>
      <c r="X792" s="63">
        <f>ROUND(IF(C792="22", W792*'UNIT VALUES'!$D$40, W792*'UNIT VALUES'!$D$32), 0)</f>
        <v>149697145</v>
      </c>
    </row>
    <row r="793" spans="1:24">
      <c r="A793" s="64" t="s">
        <v>2395</v>
      </c>
      <c r="B793" s="64" t="s">
        <v>2322</v>
      </c>
      <c r="C793" s="64" t="s">
        <v>28</v>
      </c>
      <c r="D793" s="64" t="s">
        <v>29</v>
      </c>
      <c r="E793" s="64" t="s">
        <v>2323</v>
      </c>
      <c r="F793" s="64" t="s">
        <v>2396</v>
      </c>
      <c r="G793" s="64" t="s">
        <v>1238</v>
      </c>
      <c r="H793" s="64" t="s">
        <v>24</v>
      </c>
      <c r="I793" s="64" t="s">
        <v>2397</v>
      </c>
      <c r="J793" s="64" t="s">
        <v>2329</v>
      </c>
      <c r="K793" s="64" t="s">
        <v>26</v>
      </c>
      <c r="L793" s="65">
        <v>102394</v>
      </c>
      <c r="M793" s="65">
        <v>71384</v>
      </c>
      <c r="N793" s="65">
        <v>71384</v>
      </c>
      <c r="O793" s="65">
        <v>50193</v>
      </c>
      <c r="P793" s="65">
        <v>0</v>
      </c>
      <c r="Q793" s="65">
        <v>10685</v>
      </c>
      <c r="R793" s="65">
        <v>13198</v>
      </c>
      <c r="S793" s="65">
        <v>140</v>
      </c>
      <c r="T793" s="57">
        <f>IF(P793&gt;0, ROUND(IF(IF(OR(C793="51", C793="52", C793="66"), (L793*'UNIT VALUES'!$C$22)-CALCS!P793,0)&gt;0, IF(OR(C793="51", C793="52", C793="66"), (L793*'UNIT VALUES'!$C$22)-CALCS!P793,0), 0), 0), ROUND(IF(IF(OR(C793="51", C793="52", C793="66"), (L793*'UNIT VALUES'!$C$22)-CALCS!O793,0)&gt;0, IF(OR(C793="51", C793="52", C793="66"), (L793*'UNIT VALUES'!$C$22)-CALCS!O793,0), 0), 0))</f>
        <v>102684</v>
      </c>
      <c r="U793" s="58">
        <f>IF(C793="22", (O793*'UNIT VALUES'!$D$34)+(Q793*'UNIT VALUES'!$D$35)+(S793*'UNIT VALUES'!$D$36), (O793*'UNIT VALUES'!$D$24)+(Q793*'UNIT VALUES'!$D$25)+(S793*'UNIT VALUES'!$D$26))</f>
        <v>451707.5583029564</v>
      </c>
      <c r="V793" s="58">
        <f>IF(C793="22",(O793*'UNIT VALUES'!$D$37)+(Q793*'UNIT VALUES'!$D$38)+(R793*'UNIT VALUES'!$D$39),IF(C793="66",(Q793*'UNIT VALUES'!$D$27)+(T793*'UNIT VALUES'!$D$29)+(R793*'UNIT VALUES'!$D$30),(Q793*'UNIT VALUES'!$D$27)+(T793*'UNIT VALUES'!$D$28)+(R793*'UNIT VALUES'!$D$30)))</f>
        <v>2431052.7246383629</v>
      </c>
      <c r="W793" s="58">
        <f t="shared" si="12"/>
        <v>2431053</v>
      </c>
      <c r="X793" s="63">
        <f>ROUND(IF(C793="22", W793*'UNIT VALUES'!$D$40, W793*'UNIT VALUES'!$D$32), 0)</f>
        <v>2121015</v>
      </c>
    </row>
    <row r="794" spans="1:24">
      <c r="A794" s="64" t="s">
        <v>2398</v>
      </c>
      <c r="B794" s="64" t="s">
        <v>2322</v>
      </c>
      <c r="C794" s="64" t="s">
        <v>28</v>
      </c>
      <c r="D794" s="64" t="s">
        <v>29</v>
      </c>
      <c r="E794" s="64" t="s">
        <v>2323</v>
      </c>
      <c r="F794" s="64" t="s">
        <v>2399</v>
      </c>
      <c r="G794" s="64" t="s">
        <v>220</v>
      </c>
      <c r="H794" s="64" t="s">
        <v>24</v>
      </c>
      <c r="I794" s="64" t="s">
        <v>2400</v>
      </c>
      <c r="J794" s="64" t="s">
        <v>2384</v>
      </c>
      <c r="K794" s="64" t="s">
        <v>172</v>
      </c>
      <c r="L794" s="65">
        <v>38330</v>
      </c>
      <c r="M794" s="65">
        <v>29757</v>
      </c>
      <c r="N794" s="65">
        <v>29757</v>
      </c>
      <c r="O794" s="65">
        <v>32736</v>
      </c>
      <c r="P794" s="65">
        <v>0</v>
      </c>
      <c r="Q794" s="65">
        <v>6714</v>
      </c>
      <c r="R794" s="65">
        <v>6493</v>
      </c>
      <c r="S794" s="65">
        <v>758</v>
      </c>
      <c r="T794" s="57">
        <f>IF(P794&gt;0, ROUND(IF(IF(OR(C794="51", C794="52", C794="66"), (L794*'UNIT VALUES'!$C$22)-CALCS!P794,0)&gt;0, IF(OR(C794="51", C794="52", C794="66"), (L794*'UNIT VALUES'!$C$22)-CALCS!P794,0), 0), 0), ROUND(IF(IF(OR(C794="51", C794="52", C794="66"), (L794*'UNIT VALUES'!$C$22)-CALCS!O794,0)&gt;0, IF(OR(C794="51", C794="52", C794="66"), (L794*'UNIT VALUES'!$C$22)-CALCS!O794,0), 0), 0))</f>
        <v>24492</v>
      </c>
      <c r="U794" s="58">
        <f>IF(C794="22", (O794*'UNIT VALUES'!$D$34)+(Q794*'UNIT VALUES'!$D$35)+(S794*'UNIT VALUES'!$D$36), (O794*'UNIT VALUES'!$D$24)+(Q794*'UNIT VALUES'!$D$25)+(S794*'UNIT VALUES'!$D$26))</f>
        <v>399637.8148922543</v>
      </c>
      <c r="V794" s="58">
        <f>IF(C794="22",(O794*'UNIT VALUES'!$D$37)+(Q794*'UNIT VALUES'!$D$38)+(R794*'UNIT VALUES'!$D$39),IF(C794="66",(Q794*'UNIT VALUES'!$D$27)+(T794*'UNIT VALUES'!$D$29)+(R794*'UNIT VALUES'!$D$30),(Q794*'UNIT VALUES'!$D$27)+(T794*'UNIT VALUES'!$D$28)+(R794*'UNIT VALUES'!$D$30)))</f>
        <v>895929.9210684658</v>
      </c>
      <c r="W794" s="58">
        <f t="shared" si="12"/>
        <v>895930</v>
      </c>
      <c r="X794" s="63">
        <f>ROUND(IF(C794="22", W794*'UNIT VALUES'!$D$40, W794*'UNIT VALUES'!$D$32), 0)</f>
        <v>781670</v>
      </c>
    </row>
    <row r="795" spans="1:24">
      <c r="A795" s="64" t="s">
        <v>1963</v>
      </c>
      <c r="B795" s="64" t="s">
        <v>2322</v>
      </c>
      <c r="C795" s="64" t="s">
        <v>28</v>
      </c>
      <c r="D795" s="64" t="s">
        <v>29</v>
      </c>
      <c r="E795" s="64" t="s">
        <v>2323</v>
      </c>
      <c r="F795" s="64" t="s">
        <v>2401</v>
      </c>
      <c r="G795" s="64" t="s">
        <v>73</v>
      </c>
      <c r="H795" s="64" t="s">
        <v>24</v>
      </c>
      <c r="I795" s="64" t="s">
        <v>1099</v>
      </c>
      <c r="J795" s="64" t="s">
        <v>2362</v>
      </c>
      <c r="K795" s="64" t="s">
        <v>26</v>
      </c>
      <c r="L795" s="65">
        <v>318611</v>
      </c>
      <c r="M795" s="65">
        <v>241811</v>
      </c>
      <c r="N795" s="65">
        <v>241741</v>
      </c>
      <c r="O795" s="65">
        <v>210565</v>
      </c>
      <c r="P795" s="65">
        <v>0</v>
      </c>
      <c r="Q795" s="65">
        <v>57903</v>
      </c>
      <c r="R795" s="65">
        <v>64121</v>
      </c>
      <c r="S795" s="65">
        <v>1408</v>
      </c>
      <c r="T795" s="57">
        <f>IF(P795&gt;0, ROUND(IF(IF(OR(C795="51", C795="52", C795="66"), (L795*'UNIT VALUES'!$C$22)-CALCS!P795,0)&gt;0, IF(OR(C795="51", C795="52", C795="66"), (L795*'UNIT VALUES'!$C$22)-CALCS!P795,0), 0), 0), ROUND(IF(IF(OR(C795="51", C795="52", C795="66"), (L795*'UNIT VALUES'!$C$22)-CALCS!O795,0)&gt;0, IF(OR(C795="51", C795="52", C795="66"), (L795*'UNIT VALUES'!$C$22)-CALCS!O795,0), 0), 0))</f>
        <v>265129</v>
      </c>
      <c r="U795" s="58">
        <f>IF(C795="22", (O795*'UNIT VALUES'!$D$34)+(Q795*'UNIT VALUES'!$D$35)+(S795*'UNIT VALUES'!$D$36), (O795*'UNIT VALUES'!$D$24)+(Q795*'UNIT VALUES'!$D$25)+(S795*'UNIT VALUES'!$D$26))</f>
        <v>2437034.6600239584</v>
      </c>
      <c r="V795" s="58">
        <f>IF(C795="22",(O795*'UNIT VALUES'!$D$37)+(Q795*'UNIT VALUES'!$D$38)+(R795*'UNIT VALUES'!$D$39),IF(C795="66",(Q795*'UNIT VALUES'!$D$27)+(T795*'UNIT VALUES'!$D$29)+(R795*'UNIT VALUES'!$D$30),(Q795*'UNIT VALUES'!$D$27)+(T795*'UNIT VALUES'!$D$28)+(R795*'UNIT VALUES'!$D$30)))</f>
        <v>8984596.2996039726</v>
      </c>
      <c r="W795" s="58">
        <f t="shared" si="12"/>
        <v>8984596</v>
      </c>
      <c r="X795" s="63">
        <f>ROUND(IF(C795="22", W795*'UNIT VALUES'!$D$40, W795*'UNIT VALUES'!$D$32), 0)</f>
        <v>7838768</v>
      </c>
    </row>
    <row r="796" spans="1:24">
      <c r="A796" s="64" t="s">
        <v>1212</v>
      </c>
      <c r="B796" s="64" t="s">
        <v>2322</v>
      </c>
      <c r="C796" s="64" t="s">
        <v>28</v>
      </c>
      <c r="D796" s="64" t="s">
        <v>29</v>
      </c>
      <c r="E796" s="64" t="s">
        <v>2323</v>
      </c>
      <c r="F796" s="64" t="s">
        <v>2402</v>
      </c>
      <c r="G796" s="64" t="s">
        <v>282</v>
      </c>
      <c r="H796" s="64" t="s">
        <v>24</v>
      </c>
      <c r="I796" s="64" t="s">
        <v>2403</v>
      </c>
      <c r="J796" s="64" t="s">
        <v>1316</v>
      </c>
      <c r="K796" s="64" t="s">
        <v>26</v>
      </c>
      <c r="L796" s="65">
        <v>51646</v>
      </c>
      <c r="M796" s="65">
        <v>43826</v>
      </c>
      <c r="N796" s="65">
        <v>43826</v>
      </c>
      <c r="O796" s="65">
        <v>33725</v>
      </c>
      <c r="P796" s="65">
        <v>0</v>
      </c>
      <c r="Q796" s="65">
        <v>5273</v>
      </c>
      <c r="R796" s="65">
        <v>5633</v>
      </c>
      <c r="S796" s="65">
        <v>248</v>
      </c>
      <c r="T796" s="57">
        <f>IF(P796&gt;0, ROUND(IF(IF(OR(C796="51", C796="52", C796="66"), (L796*'UNIT VALUES'!$C$22)-CALCS!P796,0)&gt;0, IF(OR(C796="51", C796="52", C796="66"), (L796*'UNIT VALUES'!$C$22)-CALCS!P796,0), 0), 0), ROUND(IF(IF(OR(C796="51", C796="52", C796="66"), (L796*'UNIT VALUES'!$C$22)-CALCS!O796,0)&gt;0, IF(OR(C796="51", C796="52", C796="66"), (L796*'UNIT VALUES'!$C$22)-CALCS!O796,0), 0), 0))</f>
        <v>43384</v>
      </c>
      <c r="U796" s="58">
        <f>IF(C796="22", (O796*'UNIT VALUES'!$D$34)+(Q796*'UNIT VALUES'!$D$35)+(S796*'UNIT VALUES'!$D$36), (O796*'UNIT VALUES'!$D$24)+(Q796*'UNIT VALUES'!$D$25)+(S796*'UNIT VALUES'!$D$26))</f>
        <v>270811.05850299809</v>
      </c>
      <c r="V796" s="58">
        <f>IF(C796="22",(O796*'UNIT VALUES'!$D$37)+(Q796*'UNIT VALUES'!$D$38)+(R796*'UNIT VALUES'!$D$39),IF(C796="66",(Q796*'UNIT VALUES'!$D$27)+(T796*'UNIT VALUES'!$D$29)+(R796*'UNIT VALUES'!$D$30),(Q796*'UNIT VALUES'!$D$27)+(T796*'UNIT VALUES'!$D$28)+(R796*'UNIT VALUES'!$D$30)))</f>
        <v>1045211.3706074199</v>
      </c>
      <c r="W796" s="58">
        <f t="shared" si="12"/>
        <v>1045211</v>
      </c>
      <c r="X796" s="63">
        <f>ROUND(IF(C796="22", W796*'UNIT VALUES'!$D$40, W796*'UNIT VALUES'!$D$32), 0)</f>
        <v>911913</v>
      </c>
    </row>
    <row r="797" spans="1:24">
      <c r="A797" s="64" t="s">
        <v>2404</v>
      </c>
      <c r="B797" s="64" t="s">
        <v>2322</v>
      </c>
      <c r="C797" s="64" t="s">
        <v>49</v>
      </c>
      <c r="D797" s="64" t="s">
        <v>50</v>
      </c>
      <c r="E797" s="64" t="s">
        <v>2323</v>
      </c>
      <c r="F797" s="64" t="s">
        <v>2405</v>
      </c>
      <c r="G797" s="64" t="s">
        <v>161</v>
      </c>
      <c r="H797" s="64" t="s">
        <v>24</v>
      </c>
      <c r="I797" s="64" t="s">
        <v>2406</v>
      </c>
      <c r="J797" s="64" t="s">
        <v>2326</v>
      </c>
      <c r="K797" s="64" t="s">
        <v>26</v>
      </c>
      <c r="L797" s="65">
        <v>16630</v>
      </c>
      <c r="M797" s="65">
        <v>23906</v>
      </c>
      <c r="N797" s="65">
        <v>23906</v>
      </c>
      <c r="O797" s="65">
        <v>26586</v>
      </c>
      <c r="P797" s="65">
        <v>0</v>
      </c>
      <c r="Q797" s="65">
        <v>2038</v>
      </c>
      <c r="R797" s="65">
        <v>4888</v>
      </c>
      <c r="S797" s="65">
        <v>16</v>
      </c>
      <c r="T797" s="57">
        <f>IF(P797&gt;0, ROUND(IF(IF(OR(C797="51", C797="52", C797="66"), (L797*'UNIT VALUES'!$C$22)-CALCS!P797,0)&gt;0, IF(OR(C797="51", C797="52", C797="66"), (L797*'UNIT VALUES'!$C$22)-CALCS!P797,0), 0), 0), ROUND(IF(IF(OR(C797="51", C797="52", C797="66"), (L797*'UNIT VALUES'!$C$22)-CALCS!O797,0)&gt;0, IF(OR(C797="51", C797="52", C797="66"), (L797*'UNIT VALUES'!$C$22)-CALCS!O797,0), 0), 0))</f>
        <v>0</v>
      </c>
      <c r="U797" s="58">
        <f>IF(C797="22", (O797*'UNIT VALUES'!$D$34)+(Q797*'UNIT VALUES'!$D$35)+(S797*'UNIT VALUES'!$D$36), (O797*'UNIT VALUES'!$D$24)+(Q797*'UNIT VALUES'!$D$25)+(S797*'UNIT VALUES'!$D$26))</f>
        <v>117783.35779236145</v>
      </c>
      <c r="V797" s="58">
        <f>IF(C797="22",(O797*'UNIT VALUES'!$D$37)+(Q797*'UNIT VALUES'!$D$38)+(R797*'UNIT VALUES'!$D$39),IF(C797="66",(Q797*'UNIT VALUES'!$D$27)+(T797*'UNIT VALUES'!$D$29)+(R797*'UNIT VALUES'!$D$30),(Q797*'UNIT VALUES'!$D$27)+(T797*'UNIT VALUES'!$D$28)+(R797*'UNIT VALUES'!$D$30)))</f>
        <v>386999.3665378798</v>
      </c>
      <c r="W797" s="58">
        <f t="shared" si="12"/>
        <v>386999</v>
      </c>
      <c r="X797" s="63">
        <f>ROUND(IF(C797="22", W797*'UNIT VALUES'!$D$40, W797*'UNIT VALUES'!$D$32), 0)</f>
        <v>337644</v>
      </c>
    </row>
    <row r="798" spans="1:24">
      <c r="A798" s="64" t="s">
        <v>2407</v>
      </c>
      <c r="B798" s="64" t="s">
        <v>2322</v>
      </c>
      <c r="C798" s="64" t="s">
        <v>28</v>
      </c>
      <c r="D798" s="64" t="s">
        <v>29</v>
      </c>
      <c r="E798" s="64" t="s">
        <v>2323</v>
      </c>
      <c r="F798" s="64" t="s">
        <v>2408</v>
      </c>
      <c r="G798" s="64" t="s">
        <v>1595</v>
      </c>
      <c r="H798" s="64" t="s">
        <v>24</v>
      </c>
      <c r="I798" s="64" t="s">
        <v>2409</v>
      </c>
      <c r="J798" s="64" t="s">
        <v>2326</v>
      </c>
      <c r="K798" s="64" t="s">
        <v>26</v>
      </c>
      <c r="L798" s="65">
        <v>81682</v>
      </c>
      <c r="M798" s="65">
        <v>67972</v>
      </c>
      <c r="N798" s="65">
        <v>67972</v>
      </c>
      <c r="O798" s="65">
        <v>66135</v>
      </c>
      <c r="P798" s="65">
        <v>0</v>
      </c>
      <c r="Q798" s="65">
        <v>11938</v>
      </c>
      <c r="R798" s="65">
        <v>18014</v>
      </c>
      <c r="S798" s="65">
        <v>415</v>
      </c>
      <c r="T798" s="57">
        <f>IF(P798&gt;0, ROUND(IF(IF(OR(C798="51", C798="52", C798="66"), (L798*'UNIT VALUES'!$C$22)-CALCS!P798,0)&gt;0, IF(OR(C798="51", C798="52", C798="66"), (L798*'UNIT VALUES'!$C$22)-CALCS!P798,0), 0), 0), ROUND(IF(IF(OR(C798="51", C798="52", C798="66"), (L798*'UNIT VALUES'!$C$22)-CALCS!O798,0)&gt;0, IF(OR(C798="51", C798="52", C798="66"), (L798*'UNIT VALUES'!$C$22)-CALCS!O798,0), 0), 0))</f>
        <v>55818</v>
      </c>
      <c r="U798" s="58">
        <f>IF(C798="22", (O798*'UNIT VALUES'!$D$34)+(Q798*'UNIT VALUES'!$D$35)+(S798*'UNIT VALUES'!$D$36), (O798*'UNIT VALUES'!$D$24)+(Q798*'UNIT VALUES'!$D$25)+(S798*'UNIT VALUES'!$D$26))</f>
        <v>568227.88017926388</v>
      </c>
      <c r="V798" s="58">
        <f>IF(C798="22",(O798*'UNIT VALUES'!$D$37)+(Q798*'UNIT VALUES'!$D$38)+(R798*'UNIT VALUES'!$D$39),IF(C798="66",(Q798*'UNIT VALUES'!$D$27)+(T798*'UNIT VALUES'!$D$29)+(R798*'UNIT VALUES'!$D$30),(Q798*'UNIT VALUES'!$D$27)+(T798*'UNIT VALUES'!$D$28)+(R798*'UNIT VALUES'!$D$30)))</f>
        <v>2209490.9109696574</v>
      </c>
      <c r="W798" s="58">
        <f t="shared" si="12"/>
        <v>2209491</v>
      </c>
      <c r="X798" s="63">
        <f>ROUND(IF(C798="22", W798*'UNIT VALUES'!$D$40, W798*'UNIT VALUES'!$D$32), 0)</f>
        <v>1927709</v>
      </c>
    </row>
    <row r="799" spans="1:24">
      <c r="A799" s="64" t="s">
        <v>2410</v>
      </c>
      <c r="B799" s="64" t="s">
        <v>2322</v>
      </c>
      <c r="C799" s="64" t="s">
        <v>28</v>
      </c>
      <c r="D799" s="64" t="s">
        <v>29</v>
      </c>
      <c r="E799" s="64" t="s">
        <v>2323</v>
      </c>
      <c r="F799" s="64" t="s">
        <v>2411</v>
      </c>
      <c r="G799" s="64" t="s">
        <v>302</v>
      </c>
      <c r="H799" s="64" t="s">
        <v>24</v>
      </c>
      <c r="I799" s="64" t="s">
        <v>212</v>
      </c>
      <c r="J799" s="64" t="s">
        <v>1051</v>
      </c>
      <c r="K799" s="64" t="s">
        <v>26</v>
      </c>
      <c r="L799" s="65">
        <v>216038</v>
      </c>
      <c r="M799" s="65">
        <v>170105</v>
      </c>
      <c r="N799" s="65">
        <v>170105</v>
      </c>
      <c r="O799" s="65">
        <v>145170</v>
      </c>
      <c r="P799" s="65">
        <v>0</v>
      </c>
      <c r="Q799" s="65">
        <v>38867</v>
      </c>
      <c r="R799" s="65">
        <v>34214</v>
      </c>
      <c r="S799" s="65">
        <v>1333</v>
      </c>
      <c r="T799" s="57">
        <f>IF(P799&gt;0, ROUND(IF(IF(OR(C799="51", C799="52", C799="66"), (L799*'UNIT VALUES'!$C$22)-CALCS!P799,0)&gt;0, IF(OR(C799="51", C799="52", C799="66"), (L799*'UNIT VALUES'!$C$22)-CALCS!P799,0), 0), 0), ROUND(IF(IF(OR(C799="51", C799="52", C799="66"), (L799*'UNIT VALUES'!$C$22)-CALCS!O799,0)&gt;0, IF(OR(C799="51", C799="52", C799="66"), (L799*'UNIT VALUES'!$C$22)-CALCS!O799,0), 0), 0))</f>
        <v>177380</v>
      </c>
      <c r="U799" s="58">
        <f>IF(C799="22", (O799*'UNIT VALUES'!$D$34)+(Q799*'UNIT VALUES'!$D$35)+(S799*'UNIT VALUES'!$D$36), (O799*'UNIT VALUES'!$D$24)+(Q799*'UNIT VALUES'!$D$25)+(S799*'UNIT VALUES'!$D$26))</f>
        <v>1709049.2448687367</v>
      </c>
      <c r="V799" s="58">
        <f>IF(C799="22",(O799*'UNIT VALUES'!$D$37)+(Q799*'UNIT VALUES'!$D$38)+(R799*'UNIT VALUES'!$D$39),IF(C799="66",(Q799*'UNIT VALUES'!$D$27)+(T799*'UNIT VALUES'!$D$29)+(R799*'UNIT VALUES'!$D$30),(Q799*'UNIT VALUES'!$D$27)+(T799*'UNIT VALUES'!$D$28)+(R799*'UNIT VALUES'!$D$30)))</f>
        <v>5392700.7391387448</v>
      </c>
      <c r="W799" s="58">
        <f t="shared" si="12"/>
        <v>5392701</v>
      </c>
      <c r="X799" s="63">
        <f>ROUND(IF(C799="22", W799*'UNIT VALUES'!$D$40, W799*'UNIT VALUES'!$D$32), 0)</f>
        <v>4704956</v>
      </c>
    </row>
    <row r="800" spans="1:24">
      <c r="A800" s="64" t="s">
        <v>2412</v>
      </c>
      <c r="B800" s="64" t="s">
        <v>2322</v>
      </c>
      <c r="C800" s="64" t="s">
        <v>49</v>
      </c>
      <c r="D800" s="64" t="s">
        <v>50</v>
      </c>
      <c r="E800" s="64" t="s">
        <v>2323</v>
      </c>
      <c r="F800" s="64" t="s">
        <v>2413</v>
      </c>
      <c r="G800" s="64" t="s">
        <v>254</v>
      </c>
      <c r="H800" s="64" t="s">
        <v>689</v>
      </c>
      <c r="I800" s="64" t="s">
        <v>24</v>
      </c>
      <c r="J800" s="64" t="s">
        <v>2329</v>
      </c>
      <c r="K800" s="64" t="s">
        <v>26</v>
      </c>
      <c r="L800" s="65">
        <v>105032</v>
      </c>
      <c r="M800" s="65">
        <v>91269</v>
      </c>
      <c r="N800" s="65">
        <v>91269</v>
      </c>
      <c r="O800" s="65">
        <v>73567</v>
      </c>
      <c r="P800" s="65">
        <v>0</v>
      </c>
      <c r="Q800" s="65">
        <v>7042</v>
      </c>
      <c r="R800" s="65">
        <v>6692</v>
      </c>
      <c r="S800" s="65">
        <v>159</v>
      </c>
      <c r="T800" s="57">
        <f>IF(P800&gt;0, ROUND(IF(IF(OR(C800="51", C800="52", C800="66"), (L800*'UNIT VALUES'!$C$22)-CALCS!P800,0)&gt;0, IF(OR(C800="51", C800="52", C800="66"), (L800*'UNIT VALUES'!$C$22)-CALCS!P800,0), 0), 0), ROUND(IF(IF(OR(C800="51", C800="52", C800="66"), (L800*'UNIT VALUES'!$C$22)-CALCS!O800,0)&gt;0, IF(OR(C800="51", C800="52", C800="66"), (L800*'UNIT VALUES'!$C$22)-CALCS!O800,0), 0), 0))</f>
        <v>83248</v>
      </c>
      <c r="U800" s="58">
        <f>IF(C800="22", (O800*'UNIT VALUES'!$D$34)+(Q800*'UNIT VALUES'!$D$35)+(S800*'UNIT VALUES'!$D$36), (O800*'UNIT VALUES'!$D$24)+(Q800*'UNIT VALUES'!$D$25)+(S800*'UNIT VALUES'!$D$26))</f>
        <v>388579.80632041802</v>
      </c>
      <c r="V800" s="58">
        <f>IF(C800="22",(O800*'UNIT VALUES'!$D$37)+(Q800*'UNIT VALUES'!$D$38)+(R800*'UNIT VALUES'!$D$39),IF(C800="66",(Q800*'UNIT VALUES'!$D$27)+(T800*'UNIT VALUES'!$D$29)+(R800*'UNIT VALUES'!$D$30),(Q800*'UNIT VALUES'!$D$27)+(T800*'UNIT VALUES'!$D$28)+(R800*'UNIT VALUES'!$D$30)))</f>
        <v>1654519.8546705653</v>
      </c>
      <c r="W800" s="58">
        <f t="shared" si="12"/>
        <v>1654520</v>
      </c>
      <c r="X800" s="63">
        <f>ROUND(IF(C800="22", W800*'UNIT VALUES'!$D$40, W800*'UNIT VALUES'!$D$32), 0)</f>
        <v>1443515</v>
      </c>
    </row>
    <row r="801" spans="1:24">
      <c r="A801" s="64" t="s">
        <v>2414</v>
      </c>
      <c r="B801" s="64" t="s">
        <v>2322</v>
      </c>
      <c r="C801" s="64" t="s">
        <v>28</v>
      </c>
      <c r="D801" s="64" t="s">
        <v>29</v>
      </c>
      <c r="E801" s="64" t="s">
        <v>2323</v>
      </c>
      <c r="F801" s="64" t="s">
        <v>2415</v>
      </c>
      <c r="G801" s="64" t="s">
        <v>392</v>
      </c>
      <c r="H801" s="64" t="s">
        <v>24</v>
      </c>
      <c r="I801" s="64" t="s">
        <v>1448</v>
      </c>
      <c r="J801" s="64" t="s">
        <v>2326</v>
      </c>
      <c r="K801" s="64" t="s">
        <v>26</v>
      </c>
      <c r="L801" s="65">
        <v>67492</v>
      </c>
      <c r="M801" s="65">
        <v>56638</v>
      </c>
      <c r="N801" s="65">
        <v>56638</v>
      </c>
      <c r="O801" s="65">
        <v>50129</v>
      </c>
      <c r="P801" s="65">
        <v>0</v>
      </c>
      <c r="Q801" s="65">
        <v>10443</v>
      </c>
      <c r="R801" s="65">
        <v>13999</v>
      </c>
      <c r="S801" s="65">
        <v>432</v>
      </c>
      <c r="T801" s="57">
        <f>IF(P801&gt;0, ROUND(IF(IF(OR(C801="51", C801="52", C801="66"), (L801*'UNIT VALUES'!$C$22)-CALCS!P801,0)&gt;0, IF(OR(C801="51", C801="52", C801="66"), (L801*'UNIT VALUES'!$C$22)-CALCS!P801,0), 0), 0), ROUND(IF(IF(OR(C801="51", C801="52", C801="66"), (L801*'UNIT VALUES'!$C$22)-CALCS!O801,0)&gt;0, IF(OR(C801="51", C801="52", C801="66"), (L801*'UNIT VALUES'!$C$22)-CALCS!O801,0), 0), 0))</f>
        <v>50638</v>
      </c>
      <c r="U801" s="58">
        <f>IF(C801="22", (O801*'UNIT VALUES'!$D$34)+(Q801*'UNIT VALUES'!$D$35)+(S801*'UNIT VALUES'!$D$36), (O801*'UNIT VALUES'!$D$24)+(Q801*'UNIT VALUES'!$D$25)+(S801*'UNIT VALUES'!$D$26))</f>
        <v>493564.9003530558</v>
      </c>
      <c r="V801" s="58">
        <f>IF(C801="22",(O801*'UNIT VALUES'!$D$37)+(Q801*'UNIT VALUES'!$D$38)+(R801*'UNIT VALUES'!$D$39),IF(C801="66",(Q801*'UNIT VALUES'!$D$27)+(T801*'UNIT VALUES'!$D$29)+(R801*'UNIT VALUES'!$D$30),(Q801*'UNIT VALUES'!$D$27)+(T801*'UNIT VALUES'!$D$28)+(R801*'UNIT VALUES'!$D$30)))</f>
        <v>1829830.8202476576</v>
      </c>
      <c r="W801" s="58">
        <f t="shared" si="12"/>
        <v>1829831</v>
      </c>
      <c r="X801" s="63">
        <f>ROUND(IF(C801="22", W801*'UNIT VALUES'!$D$40, W801*'UNIT VALUES'!$D$32), 0)</f>
        <v>1596468</v>
      </c>
    </row>
    <row r="802" spans="1:24">
      <c r="A802" s="64" t="s">
        <v>2416</v>
      </c>
      <c r="B802" s="64" t="s">
        <v>2322</v>
      </c>
      <c r="C802" s="64" t="s">
        <v>49</v>
      </c>
      <c r="D802" s="64" t="s">
        <v>50</v>
      </c>
      <c r="E802" s="64" t="s">
        <v>2323</v>
      </c>
      <c r="F802" s="64" t="s">
        <v>2417</v>
      </c>
      <c r="G802" s="64" t="s">
        <v>112</v>
      </c>
      <c r="H802" s="64" t="s">
        <v>2418</v>
      </c>
      <c r="I802" s="64" t="s">
        <v>24</v>
      </c>
      <c r="J802" s="64" t="s">
        <v>2338</v>
      </c>
      <c r="K802" s="64" t="s">
        <v>26</v>
      </c>
      <c r="L802" s="65">
        <v>64423</v>
      </c>
      <c r="M802" s="65">
        <v>61179</v>
      </c>
      <c r="N802" s="65">
        <v>61179</v>
      </c>
      <c r="O802" s="65">
        <v>56346</v>
      </c>
      <c r="P802" s="65">
        <v>0</v>
      </c>
      <c r="Q802" s="65">
        <v>6768</v>
      </c>
      <c r="R802" s="65">
        <v>8229</v>
      </c>
      <c r="S802" s="65">
        <v>176</v>
      </c>
      <c r="T802" s="57">
        <f>IF(P802&gt;0, ROUND(IF(IF(OR(C802="51", C802="52", C802="66"), (L802*'UNIT VALUES'!$C$22)-CALCS!P802,0)&gt;0, IF(OR(C802="51", C802="52", C802="66"), (L802*'UNIT VALUES'!$C$22)-CALCS!P802,0), 0), 0), ROUND(IF(IF(OR(C802="51", C802="52", C802="66"), (L802*'UNIT VALUES'!$C$22)-CALCS!O802,0)&gt;0, IF(OR(C802="51", C802="52", C802="66"), (L802*'UNIT VALUES'!$C$22)-CALCS!O802,0), 0), 0))</f>
        <v>39839</v>
      </c>
      <c r="U802" s="58">
        <f>IF(C802="22", (O802*'UNIT VALUES'!$D$34)+(Q802*'UNIT VALUES'!$D$35)+(S802*'UNIT VALUES'!$D$36), (O802*'UNIT VALUES'!$D$24)+(Q802*'UNIT VALUES'!$D$25)+(S802*'UNIT VALUES'!$D$26))</f>
        <v>349163.57111640438</v>
      </c>
      <c r="V802" s="58">
        <f>IF(C802="22",(O802*'UNIT VALUES'!$D$37)+(Q802*'UNIT VALUES'!$D$38)+(R802*'UNIT VALUES'!$D$39),IF(C802="66",(Q802*'UNIT VALUES'!$D$27)+(T802*'UNIT VALUES'!$D$29)+(R802*'UNIT VALUES'!$D$30),(Q802*'UNIT VALUES'!$D$27)+(T802*'UNIT VALUES'!$D$28)+(R802*'UNIT VALUES'!$D$30)))</f>
        <v>1213831.4572552568</v>
      </c>
      <c r="W802" s="58">
        <f t="shared" si="12"/>
        <v>1213831</v>
      </c>
      <c r="X802" s="63">
        <f>ROUND(IF(C802="22", W802*'UNIT VALUES'!$D$40, W802*'UNIT VALUES'!$D$32), 0)</f>
        <v>1059028</v>
      </c>
    </row>
    <row r="803" spans="1:24">
      <c r="A803" s="64" t="s">
        <v>2419</v>
      </c>
      <c r="B803" s="64" t="s">
        <v>2322</v>
      </c>
      <c r="C803" s="64" t="s">
        <v>28</v>
      </c>
      <c r="D803" s="64" t="s">
        <v>29</v>
      </c>
      <c r="E803" s="64" t="s">
        <v>2323</v>
      </c>
      <c r="F803" s="64" t="s">
        <v>2420</v>
      </c>
      <c r="G803" s="64" t="s">
        <v>282</v>
      </c>
      <c r="H803" s="64" t="s">
        <v>24</v>
      </c>
      <c r="I803" s="64" t="s">
        <v>2421</v>
      </c>
      <c r="J803" s="64" t="s">
        <v>1316</v>
      </c>
      <c r="K803" s="64" t="s">
        <v>26</v>
      </c>
      <c r="L803" s="65">
        <v>100410</v>
      </c>
      <c r="M803" s="65">
        <v>75632</v>
      </c>
      <c r="N803" s="65">
        <v>75632</v>
      </c>
      <c r="O803" s="65">
        <v>62235</v>
      </c>
      <c r="P803" s="65">
        <v>0</v>
      </c>
      <c r="Q803" s="65">
        <v>15368</v>
      </c>
      <c r="R803" s="65">
        <v>15641</v>
      </c>
      <c r="S803" s="65">
        <v>533</v>
      </c>
      <c r="T803" s="57">
        <f>IF(P803&gt;0, ROUND(IF(IF(OR(C803="51", C803="52", C803="66"), (L803*'UNIT VALUES'!$C$22)-CALCS!P803,0)&gt;0, IF(OR(C803="51", C803="52", C803="66"), (L803*'UNIT VALUES'!$C$22)-CALCS!P803,0), 0), 0), ROUND(IF(IF(OR(C803="51", C803="52", C803="66"), (L803*'UNIT VALUES'!$C$22)-CALCS!O803,0)&gt;0, IF(OR(C803="51", C803="52", C803="66"), (L803*'UNIT VALUES'!$C$22)-CALCS!O803,0), 0), 0))</f>
        <v>87680</v>
      </c>
      <c r="U803" s="58">
        <f>IF(C803="22", (O803*'UNIT VALUES'!$D$34)+(Q803*'UNIT VALUES'!$D$35)+(S803*'UNIT VALUES'!$D$36), (O803*'UNIT VALUES'!$D$24)+(Q803*'UNIT VALUES'!$D$25)+(S803*'UNIT VALUES'!$D$26))</f>
        <v>686265.23799280159</v>
      </c>
      <c r="V803" s="58">
        <f>IF(C803="22",(O803*'UNIT VALUES'!$D$37)+(Q803*'UNIT VALUES'!$D$38)+(R803*'UNIT VALUES'!$D$39),IF(C803="66",(Q803*'UNIT VALUES'!$D$27)+(T803*'UNIT VALUES'!$D$29)+(R803*'UNIT VALUES'!$D$30),(Q803*'UNIT VALUES'!$D$27)+(T803*'UNIT VALUES'!$D$28)+(R803*'UNIT VALUES'!$D$30)))</f>
        <v>2503708.4138987195</v>
      </c>
      <c r="W803" s="58">
        <f t="shared" si="12"/>
        <v>2503708</v>
      </c>
      <c r="X803" s="63">
        <f>ROUND(IF(C803="22", W803*'UNIT VALUES'!$D$40, W803*'UNIT VALUES'!$D$32), 0)</f>
        <v>2184404</v>
      </c>
    </row>
    <row r="804" spans="1:24">
      <c r="A804" s="64" t="s">
        <v>2422</v>
      </c>
      <c r="B804" s="64" t="s">
        <v>2322</v>
      </c>
      <c r="C804" s="64" t="s">
        <v>49</v>
      </c>
      <c r="D804" s="64" t="s">
        <v>50</v>
      </c>
      <c r="E804" s="64" t="s">
        <v>2323</v>
      </c>
      <c r="F804" s="64" t="s">
        <v>2423</v>
      </c>
      <c r="G804" s="64" t="s">
        <v>254</v>
      </c>
      <c r="H804" s="64" t="s">
        <v>2424</v>
      </c>
      <c r="I804" s="64" t="s">
        <v>24</v>
      </c>
      <c r="J804" s="64" t="s">
        <v>2329</v>
      </c>
      <c r="K804" s="64" t="s">
        <v>26</v>
      </c>
      <c r="L804" s="65">
        <v>33644</v>
      </c>
      <c r="M804" s="65">
        <v>51210</v>
      </c>
      <c r="N804" s="65">
        <v>51210</v>
      </c>
      <c r="O804" s="65">
        <v>44711</v>
      </c>
      <c r="P804" s="65">
        <v>0</v>
      </c>
      <c r="Q804" s="65">
        <v>2809</v>
      </c>
      <c r="R804" s="65">
        <v>2628</v>
      </c>
      <c r="S804" s="65">
        <v>114</v>
      </c>
      <c r="T804" s="57">
        <f>IF(P804&gt;0, ROUND(IF(IF(OR(C804="51", C804="52", C804="66"), (L804*'UNIT VALUES'!$C$22)-CALCS!P804,0)&gt;0, IF(OR(C804="51", C804="52", C804="66"), (L804*'UNIT VALUES'!$C$22)-CALCS!P804,0), 0), 0), ROUND(IF(IF(OR(C804="51", C804="52", C804="66"), (L804*'UNIT VALUES'!$C$22)-CALCS!O804,0)&gt;0, IF(OR(C804="51", C804="52", C804="66"), (L804*'UNIT VALUES'!$C$22)-CALCS!O804,0), 0), 0))</f>
        <v>5520</v>
      </c>
      <c r="U804" s="58">
        <f>IF(C804="22", (O804*'UNIT VALUES'!$D$34)+(Q804*'UNIT VALUES'!$D$35)+(S804*'UNIT VALUES'!$D$36), (O804*'UNIT VALUES'!$D$24)+(Q804*'UNIT VALUES'!$D$25)+(S804*'UNIT VALUES'!$D$26))</f>
        <v>193767.66575953682</v>
      </c>
      <c r="V804" s="58">
        <f>IF(C804="22",(O804*'UNIT VALUES'!$D$37)+(Q804*'UNIT VALUES'!$D$38)+(R804*'UNIT VALUES'!$D$39),IF(C804="66",(Q804*'UNIT VALUES'!$D$27)+(T804*'UNIT VALUES'!$D$29)+(R804*'UNIT VALUES'!$D$30),(Q804*'UNIT VALUES'!$D$27)+(T804*'UNIT VALUES'!$D$28)+(R804*'UNIT VALUES'!$D$30)))</f>
        <v>309114.70206113247</v>
      </c>
      <c r="W804" s="58">
        <f t="shared" si="12"/>
        <v>309115</v>
      </c>
      <c r="X804" s="63">
        <f>ROUND(IF(C804="22", W804*'UNIT VALUES'!$D$40, W804*'UNIT VALUES'!$D$32), 0)</f>
        <v>269693</v>
      </c>
    </row>
    <row r="805" spans="1:24">
      <c r="A805" s="64" t="s">
        <v>2425</v>
      </c>
      <c r="B805" s="64" t="s">
        <v>2322</v>
      </c>
      <c r="C805" s="64" t="s">
        <v>28</v>
      </c>
      <c r="D805" s="64" t="s">
        <v>29</v>
      </c>
      <c r="E805" s="64" t="s">
        <v>2323</v>
      </c>
      <c r="F805" s="64" t="s">
        <v>2426</v>
      </c>
      <c r="G805" s="64" t="s">
        <v>136</v>
      </c>
      <c r="H805" s="64" t="s">
        <v>24</v>
      </c>
      <c r="I805" s="64" t="s">
        <v>2427</v>
      </c>
      <c r="J805" s="64" t="s">
        <v>2170</v>
      </c>
      <c r="K805" s="64" t="s">
        <v>172</v>
      </c>
      <c r="L805" s="65">
        <v>50485</v>
      </c>
      <c r="M805" s="65">
        <v>46999</v>
      </c>
      <c r="N805" s="65">
        <v>46999</v>
      </c>
      <c r="O805" s="65">
        <v>56853</v>
      </c>
      <c r="P805" s="65">
        <v>0</v>
      </c>
      <c r="Q805" s="65">
        <v>5420</v>
      </c>
      <c r="R805" s="65">
        <v>8619</v>
      </c>
      <c r="S805" s="65">
        <v>944</v>
      </c>
      <c r="T805" s="57">
        <f>IF(P805&gt;0, ROUND(IF(IF(OR(C805="51", C805="52", C805="66"), (L805*'UNIT VALUES'!$C$22)-CALCS!P805,0)&gt;0, IF(OR(C805="51", C805="52", C805="66"), (L805*'UNIT VALUES'!$C$22)-CALCS!P805,0), 0), 0), ROUND(IF(IF(OR(C805="51", C805="52", C805="66"), (L805*'UNIT VALUES'!$C$22)-CALCS!O805,0)&gt;0, IF(OR(C805="51", C805="52", C805="66"), (L805*'UNIT VALUES'!$C$22)-CALCS!O805,0), 0), 0))</f>
        <v>18522</v>
      </c>
      <c r="U805" s="58">
        <f>IF(C805="22", (O805*'UNIT VALUES'!$D$34)+(Q805*'UNIT VALUES'!$D$35)+(S805*'UNIT VALUES'!$D$36), (O805*'UNIT VALUES'!$D$24)+(Q805*'UNIT VALUES'!$D$25)+(S805*'UNIT VALUES'!$D$26))</f>
        <v>438650.72768463625</v>
      </c>
      <c r="V805" s="58">
        <f>IF(C805="22",(O805*'UNIT VALUES'!$D$37)+(Q805*'UNIT VALUES'!$D$38)+(R805*'UNIT VALUES'!$D$39),IF(C805="66",(Q805*'UNIT VALUES'!$D$27)+(T805*'UNIT VALUES'!$D$29)+(R805*'UNIT VALUES'!$D$30),(Q805*'UNIT VALUES'!$D$27)+(T805*'UNIT VALUES'!$D$28)+(R805*'UNIT VALUES'!$D$30)))</f>
        <v>948911.82733137254</v>
      </c>
      <c r="W805" s="58">
        <f t="shared" si="12"/>
        <v>948912</v>
      </c>
      <c r="X805" s="63">
        <f>ROUND(IF(C805="22", W805*'UNIT VALUES'!$D$40, W805*'UNIT VALUES'!$D$32), 0)</f>
        <v>827895</v>
      </c>
    </row>
    <row r="806" spans="1:24">
      <c r="A806" s="64" t="s">
        <v>2428</v>
      </c>
      <c r="B806" s="64" t="s">
        <v>2322</v>
      </c>
      <c r="C806" s="64" t="s">
        <v>49</v>
      </c>
      <c r="D806" s="64" t="s">
        <v>50</v>
      </c>
      <c r="E806" s="64" t="s">
        <v>2323</v>
      </c>
      <c r="F806" s="64" t="s">
        <v>2429</v>
      </c>
      <c r="G806" s="64" t="s">
        <v>136</v>
      </c>
      <c r="H806" s="64" t="s">
        <v>24</v>
      </c>
      <c r="I806" s="64" t="s">
        <v>1913</v>
      </c>
      <c r="J806" s="64" t="s">
        <v>2170</v>
      </c>
      <c r="K806" s="64" t="s">
        <v>172</v>
      </c>
      <c r="L806" s="65">
        <v>190634</v>
      </c>
      <c r="M806" s="65">
        <v>195481</v>
      </c>
      <c r="N806" s="65">
        <v>195351</v>
      </c>
      <c r="O806" s="65">
        <v>195976</v>
      </c>
      <c r="P806" s="65">
        <v>0</v>
      </c>
      <c r="Q806" s="65">
        <v>26963</v>
      </c>
      <c r="R806" s="65">
        <v>24604</v>
      </c>
      <c r="S806" s="65">
        <v>4484</v>
      </c>
      <c r="T806" s="57">
        <f>IF(P806&gt;0, ROUND(IF(IF(OR(C806="51", C806="52", C806="66"), (L806*'UNIT VALUES'!$C$22)-CALCS!P806,0)&gt;0, IF(OR(C806="51", C806="52", C806="66"), (L806*'UNIT VALUES'!$C$22)-CALCS!P806,0), 0), 0), ROUND(IF(IF(OR(C806="51", C806="52", C806="66"), (L806*'UNIT VALUES'!$C$22)-CALCS!O806,0)&gt;0, IF(OR(C806="51", C806="52", C806="66"), (L806*'UNIT VALUES'!$C$22)-CALCS!O806,0), 0), 0))</f>
        <v>88645</v>
      </c>
      <c r="U806" s="58">
        <f>IF(C806="22", (O806*'UNIT VALUES'!$D$34)+(Q806*'UNIT VALUES'!$D$35)+(S806*'UNIT VALUES'!$D$36), (O806*'UNIT VALUES'!$D$24)+(Q806*'UNIT VALUES'!$D$25)+(S806*'UNIT VALUES'!$D$26))</f>
        <v>1975531.759152954</v>
      </c>
      <c r="V806" s="58">
        <f>IF(C806="22",(O806*'UNIT VALUES'!$D$37)+(Q806*'UNIT VALUES'!$D$38)+(R806*'UNIT VALUES'!$D$39),IF(C806="66",(Q806*'UNIT VALUES'!$D$27)+(T806*'UNIT VALUES'!$D$29)+(R806*'UNIT VALUES'!$D$30),(Q806*'UNIT VALUES'!$D$27)+(T806*'UNIT VALUES'!$D$28)+(R806*'UNIT VALUES'!$D$30)))</f>
        <v>3370788.8953522197</v>
      </c>
      <c r="W806" s="58">
        <f t="shared" si="12"/>
        <v>3370789</v>
      </c>
      <c r="X806" s="63">
        <f>ROUND(IF(C806="22", W806*'UNIT VALUES'!$D$40, W806*'UNIT VALUES'!$D$32), 0)</f>
        <v>2940904</v>
      </c>
    </row>
    <row r="807" spans="1:24">
      <c r="A807" s="64" t="s">
        <v>2430</v>
      </c>
      <c r="B807" s="64" t="s">
        <v>2322</v>
      </c>
      <c r="C807" s="64" t="s">
        <v>102</v>
      </c>
      <c r="D807" s="64" t="s">
        <v>103</v>
      </c>
      <c r="E807" s="64" t="s">
        <v>2323</v>
      </c>
      <c r="F807" s="64" t="s">
        <v>1781</v>
      </c>
      <c r="G807" s="64" t="s">
        <v>220</v>
      </c>
      <c r="H807" s="64" t="s">
        <v>24</v>
      </c>
      <c r="I807" s="64" t="s">
        <v>24</v>
      </c>
      <c r="J807" s="64" t="s">
        <v>2384</v>
      </c>
      <c r="K807" s="64" t="s">
        <v>172</v>
      </c>
      <c r="L807" s="65">
        <v>122403</v>
      </c>
      <c r="M807" s="65">
        <v>178146</v>
      </c>
      <c r="N807" s="65">
        <v>178146</v>
      </c>
      <c r="O807" s="65">
        <v>210265</v>
      </c>
      <c r="P807" s="65">
        <v>0</v>
      </c>
      <c r="Q807" s="65">
        <v>13086</v>
      </c>
      <c r="R807" s="65">
        <v>15692</v>
      </c>
      <c r="S807" s="65">
        <v>1198</v>
      </c>
      <c r="T807" s="57">
        <f>IF(P807&gt;0, ROUND(IF(IF(OR(C807="51", C807="52", C807="66"), (L807*'UNIT VALUES'!$C$22)-CALCS!P807,0)&gt;0, IF(OR(C807="51", C807="52", C807="66"), (L807*'UNIT VALUES'!$C$22)-CALCS!P807,0), 0), 0), ROUND(IF(IF(OR(C807="51", C807="52", C807="66"), (L807*'UNIT VALUES'!$C$22)-CALCS!O807,0)&gt;0, IF(OR(C807="51", C807="52", C807="66"), (L807*'UNIT VALUES'!$C$22)-CALCS!O807,0), 0), 0))</f>
        <v>0</v>
      </c>
      <c r="U807" s="58">
        <f>IF(C807="22", (O807*'UNIT VALUES'!$D$34)+(Q807*'UNIT VALUES'!$D$35)+(S807*'UNIT VALUES'!$D$36), (O807*'UNIT VALUES'!$D$24)+(Q807*'UNIT VALUES'!$D$25)+(S807*'UNIT VALUES'!$D$26))</f>
        <v>1019491.3493254302</v>
      </c>
      <c r="V807" s="58">
        <f>IF(C807="22",(O807*'UNIT VALUES'!$D$37)+(Q807*'UNIT VALUES'!$D$38)+(R807*'UNIT VALUES'!$D$39),IF(C807="66",(Q807*'UNIT VALUES'!$D$27)+(T807*'UNIT VALUES'!$D$29)+(R807*'UNIT VALUES'!$D$30),(Q807*'UNIT VALUES'!$D$27)+(T807*'UNIT VALUES'!$D$28)+(R807*'UNIT VALUES'!$D$30)))</f>
        <v>1363400.5110399821</v>
      </c>
      <c r="W807" s="58">
        <f t="shared" si="12"/>
        <v>1363401</v>
      </c>
      <c r="X807" s="63">
        <f>ROUND(IF(C807="22", W807*'UNIT VALUES'!$D$40, W807*'UNIT VALUES'!$D$32), 0)</f>
        <v>1189523</v>
      </c>
    </row>
    <row r="808" spans="1:24">
      <c r="A808" s="64" t="s">
        <v>2431</v>
      </c>
      <c r="B808" s="64" t="s">
        <v>2322</v>
      </c>
      <c r="C808" s="64" t="s">
        <v>102</v>
      </c>
      <c r="D808" s="64" t="s">
        <v>103</v>
      </c>
      <c r="E808" s="64" t="s">
        <v>2323</v>
      </c>
      <c r="F808" s="64" t="s">
        <v>764</v>
      </c>
      <c r="G808" s="64" t="s">
        <v>254</v>
      </c>
      <c r="H808" s="64" t="s">
        <v>24</v>
      </c>
      <c r="I808" s="64" t="s">
        <v>24</v>
      </c>
      <c r="J808" s="64" t="s">
        <v>2329</v>
      </c>
      <c r="K808" s="64" t="s">
        <v>26</v>
      </c>
      <c r="L808" s="65">
        <v>207345</v>
      </c>
      <c r="M808" s="65">
        <v>245569</v>
      </c>
      <c r="N808" s="65">
        <v>245569</v>
      </c>
      <c r="O808" s="65">
        <v>272064</v>
      </c>
      <c r="P808" s="65">
        <v>0</v>
      </c>
      <c r="Q808" s="65">
        <v>17507</v>
      </c>
      <c r="R808" s="65">
        <v>25927</v>
      </c>
      <c r="S808" s="65">
        <v>448</v>
      </c>
      <c r="T808" s="57">
        <f>IF(P808&gt;0, ROUND(IF(IF(OR(C808="51", C808="52", C808="66"), (L808*'UNIT VALUES'!$C$22)-CALCS!P808,0)&gt;0, IF(OR(C808="51", C808="52", C808="66"), (L808*'UNIT VALUES'!$C$22)-CALCS!P808,0), 0), 0), ROUND(IF(IF(OR(C808="51", C808="52", C808="66"), (L808*'UNIT VALUES'!$C$22)-CALCS!O808,0)&gt;0, IF(OR(C808="51", C808="52", C808="66"), (L808*'UNIT VALUES'!$C$22)-CALCS!O808,0), 0), 0))</f>
        <v>37507</v>
      </c>
      <c r="U808" s="58">
        <f>IF(C808="22", (O808*'UNIT VALUES'!$D$34)+(Q808*'UNIT VALUES'!$D$35)+(S808*'UNIT VALUES'!$D$36), (O808*'UNIT VALUES'!$D$24)+(Q808*'UNIT VALUES'!$D$25)+(S808*'UNIT VALUES'!$D$26))</f>
        <v>1150238.4733977753</v>
      </c>
      <c r="V808" s="58">
        <f>IF(C808="22",(O808*'UNIT VALUES'!$D$37)+(Q808*'UNIT VALUES'!$D$38)+(R808*'UNIT VALUES'!$D$39),IF(C808="66",(Q808*'UNIT VALUES'!$D$27)+(T808*'UNIT VALUES'!$D$29)+(R808*'UNIT VALUES'!$D$30),(Q808*'UNIT VALUES'!$D$27)+(T808*'UNIT VALUES'!$D$28)+(R808*'UNIT VALUES'!$D$30)))</f>
        <v>2608865.6963574109</v>
      </c>
      <c r="W808" s="58">
        <f t="shared" si="12"/>
        <v>2608866</v>
      </c>
      <c r="X808" s="63">
        <f>ROUND(IF(C808="22", W808*'UNIT VALUES'!$D$40, W808*'UNIT VALUES'!$D$32), 0)</f>
        <v>2276151</v>
      </c>
    </row>
    <row r="809" spans="1:24">
      <c r="A809" s="64" t="s">
        <v>2432</v>
      </c>
      <c r="B809" s="64" t="s">
        <v>2322</v>
      </c>
      <c r="C809" s="64" t="s">
        <v>102</v>
      </c>
      <c r="D809" s="64" t="s">
        <v>103</v>
      </c>
      <c r="E809" s="64" t="s">
        <v>2323</v>
      </c>
      <c r="F809" s="64" t="s">
        <v>2433</v>
      </c>
      <c r="G809" s="64" t="s">
        <v>73</v>
      </c>
      <c r="H809" s="64" t="s">
        <v>24</v>
      </c>
      <c r="I809" s="64" t="s">
        <v>24</v>
      </c>
      <c r="J809" s="64" t="s">
        <v>2362</v>
      </c>
      <c r="K809" s="64" t="s">
        <v>26</v>
      </c>
      <c r="L809" s="65">
        <v>163769</v>
      </c>
      <c r="M809" s="65">
        <v>321512</v>
      </c>
      <c r="N809" s="65">
        <v>321482</v>
      </c>
      <c r="O809" s="65">
        <v>385992</v>
      </c>
      <c r="P809" s="65">
        <v>0</v>
      </c>
      <c r="Q809" s="65">
        <v>23494</v>
      </c>
      <c r="R809" s="65">
        <v>19346</v>
      </c>
      <c r="S809" s="65">
        <v>942</v>
      </c>
      <c r="T809" s="57">
        <f>IF(P809&gt;0, ROUND(IF(IF(OR(C809="51", C809="52", C809="66"), (L809*'UNIT VALUES'!$C$22)-CALCS!P809,0)&gt;0, IF(OR(C809="51", C809="52", C809="66"), (L809*'UNIT VALUES'!$C$22)-CALCS!P809,0), 0), 0), ROUND(IF(IF(OR(C809="51", C809="52", C809="66"), (L809*'UNIT VALUES'!$C$22)-CALCS!O809,0)&gt;0, IF(OR(C809="51", C809="52", C809="66"), (L809*'UNIT VALUES'!$C$22)-CALCS!O809,0), 0), 0))</f>
        <v>0</v>
      </c>
      <c r="U809" s="58">
        <f>IF(C809="22", (O809*'UNIT VALUES'!$D$34)+(Q809*'UNIT VALUES'!$D$35)+(S809*'UNIT VALUES'!$D$36), (O809*'UNIT VALUES'!$D$24)+(Q809*'UNIT VALUES'!$D$25)+(S809*'UNIT VALUES'!$D$26))</f>
        <v>1642355.8682119837</v>
      </c>
      <c r="V809" s="58">
        <f>IF(C809="22",(O809*'UNIT VALUES'!$D$37)+(Q809*'UNIT VALUES'!$D$38)+(R809*'UNIT VALUES'!$D$39),IF(C809="66",(Q809*'UNIT VALUES'!$D$27)+(T809*'UNIT VALUES'!$D$29)+(R809*'UNIT VALUES'!$D$30),(Q809*'UNIT VALUES'!$D$27)+(T809*'UNIT VALUES'!$D$28)+(R809*'UNIT VALUES'!$D$30)))</f>
        <v>1817008.3510516672</v>
      </c>
      <c r="W809" s="58">
        <f t="shared" si="12"/>
        <v>1817008</v>
      </c>
      <c r="X809" s="63">
        <f>ROUND(IF(C809="22", W809*'UNIT VALUES'!$D$40, W809*'UNIT VALUES'!$D$32), 0)</f>
        <v>1585280</v>
      </c>
    </row>
    <row r="810" spans="1:24">
      <c r="A810" s="64" t="s">
        <v>2434</v>
      </c>
      <c r="B810" s="64" t="s">
        <v>2322</v>
      </c>
      <c r="C810" s="64" t="s">
        <v>102</v>
      </c>
      <c r="D810" s="64" t="s">
        <v>103</v>
      </c>
      <c r="E810" s="64" t="s">
        <v>2323</v>
      </c>
      <c r="F810" s="64" t="s">
        <v>771</v>
      </c>
      <c r="G810" s="64" t="s">
        <v>242</v>
      </c>
      <c r="H810" s="64" t="s">
        <v>24</v>
      </c>
      <c r="I810" s="64" t="s">
        <v>24</v>
      </c>
      <c r="J810" s="64" t="s">
        <v>2334</v>
      </c>
      <c r="K810" s="64" t="s">
        <v>172</v>
      </c>
      <c r="L810" s="65">
        <v>1211097</v>
      </c>
      <c r="M810" s="65">
        <v>1222137</v>
      </c>
      <c r="N810" s="65">
        <v>1221867</v>
      </c>
      <c r="O810" s="65">
        <v>1232623</v>
      </c>
      <c r="P810" s="65">
        <v>0</v>
      </c>
      <c r="Q810" s="65">
        <v>60293</v>
      </c>
      <c r="R810" s="65">
        <v>86826</v>
      </c>
      <c r="S810" s="65">
        <v>8331</v>
      </c>
      <c r="T810" s="57">
        <f>IF(P810&gt;0, ROUND(IF(IF(OR(C810="51", C810="52", C810="66"), (L810*'UNIT VALUES'!$C$22)-CALCS!P810,0)&gt;0, IF(OR(C810="51", C810="52", C810="66"), (L810*'UNIT VALUES'!$C$22)-CALCS!P810,0), 0), 0), ROUND(IF(IF(OR(C810="51", C810="52", C810="66"), (L810*'UNIT VALUES'!$C$22)-CALCS!O810,0)&gt;0, IF(OR(C810="51", C810="52", C810="66"), (L810*'UNIT VALUES'!$C$22)-CALCS!O810,0), 0), 0))</f>
        <v>575574</v>
      </c>
      <c r="U810" s="58">
        <f>IF(C810="22", (O810*'UNIT VALUES'!$D$34)+(Q810*'UNIT VALUES'!$D$35)+(S810*'UNIT VALUES'!$D$36), (O810*'UNIT VALUES'!$D$24)+(Q810*'UNIT VALUES'!$D$25)+(S810*'UNIT VALUES'!$D$26))</f>
        <v>5691859.2739191158</v>
      </c>
      <c r="V810" s="58">
        <f>IF(C810="22",(O810*'UNIT VALUES'!$D$37)+(Q810*'UNIT VALUES'!$D$38)+(R810*'UNIT VALUES'!$D$39),IF(C810="66",(Q810*'UNIT VALUES'!$D$27)+(T810*'UNIT VALUES'!$D$29)+(R810*'UNIT VALUES'!$D$30),(Q810*'UNIT VALUES'!$D$27)+(T810*'UNIT VALUES'!$D$28)+(R810*'UNIT VALUES'!$D$30)))</f>
        <v>13953600.583668347</v>
      </c>
      <c r="W810" s="58">
        <f t="shared" si="12"/>
        <v>13953601</v>
      </c>
      <c r="X810" s="63">
        <f>ROUND(IF(C810="22", W810*'UNIT VALUES'!$D$40, W810*'UNIT VALUES'!$D$32), 0)</f>
        <v>12174063</v>
      </c>
    </row>
    <row r="811" spans="1:24">
      <c r="A811" s="64" t="s">
        <v>2435</v>
      </c>
      <c r="B811" s="64" t="s">
        <v>2322</v>
      </c>
      <c r="C811" s="64" t="s">
        <v>102</v>
      </c>
      <c r="D811" s="64" t="s">
        <v>103</v>
      </c>
      <c r="E811" s="64" t="s">
        <v>2323</v>
      </c>
      <c r="F811" s="64" t="s">
        <v>775</v>
      </c>
      <c r="G811" s="64" t="s">
        <v>302</v>
      </c>
      <c r="H811" s="64" t="s">
        <v>24</v>
      </c>
      <c r="I811" s="64" t="s">
        <v>24</v>
      </c>
      <c r="J811" s="64" t="s">
        <v>1051</v>
      </c>
      <c r="K811" s="64" t="s">
        <v>26</v>
      </c>
      <c r="L811" s="65">
        <v>189230</v>
      </c>
      <c r="M811" s="65">
        <v>240977</v>
      </c>
      <c r="N811" s="65">
        <v>240977</v>
      </c>
      <c r="O811" s="65">
        <v>262847</v>
      </c>
      <c r="P811" s="65">
        <v>0</v>
      </c>
      <c r="Q811" s="65">
        <v>16342</v>
      </c>
      <c r="R811" s="65">
        <v>19544</v>
      </c>
      <c r="S811" s="65">
        <v>598</v>
      </c>
      <c r="T811" s="57">
        <f>IF(P811&gt;0, ROUND(IF(IF(OR(C811="51", C811="52", C811="66"), (L811*'UNIT VALUES'!$C$22)-CALCS!P811,0)&gt;0, IF(OR(C811="51", C811="52", C811="66"), (L811*'UNIT VALUES'!$C$22)-CALCS!P811,0), 0), 0), ROUND(IF(IF(OR(C811="51", C811="52", C811="66"), (L811*'UNIT VALUES'!$C$22)-CALCS!O811,0)&gt;0, IF(OR(C811="51", C811="52", C811="66"), (L811*'UNIT VALUES'!$C$22)-CALCS!O811,0), 0), 0))</f>
        <v>19678</v>
      </c>
      <c r="U811" s="58">
        <f>IF(C811="22", (O811*'UNIT VALUES'!$D$34)+(Q811*'UNIT VALUES'!$D$35)+(S811*'UNIT VALUES'!$D$36), (O811*'UNIT VALUES'!$D$24)+(Q811*'UNIT VALUES'!$D$25)+(S811*'UNIT VALUES'!$D$26))</f>
        <v>1121611.3592120493</v>
      </c>
      <c r="V811" s="58">
        <f>IF(C811="22",(O811*'UNIT VALUES'!$D$37)+(Q811*'UNIT VALUES'!$D$38)+(R811*'UNIT VALUES'!$D$39),IF(C811="66",(Q811*'UNIT VALUES'!$D$27)+(T811*'UNIT VALUES'!$D$29)+(R811*'UNIT VALUES'!$D$30),(Q811*'UNIT VALUES'!$D$27)+(T811*'UNIT VALUES'!$D$28)+(R811*'UNIT VALUES'!$D$30)))</f>
        <v>1925687.8011113126</v>
      </c>
      <c r="W811" s="58">
        <f t="shared" si="12"/>
        <v>1925688</v>
      </c>
      <c r="X811" s="63">
        <f>ROUND(IF(C811="22", W811*'UNIT VALUES'!$D$40, W811*'UNIT VALUES'!$D$32), 0)</f>
        <v>1680100</v>
      </c>
    </row>
    <row r="812" spans="1:24">
      <c r="A812" s="64" t="s">
        <v>770</v>
      </c>
      <c r="B812" s="64" t="s">
        <v>2322</v>
      </c>
      <c r="C812" s="64" t="s">
        <v>102</v>
      </c>
      <c r="D812" s="64" t="s">
        <v>103</v>
      </c>
      <c r="E812" s="64" t="s">
        <v>2323</v>
      </c>
      <c r="F812" s="64" t="s">
        <v>777</v>
      </c>
      <c r="G812" s="64" t="s">
        <v>250</v>
      </c>
      <c r="H812" s="64" t="s">
        <v>24</v>
      </c>
      <c r="I812" s="64" t="s">
        <v>24</v>
      </c>
      <c r="J812" s="64" t="s">
        <v>2384</v>
      </c>
      <c r="K812" s="64" t="s">
        <v>172</v>
      </c>
      <c r="L812" s="65">
        <v>115542</v>
      </c>
      <c r="M812" s="65">
        <v>199737</v>
      </c>
      <c r="N812" s="65">
        <v>199737</v>
      </c>
      <c r="O812" s="65">
        <v>282958</v>
      </c>
      <c r="P812" s="65">
        <v>0</v>
      </c>
      <c r="Q812" s="65">
        <v>14271</v>
      </c>
      <c r="R812" s="65">
        <v>18652</v>
      </c>
      <c r="S812" s="65">
        <v>1676</v>
      </c>
      <c r="T812" s="57">
        <f>IF(P812&gt;0, ROUND(IF(IF(OR(C812="51", C812="52", C812="66"), (L812*'UNIT VALUES'!$C$22)-CALCS!P812,0)&gt;0, IF(OR(C812="51", C812="52", C812="66"), (L812*'UNIT VALUES'!$C$22)-CALCS!P812,0), 0), 0), ROUND(IF(IF(OR(C812="51", C812="52", C812="66"), (L812*'UNIT VALUES'!$C$22)-CALCS!O812,0)&gt;0, IF(OR(C812="51", C812="52", C812="66"), (L812*'UNIT VALUES'!$C$22)-CALCS!O812,0), 0), 0))</f>
        <v>0</v>
      </c>
      <c r="U812" s="58">
        <f>IF(C812="22", (O812*'UNIT VALUES'!$D$34)+(Q812*'UNIT VALUES'!$D$35)+(S812*'UNIT VALUES'!$D$36), (O812*'UNIT VALUES'!$D$24)+(Q812*'UNIT VALUES'!$D$25)+(S812*'UNIT VALUES'!$D$26))</f>
        <v>1279836.777620025</v>
      </c>
      <c r="V812" s="58">
        <f>IF(C812="22",(O812*'UNIT VALUES'!$D$37)+(Q812*'UNIT VALUES'!$D$38)+(R812*'UNIT VALUES'!$D$39),IF(C812="66",(Q812*'UNIT VALUES'!$D$27)+(T812*'UNIT VALUES'!$D$29)+(R812*'UNIT VALUES'!$D$30),(Q812*'UNIT VALUES'!$D$27)+(T812*'UNIT VALUES'!$D$28)+(R812*'UNIT VALUES'!$D$30)))</f>
        <v>1596844.846070634</v>
      </c>
      <c r="W812" s="58">
        <f t="shared" si="12"/>
        <v>1596845</v>
      </c>
      <c r="X812" s="63">
        <f>ROUND(IF(C812="22", W812*'UNIT VALUES'!$D$40, W812*'UNIT VALUES'!$D$32), 0)</f>
        <v>1393195</v>
      </c>
    </row>
    <row r="813" spans="1:24">
      <c r="A813" s="64" t="s">
        <v>2436</v>
      </c>
      <c r="B813" s="64" t="s">
        <v>2322</v>
      </c>
      <c r="C813" s="64" t="s">
        <v>102</v>
      </c>
      <c r="D813" s="64" t="s">
        <v>103</v>
      </c>
      <c r="E813" s="64" t="s">
        <v>2323</v>
      </c>
      <c r="F813" s="64" t="s">
        <v>2437</v>
      </c>
      <c r="G813" s="64" t="s">
        <v>660</v>
      </c>
      <c r="H813" s="64" t="s">
        <v>24</v>
      </c>
      <c r="I813" s="64" t="s">
        <v>24</v>
      </c>
      <c r="J813" s="64" t="s">
        <v>2170</v>
      </c>
      <c r="K813" s="64" t="s">
        <v>172</v>
      </c>
      <c r="L813" s="65">
        <v>134969</v>
      </c>
      <c r="M813" s="65">
        <v>255874</v>
      </c>
      <c r="N813" s="65">
        <v>255874</v>
      </c>
      <c r="O813" s="65">
        <v>302680</v>
      </c>
      <c r="P813" s="65">
        <v>0</v>
      </c>
      <c r="Q813" s="65">
        <v>28374</v>
      </c>
      <c r="R813" s="65">
        <v>12035</v>
      </c>
      <c r="S813" s="65">
        <v>4221</v>
      </c>
      <c r="T813" s="57">
        <f>IF(P813&gt;0, ROUND(IF(IF(OR(C813="51", C813="52", C813="66"), (L813*'UNIT VALUES'!$C$22)-CALCS!P813,0)&gt;0, IF(OR(C813="51", C813="52", C813="66"), (L813*'UNIT VALUES'!$C$22)-CALCS!P813,0), 0), 0), ROUND(IF(IF(OR(C813="51", C813="52", C813="66"), (L813*'UNIT VALUES'!$C$22)-CALCS!O813,0)&gt;0, IF(OR(C813="51", C813="52", C813="66"), (L813*'UNIT VALUES'!$C$22)-CALCS!O813,0), 0), 0))</f>
        <v>0</v>
      </c>
      <c r="U813" s="58">
        <f>IF(C813="22", (O813*'UNIT VALUES'!$D$34)+(Q813*'UNIT VALUES'!$D$35)+(S813*'UNIT VALUES'!$D$36), (O813*'UNIT VALUES'!$D$24)+(Q813*'UNIT VALUES'!$D$25)+(S813*'UNIT VALUES'!$D$26))</f>
        <v>2184226.1246429887</v>
      </c>
      <c r="V813" s="58">
        <f>IF(C813="22",(O813*'UNIT VALUES'!$D$37)+(Q813*'UNIT VALUES'!$D$38)+(R813*'UNIT VALUES'!$D$39),IF(C813="66",(Q813*'UNIT VALUES'!$D$27)+(T813*'UNIT VALUES'!$D$29)+(R813*'UNIT VALUES'!$D$30),(Q813*'UNIT VALUES'!$D$27)+(T813*'UNIT VALUES'!$D$28)+(R813*'UNIT VALUES'!$D$30)))</f>
        <v>1384795.4562299813</v>
      </c>
      <c r="W813" s="58">
        <f t="shared" si="12"/>
        <v>2184226</v>
      </c>
      <c r="X813" s="63">
        <f>ROUND(IF(C813="22", W813*'UNIT VALUES'!$D$40, W813*'UNIT VALUES'!$D$32), 0)</f>
        <v>1905666</v>
      </c>
    </row>
    <row r="814" spans="1:24">
      <c r="A814" s="64" t="s">
        <v>2438</v>
      </c>
      <c r="B814" s="64" t="s">
        <v>2322</v>
      </c>
      <c r="C814" s="64" t="s">
        <v>102</v>
      </c>
      <c r="D814" s="64" t="s">
        <v>103</v>
      </c>
      <c r="E814" s="64" t="s">
        <v>2323</v>
      </c>
      <c r="F814" s="64" t="s">
        <v>1157</v>
      </c>
      <c r="G814" s="64" t="s">
        <v>963</v>
      </c>
      <c r="H814" s="64" t="s">
        <v>24</v>
      </c>
      <c r="I814" s="64" t="s">
        <v>24</v>
      </c>
      <c r="J814" s="64" t="s">
        <v>2334</v>
      </c>
      <c r="K814" s="64" t="s">
        <v>172</v>
      </c>
      <c r="L814" s="65">
        <v>218187</v>
      </c>
      <c r="M814" s="65">
        <v>570367</v>
      </c>
      <c r="N814" s="65">
        <v>570367</v>
      </c>
      <c r="O814" s="65">
        <v>729652</v>
      </c>
      <c r="P814" s="65">
        <v>0</v>
      </c>
      <c r="Q814" s="65">
        <v>41577</v>
      </c>
      <c r="R814" s="65">
        <v>27302</v>
      </c>
      <c r="S814" s="65">
        <v>3335</v>
      </c>
      <c r="T814" s="57">
        <f>IF(P814&gt;0, ROUND(IF(IF(OR(C814="51", C814="52", C814="66"), (L814*'UNIT VALUES'!$C$22)-CALCS!P814,0)&gt;0, IF(OR(C814="51", C814="52", C814="66"), (L814*'UNIT VALUES'!$C$22)-CALCS!P814,0), 0), 0), ROUND(IF(IF(OR(C814="51", C814="52", C814="66"), (L814*'UNIT VALUES'!$C$22)-CALCS!O814,0)&gt;0, IF(OR(C814="51", C814="52", C814="66"), (L814*'UNIT VALUES'!$C$22)-CALCS!O814,0), 0), 0))</f>
        <v>0</v>
      </c>
      <c r="U814" s="58">
        <f>IF(C814="22", (O814*'UNIT VALUES'!$D$34)+(Q814*'UNIT VALUES'!$D$35)+(S814*'UNIT VALUES'!$D$36), (O814*'UNIT VALUES'!$D$24)+(Q814*'UNIT VALUES'!$D$25)+(S814*'UNIT VALUES'!$D$26))</f>
        <v>3280409.1291483408</v>
      </c>
      <c r="V814" s="58">
        <f>IF(C814="22",(O814*'UNIT VALUES'!$D$37)+(Q814*'UNIT VALUES'!$D$38)+(R814*'UNIT VALUES'!$D$39),IF(C814="66",(Q814*'UNIT VALUES'!$D$27)+(T814*'UNIT VALUES'!$D$29)+(R814*'UNIT VALUES'!$D$30),(Q814*'UNIT VALUES'!$D$27)+(T814*'UNIT VALUES'!$D$28)+(R814*'UNIT VALUES'!$D$30)))</f>
        <v>2719988.1586877387</v>
      </c>
      <c r="W814" s="58">
        <f t="shared" si="12"/>
        <v>3280409</v>
      </c>
      <c r="X814" s="63">
        <f>ROUND(IF(C814="22", W814*'UNIT VALUES'!$D$40, W814*'UNIT VALUES'!$D$32), 0)</f>
        <v>2862050</v>
      </c>
    </row>
    <row r="815" spans="1:24">
      <c r="A815" s="64" t="s">
        <v>2439</v>
      </c>
      <c r="B815" s="64" t="s">
        <v>2322</v>
      </c>
      <c r="C815" s="64" t="s">
        <v>102</v>
      </c>
      <c r="D815" s="64" t="s">
        <v>103</v>
      </c>
      <c r="E815" s="64" t="s">
        <v>2323</v>
      </c>
      <c r="F815" s="64" t="s">
        <v>1464</v>
      </c>
      <c r="G815" s="64" t="s">
        <v>136</v>
      </c>
      <c r="H815" s="64" t="s">
        <v>24</v>
      </c>
      <c r="I815" s="64" t="s">
        <v>24</v>
      </c>
      <c r="J815" s="64" t="s">
        <v>2170</v>
      </c>
      <c r="K815" s="64" t="s">
        <v>172</v>
      </c>
      <c r="L815" s="65">
        <v>363506</v>
      </c>
      <c r="M815" s="65">
        <v>432143</v>
      </c>
      <c r="N815" s="65">
        <v>431903</v>
      </c>
      <c r="O815" s="65">
        <v>495104</v>
      </c>
      <c r="P815" s="65">
        <v>0</v>
      </c>
      <c r="Q815" s="65">
        <v>23178</v>
      </c>
      <c r="R815" s="65">
        <v>49122</v>
      </c>
      <c r="S815" s="65">
        <v>3603</v>
      </c>
      <c r="T815" s="57">
        <f>IF(P815&gt;0, ROUND(IF(IF(OR(C815="51", C815="52", C815="66"), (L815*'UNIT VALUES'!$C$22)-CALCS!P815,0)&gt;0, IF(OR(C815="51", C815="52", C815="66"), (L815*'UNIT VALUES'!$C$22)-CALCS!P815,0), 0), 0), ROUND(IF(IF(OR(C815="51", C815="52", C815="66"), (L815*'UNIT VALUES'!$C$22)-CALCS!O815,0)&gt;0, IF(OR(C815="51", C815="52", C815="66"), (L815*'UNIT VALUES'!$C$22)-CALCS!O815,0), 0), 0))</f>
        <v>47619</v>
      </c>
      <c r="U815" s="58">
        <f>IF(C815="22", (O815*'UNIT VALUES'!$D$34)+(Q815*'UNIT VALUES'!$D$35)+(S815*'UNIT VALUES'!$D$36), (O815*'UNIT VALUES'!$D$24)+(Q815*'UNIT VALUES'!$D$25)+(S815*'UNIT VALUES'!$D$26))</f>
        <v>2297652.3882375904</v>
      </c>
      <c r="V815" s="58">
        <f>IF(C815="22",(O815*'UNIT VALUES'!$D$37)+(Q815*'UNIT VALUES'!$D$38)+(R815*'UNIT VALUES'!$D$39),IF(C815="66",(Q815*'UNIT VALUES'!$D$27)+(T815*'UNIT VALUES'!$D$29)+(R815*'UNIT VALUES'!$D$30),(Q815*'UNIT VALUES'!$D$27)+(T815*'UNIT VALUES'!$D$28)+(R815*'UNIT VALUES'!$D$30)))</f>
        <v>4487863.356140336</v>
      </c>
      <c r="W815" s="58">
        <f t="shared" si="12"/>
        <v>4487863</v>
      </c>
      <c r="X815" s="63">
        <f>ROUND(IF(C815="22", W815*'UNIT VALUES'!$D$40, W815*'UNIT VALUES'!$D$32), 0)</f>
        <v>3915514</v>
      </c>
    </row>
    <row r="816" spans="1:24">
      <c r="A816" s="64" t="s">
        <v>2058</v>
      </c>
      <c r="B816" s="64" t="s">
        <v>2059</v>
      </c>
      <c r="C816" s="64" t="s">
        <v>19</v>
      </c>
      <c r="D816" s="64" t="s">
        <v>20</v>
      </c>
      <c r="E816" s="64" t="s">
        <v>2060</v>
      </c>
      <c r="F816" s="64" t="s">
        <v>22</v>
      </c>
      <c r="G816" s="64" t="s">
        <v>23</v>
      </c>
      <c r="H816" s="64" t="s">
        <v>24</v>
      </c>
      <c r="I816" s="64" t="s">
        <v>24</v>
      </c>
      <c r="J816" s="64" t="s">
        <v>25</v>
      </c>
      <c r="K816" s="64" t="s">
        <v>2061</v>
      </c>
      <c r="L816" s="65">
        <v>0</v>
      </c>
      <c r="M816" s="65">
        <v>5880156</v>
      </c>
      <c r="N816" s="65">
        <v>5881766</v>
      </c>
      <c r="O816" s="65">
        <v>5817871</v>
      </c>
      <c r="P816" s="65">
        <v>0</v>
      </c>
      <c r="Q816" s="65">
        <v>818853</v>
      </c>
      <c r="R816" s="65">
        <v>179175</v>
      </c>
      <c r="S816" s="65">
        <v>41574</v>
      </c>
      <c r="T816" s="57">
        <f>IF(P816&gt;0, ROUND(IF(IF(OR(C816="51", C816="52", C816="66"), (L816*'UNIT VALUES'!$C$22)-CALCS!P816,0)&gt;0, IF(OR(C816="51", C816="52", C816="66"), (L816*'UNIT VALUES'!$C$22)-CALCS!P816,0), 0), 0), ROUND(IF(IF(OR(C816="51", C816="52", C816="66"), (L816*'UNIT VALUES'!$C$22)-CALCS!O816,0)&gt;0, IF(OR(C816="51", C816="52", C816="66"), (L816*'UNIT VALUES'!$C$22)-CALCS!O816,0), 0), 0))</f>
        <v>0</v>
      </c>
      <c r="U816" s="58">
        <f>IF(C816="22", (O816*'UNIT VALUES'!$D$34)+(Q816*'UNIT VALUES'!$D$35)+(S816*'UNIT VALUES'!$D$36), (O816*'UNIT VALUES'!$D$24)+(Q816*'UNIT VALUES'!$D$25)+(S816*'UNIT VALUES'!$D$26))</f>
        <v>49226278.085836761</v>
      </c>
      <c r="V816" s="58">
        <f>IF(C816="22",(O816*'UNIT VALUES'!$D$37)+(Q816*'UNIT VALUES'!$D$38)+(R816*'UNIT VALUES'!$D$39),IF(C816="66",(Q816*'UNIT VALUES'!$D$27)+(T816*'UNIT VALUES'!$D$29)+(R816*'UNIT VALUES'!$D$30),(Q816*'UNIT VALUES'!$D$27)+(T816*'UNIT VALUES'!$D$28)+(R816*'UNIT VALUES'!$D$30)))</f>
        <v>36263150.251605675</v>
      </c>
      <c r="W816" s="58">
        <f t="shared" si="12"/>
        <v>49226278</v>
      </c>
      <c r="X816" s="63">
        <f>ROUND(IF(C816="22", W816*'UNIT VALUES'!$D$40, W816*'UNIT VALUES'!$D$32), 0)</f>
        <v>41046412</v>
      </c>
    </row>
    <row r="817" spans="1:24">
      <c r="A817" s="64" t="s">
        <v>2062</v>
      </c>
      <c r="B817" s="64" t="s">
        <v>2059</v>
      </c>
      <c r="C817" s="64" t="s">
        <v>28</v>
      </c>
      <c r="D817" s="64" t="s">
        <v>29</v>
      </c>
      <c r="E817" s="64" t="s">
        <v>2060</v>
      </c>
      <c r="F817" s="64" t="s">
        <v>249</v>
      </c>
      <c r="G817" s="64" t="s">
        <v>1034</v>
      </c>
      <c r="H817" s="64" t="s">
        <v>24</v>
      </c>
      <c r="I817" s="64" t="s">
        <v>2063</v>
      </c>
      <c r="J817" s="64" t="s">
        <v>2064</v>
      </c>
      <c r="K817" s="64" t="s">
        <v>2061</v>
      </c>
      <c r="L817" s="65">
        <v>60192</v>
      </c>
      <c r="M817" s="65">
        <v>62179</v>
      </c>
      <c r="N817" s="65">
        <v>54022</v>
      </c>
      <c r="O817" s="65">
        <v>83393</v>
      </c>
      <c r="P817" s="65">
        <v>72453</v>
      </c>
      <c r="Q817" s="65">
        <v>14310</v>
      </c>
      <c r="R817" s="65">
        <v>7950</v>
      </c>
      <c r="S817" s="65">
        <v>450</v>
      </c>
      <c r="T817" s="57">
        <f>IF(P817&gt;0, ROUND(IF(IF(OR(C817="51", C817="52", C817="66"), (L817*'UNIT VALUES'!$C$22)-CALCS!P817,0)&gt;0, IF(OR(C817="51", C817="52", C817="66"), (L817*'UNIT VALUES'!$C$22)-CALCS!P817,0), 0), 0), ROUND(IF(IF(OR(C817="51", C817="52", C817="66"), (L817*'UNIT VALUES'!$C$22)-CALCS!O817,0)&gt;0, IF(OR(C817="51", C817="52", C817="66"), (L817*'UNIT VALUES'!$C$22)-CALCS!O817,0), 0), 0))</f>
        <v>17415</v>
      </c>
      <c r="U817" s="58">
        <f>IF(C817="22", (O817*'UNIT VALUES'!$D$34)+(Q817*'UNIT VALUES'!$D$35)+(S817*'UNIT VALUES'!$D$36), (O817*'UNIT VALUES'!$D$24)+(Q817*'UNIT VALUES'!$D$25)+(S817*'UNIT VALUES'!$D$26))</f>
        <v>681188.35758737556</v>
      </c>
      <c r="V817" s="58">
        <f>IF(C817="22",(O817*'UNIT VALUES'!$D$37)+(Q817*'UNIT VALUES'!$D$38)+(R817*'UNIT VALUES'!$D$39),IF(C817="66",(Q817*'UNIT VALUES'!$D$27)+(T817*'UNIT VALUES'!$D$29)+(R817*'UNIT VALUES'!$D$30),(Q817*'UNIT VALUES'!$D$27)+(T817*'UNIT VALUES'!$D$28)+(R817*'UNIT VALUES'!$D$30)))</f>
        <v>1051603.3383316235</v>
      </c>
      <c r="W817" s="58">
        <f t="shared" si="12"/>
        <v>1051603</v>
      </c>
      <c r="X817" s="63">
        <f>ROUND(IF(C817="22", W817*'UNIT VALUES'!$D$40, W817*'UNIT VALUES'!$D$32), 0)</f>
        <v>917489</v>
      </c>
    </row>
    <row r="818" spans="1:24">
      <c r="A818" s="64" t="s">
        <v>2065</v>
      </c>
      <c r="B818" s="64" t="s">
        <v>2059</v>
      </c>
      <c r="C818" s="64" t="s">
        <v>28</v>
      </c>
      <c r="D818" s="64" t="s">
        <v>29</v>
      </c>
      <c r="E818" s="64" t="s">
        <v>2060</v>
      </c>
      <c r="F818" s="64" t="s">
        <v>1808</v>
      </c>
      <c r="G818" s="64" t="s">
        <v>23</v>
      </c>
      <c r="H818" s="64" t="s">
        <v>24</v>
      </c>
      <c r="I818" s="64" t="s">
        <v>2066</v>
      </c>
      <c r="J818" s="64" t="s">
        <v>2067</v>
      </c>
      <c r="K818" s="64" t="s">
        <v>2061</v>
      </c>
      <c r="L818" s="65">
        <v>33199</v>
      </c>
      <c r="M818" s="65">
        <v>37266</v>
      </c>
      <c r="N818" s="65">
        <v>37266</v>
      </c>
      <c r="O818" s="65">
        <v>49963</v>
      </c>
      <c r="P818" s="65">
        <v>0</v>
      </c>
      <c r="Q818" s="65">
        <v>9510</v>
      </c>
      <c r="R818" s="65">
        <v>2053</v>
      </c>
      <c r="S818" s="65">
        <v>804</v>
      </c>
      <c r="T818" s="57">
        <f>IF(P818&gt;0, ROUND(IF(IF(OR(C818="51", C818="52", C818="66"), (L818*'UNIT VALUES'!$C$22)-CALCS!P818,0)&gt;0, IF(OR(C818="51", C818="52", C818="66"), (L818*'UNIT VALUES'!$C$22)-CALCS!P818,0), 0), 0), ROUND(IF(IF(OR(C818="51", C818="52", C818="66"), (L818*'UNIT VALUES'!$C$22)-CALCS!O818,0)&gt;0, IF(OR(C818="51", C818="52", C818="66"), (L818*'UNIT VALUES'!$C$22)-CALCS!O818,0), 0), 0))</f>
        <v>0</v>
      </c>
      <c r="U818" s="58">
        <f>IF(C818="22", (O818*'UNIT VALUES'!$D$34)+(Q818*'UNIT VALUES'!$D$35)+(S818*'UNIT VALUES'!$D$36), (O818*'UNIT VALUES'!$D$24)+(Q818*'UNIT VALUES'!$D$25)+(S818*'UNIT VALUES'!$D$26))</f>
        <v>527468.87768605491</v>
      </c>
      <c r="V818" s="58">
        <f>IF(C818="22",(O818*'UNIT VALUES'!$D$37)+(Q818*'UNIT VALUES'!$D$38)+(R818*'UNIT VALUES'!$D$39),IF(C818="66",(Q818*'UNIT VALUES'!$D$27)+(T818*'UNIT VALUES'!$D$29)+(R818*'UNIT VALUES'!$D$30),(Q818*'UNIT VALUES'!$D$27)+(T818*'UNIT VALUES'!$D$28)+(R818*'UNIT VALUES'!$D$30)))</f>
        <v>322588.84177272511</v>
      </c>
      <c r="W818" s="58">
        <f t="shared" si="12"/>
        <v>527469</v>
      </c>
      <c r="X818" s="63">
        <f>ROUND(IF(C818="22", W818*'UNIT VALUES'!$D$40, W818*'UNIT VALUES'!$D$32), 0)</f>
        <v>460200</v>
      </c>
    </row>
    <row r="819" spans="1:24">
      <c r="A819" s="64" t="s">
        <v>2068</v>
      </c>
      <c r="B819" s="64" t="s">
        <v>2059</v>
      </c>
      <c r="C819" s="64" t="s">
        <v>28</v>
      </c>
      <c r="D819" s="64" t="s">
        <v>29</v>
      </c>
      <c r="E819" s="64" t="s">
        <v>2060</v>
      </c>
      <c r="F819" s="64" t="s">
        <v>2069</v>
      </c>
      <c r="G819" s="64" t="s">
        <v>23</v>
      </c>
      <c r="H819" s="64" t="s">
        <v>24</v>
      </c>
      <c r="I819" s="64" t="s">
        <v>2070</v>
      </c>
      <c r="J819" s="64" t="s">
        <v>2071</v>
      </c>
      <c r="K819" s="64" t="s">
        <v>2061</v>
      </c>
      <c r="L819" s="65">
        <v>3356</v>
      </c>
      <c r="M819" s="65">
        <v>22315</v>
      </c>
      <c r="N819" s="65">
        <v>21763</v>
      </c>
      <c r="O819" s="65">
        <v>135234</v>
      </c>
      <c r="P819" s="65">
        <v>0</v>
      </c>
      <c r="Q819" s="65">
        <v>4712</v>
      </c>
      <c r="R819" s="65">
        <v>313</v>
      </c>
      <c r="S819" s="65">
        <v>415</v>
      </c>
      <c r="T819" s="57">
        <f>IF(P819&gt;0, ROUND(IF(IF(OR(C819="51", C819="52", C819="66"), (L819*'UNIT VALUES'!$C$22)-CALCS!P819,0)&gt;0, IF(OR(C819="51", C819="52", C819="66"), (L819*'UNIT VALUES'!$C$22)-CALCS!P819,0), 0), 0), ROUND(IF(IF(OR(C819="51", C819="52", C819="66"), (L819*'UNIT VALUES'!$C$22)-CALCS!O819,0)&gt;0, IF(OR(C819="51", C819="52", C819="66"), (L819*'UNIT VALUES'!$C$22)-CALCS!O819,0), 0), 0))</f>
        <v>0</v>
      </c>
      <c r="U819" s="58">
        <f>IF(C819="22", (O819*'UNIT VALUES'!$D$34)+(Q819*'UNIT VALUES'!$D$35)+(S819*'UNIT VALUES'!$D$36), (O819*'UNIT VALUES'!$D$24)+(Q819*'UNIT VALUES'!$D$25)+(S819*'UNIT VALUES'!$D$26))</f>
        <v>481320.11400881375</v>
      </c>
      <c r="V819" s="58">
        <f>IF(C819="22",(O819*'UNIT VALUES'!$D$37)+(Q819*'UNIT VALUES'!$D$38)+(R819*'UNIT VALUES'!$D$39),IF(C819="66",(Q819*'UNIT VALUES'!$D$27)+(T819*'UNIT VALUES'!$D$29)+(R819*'UNIT VALUES'!$D$30),(Q819*'UNIT VALUES'!$D$27)+(T819*'UNIT VALUES'!$D$28)+(R819*'UNIT VALUES'!$D$30)))</f>
        <v>109510.65446702894</v>
      </c>
      <c r="W819" s="58">
        <f t="shared" si="12"/>
        <v>481320</v>
      </c>
      <c r="X819" s="63">
        <f>ROUND(IF(C819="22", W819*'UNIT VALUES'!$D$40, W819*'UNIT VALUES'!$D$32), 0)</f>
        <v>419936</v>
      </c>
    </row>
    <row r="820" spans="1:24">
      <c r="A820" s="64" t="s">
        <v>2072</v>
      </c>
      <c r="B820" s="64" t="s">
        <v>2059</v>
      </c>
      <c r="C820" s="64" t="s">
        <v>28</v>
      </c>
      <c r="D820" s="64" t="s">
        <v>29</v>
      </c>
      <c r="E820" s="64" t="s">
        <v>2060</v>
      </c>
      <c r="F820" s="64" t="s">
        <v>819</v>
      </c>
      <c r="G820" s="64" t="s">
        <v>23</v>
      </c>
      <c r="H820" s="64" t="s">
        <v>24</v>
      </c>
      <c r="I820" s="64" t="s">
        <v>2073</v>
      </c>
      <c r="J820" s="64" t="s">
        <v>2074</v>
      </c>
      <c r="K820" s="64" t="s">
        <v>2061</v>
      </c>
      <c r="L820" s="65">
        <v>12573</v>
      </c>
      <c r="M820" s="65">
        <v>32928</v>
      </c>
      <c r="N820" s="65">
        <v>32421</v>
      </c>
      <c r="O820" s="65">
        <v>57233</v>
      </c>
      <c r="P820" s="65">
        <v>0</v>
      </c>
      <c r="Q820" s="65">
        <v>10605</v>
      </c>
      <c r="R820" s="65">
        <v>1262</v>
      </c>
      <c r="S820" s="65">
        <v>185</v>
      </c>
      <c r="T820" s="57">
        <f>IF(P820&gt;0, ROUND(IF(IF(OR(C820="51", C820="52", C820="66"), (L820*'UNIT VALUES'!$C$22)-CALCS!P820,0)&gt;0, IF(OR(C820="51", C820="52", C820="66"), (L820*'UNIT VALUES'!$C$22)-CALCS!P820,0), 0), 0), ROUND(IF(IF(OR(C820="51", C820="52", C820="66"), (L820*'UNIT VALUES'!$C$22)-CALCS!O820,0)&gt;0, IF(OR(C820="51", C820="52", C820="66"), (L820*'UNIT VALUES'!$C$22)-CALCS!O820,0), 0), 0))</f>
        <v>0</v>
      </c>
      <c r="U820" s="58">
        <f>IF(C820="22", (O820*'UNIT VALUES'!$D$34)+(Q820*'UNIT VALUES'!$D$35)+(S820*'UNIT VALUES'!$D$36), (O820*'UNIT VALUES'!$D$24)+(Q820*'UNIT VALUES'!$D$25)+(S820*'UNIT VALUES'!$D$26))</f>
        <v>470698.91799026582</v>
      </c>
      <c r="V820" s="58">
        <f>IF(C820="22",(O820*'UNIT VALUES'!$D$37)+(Q820*'UNIT VALUES'!$D$38)+(R820*'UNIT VALUES'!$D$39),IF(C820="66",(Q820*'UNIT VALUES'!$D$27)+(T820*'UNIT VALUES'!$D$29)+(R820*'UNIT VALUES'!$D$30),(Q820*'UNIT VALUES'!$D$27)+(T820*'UNIT VALUES'!$D$28)+(R820*'UNIT VALUES'!$D$30)))</f>
        <v>286312.69344157563</v>
      </c>
      <c r="W820" s="58">
        <f t="shared" si="12"/>
        <v>470699</v>
      </c>
      <c r="X820" s="63">
        <f>ROUND(IF(C820="22", W820*'UNIT VALUES'!$D$40, W820*'UNIT VALUES'!$D$32), 0)</f>
        <v>410670</v>
      </c>
    </row>
    <row r="821" spans="1:24">
      <c r="A821" s="64" t="s">
        <v>2075</v>
      </c>
      <c r="B821" s="64" t="s">
        <v>2059</v>
      </c>
      <c r="C821" s="64" t="s">
        <v>28</v>
      </c>
      <c r="D821" s="64" t="s">
        <v>29</v>
      </c>
      <c r="E821" s="64" t="s">
        <v>2060</v>
      </c>
      <c r="F821" s="64" t="s">
        <v>219</v>
      </c>
      <c r="G821" s="64" t="s">
        <v>136</v>
      </c>
      <c r="H821" s="64" t="s">
        <v>24</v>
      </c>
      <c r="I821" s="64" t="s">
        <v>179</v>
      </c>
      <c r="J821" s="64" t="s">
        <v>2076</v>
      </c>
      <c r="K821" s="64" t="s">
        <v>2061</v>
      </c>
      <c r="L821" s="65">
        <v>201564</v>
      </c>
      <c r="M821" s="65">
        <v>331367</v>
      </c>
      <c r="N821" s="65">
        <v>314447</v>
      </c>
      <c r="O821" s="65">
        <v>731424</v>
      </c>
      <c r="P821" s="65">
        <v>0</v>
      </c>
      <c r="Q821" s="65">
        <v>83621</v>
      </c>
      <c r="R821" s="65">
        <v>10960</v>
      </c>
      <c r="S821" s="65">
        <v>6183</v>
      </c>
      <c r="T821" s="57">
        <f>IF(P821&gt;0, ROUND(IF(IF(OR(C821="51", C821="52", C821="66"), (L821*'UNIT VALUES'!$C$22)-CALCS!P821,0)&gt;0, IF(OR(C821="51", C821="52", C821="66"), (L821*'UNIT VALUES'!$C$22)-CALCS!P821,0), 0), 0), ROUND(IF(IF(OR(C821="51", C821="52", C821="66"), (L821*'UNIT VALUES'!$C$22)-CALCS!O821,0)&gt;0, IF(OR(C821="51", C821="52", C821="66"), (L821*'UNIT VALUES'!$C$22)-CALCS!O821,0), 0), 0))</f>
        <v>0</v>
      </c>
      <c r="U821" s="58">
        <f>IF(C821="22", (O821*'UNIT VALUES'!$D$34)+(Q821*'UNIT VALUES'!$D$35)+(S821*'UNIT VALUES'!$D$36), (O821*'UNIT VALUES'!$D$24)+(Q821*'UNIT VALUES'!$D$25)+(S821*'UNIT VALUES'!$D$26))</f>
        <v>5062047.5476885485</v>
      </c>
      <c r="V821" s="58">
        <f>IF(C821="22",(O821*'UNIT VALUES'!$D$37)+(Q821*'UNIT VALUES'!$D$38)+(R821*'UNIT VALUES'!$D$39),IF(C821="66",(Q821*'UNIT VALUES'!$D$27)+(T821*'UNIT VALUES'!$D$29)+(R821*'UNIT VALUES'!$D$30),(Q821*'UNIT VALUES'!$D$27)+(T821*'UNIT VALUES'!$D$28)+(R821*'UNIT VALUES'!$D$30)))</f>
        <v>2329701.2287427131</v>
      </c>
      <c r="W821" s="58">
        <f t="shared" si="12"/>
        <v>5062048</v>
      </c>
      <c r="X821" s="63">
        <f>ROUND(IF(C821="22", W821*'UNIT VALUES'!$D$40, W821*'UNIT VALUES'!$D$32), 0)-14</f>
        <v>4416458</v>
      </c>
    </row>
    <row r="822" spans="1:24">
      <c r="A822" s="64" t="s">
        <v>312</v>
      </c>
      <c r="B822" s="64" t="s">
        <v>2059</v>
      </c>
      <c r="C822" s="64" t="s">
        <v>28</v>
      </c>
      <c r="D822" s="64" t="s">
        <v>29</v>
      </c>
      <c r="E822" s="64" t="s">
        <v>2060</v>
      </c>
      <c r="F822" s="64" t="s">
        <v>1345</v>
      </c>
      <c r="G822" s="64" t="s">
        <v>201</v>
      </c>
      <c r="H822" s="64" t="s">
        <v>24</v>
      </c>
      <c r="I822" s="64" t="s">
        <v>2077</v>
      </c>
      <c r="J822" s="64" t="s">
        <v>2076</v>
      </c>
      <c r="K822" s="64" t="s">
        <v>2061</v>
      </c>
      <c r="L822" s="65">
        <v>17799</v>
      </c>
      <c r="M822" s="65">
        <v>24512</v>
      </c>
      <c r="N822" s="65">
        <v>16942</v>
      </c>
      <c r="O822" s="65">
        <v>79066</v>
      </c>
      <c r="P822" s="65">
        <v>54648</v>
      </c>
      <c r="Q822" s="65">
        <v>7033</v>
      </c>
      <c r="R822" s="65">
        <v>2013</v>
      </c>
      <c r="S822" s="65">
        <v>650</v>
      </c>
      <c r="T822" s="57">
        <f>IF(P822&gt;0, ROUND(IF(IF(OR(C822="51", C822="52", C822="66"), (L822*'UNIT VALUES'!$C$22)-CALCS!P822,0)&gt;0, IF(OR(C822="51", C822="52", C822="66"), (L822*'UNIT VALUES'!$C$22)-CALCS!P822,0), 0), 0), ROUND(IF(IF(OR(C822="51", C822="52", C822="66"), (L822*'UNIT VALUES'!$C$22)-CALCS!O822,0)&gt;0, IF(OR(C822="51", C822="52", C822="66"), (L822*'UNIT VALUES'!$C$22)-CALCS!O822,0), 0), 0))</f>
        <v>0</v>
      </c>
      <c r="U822" s="58">
        <f>IF(C822="22", (O822*'UNIT VALUES'!$D$34)+(Q822*'UNIT VALUES'!$D$35)+(S822*'UNIT VALUES'!$D$36), (O822*'UNIT VALUES'!$D$24)+(Q822*'UNIT VALUES'!$D$25)+(S822*'UNIT VALUES'!$D$26))</f>
        <v>482248.69880634279</v>
      </c>
      <c r="V822" s="58">
        <f>IF(C822="22",(O822*'UNIT VALUES'!$D$37)+(Q822*'UNIT VALUES'!$D$38)+(R822*'UNIT VALUES'!$D$39),IF(C822="66",(Q822*'UNIT VALUES'!$D$27)+(T822*'UNIT VALUES'!$D$29)+(R822*'UNIT VALUES'!$D$30),(Q822*'UNIT VALUES'!$D$27)+(T822*'UNIT VALUES'!$D$28)+(R822*'UNIT VALUES'!$D$30)))</f>
        <v>273921.14996949286</v>
      </c>
      <c r="W822" s="58">
        <f t="shared" si="12"/>
        <v>482249</v>
      </c>
      <c r="X822" s="63">
        <f>ROUND(IF(C822="22", W822*'UNIT VALUES'!$D$40, W822*'UNIT VALUES'!$D$32), 0)</f>
        <v>420747</v>
      </c>
    </row>
    <row r="823" spans="1:24">
      <c r="A823" s="64" t="s">
        <v>2078</v>
      </c>
      <c r="B823" s="64" t="s">
        <v>2059</v>
      </c>
      <c r="C823" s="64" t="s">
        <v>28</v>
      </c>
      <c r="D823" s="64" t="s">
        <v>29</v>
      </c>
      <c r="E823" s="64" t="s">
        <v>2060</v>
      </c>
      <c r="F823" s="64" t="s">
        <v>315</v>
      </c>
      <c r="G823" s="64" t="s">
        <v>23</v>
      </c>
      <c r="H823" s="64" t="s">
        <v>24</v>
      </c>
      <c r="I823" s="64" t="s">
        <v>1278</v>
      </c>
      <c r="J823" s="64" t="s">
        <v>2074</v>
      </c>
      <c r="K823" s="64" t="s">
        <v>2061</v>
      </c>
      <c r="L823" s="65">
        <v>78302</v>
      </c>
      <c r="M823" s="65">
        <v>113239</v>
      </c>
      <c r="N823" s="65">
        <v>100831</v>
      </c>
      <c r="O823" s="65">
        <v>228330</v>
      </c>
      <c r="P823" s="65">
        <v>203311</v>
      </c>
      <c r="Q823" s="65">
        <v>33732</v>
      </c>
      <c r="R823" s="65">
        <v>6902</v>
      </c>
      <c r="S823" s="65">
        <v>2300</v>
      </c>
      <c r="T823" s="57">
        <f>IF(P823&gt;0, ROUND(IF(IF(OR(C823="51", C823="52", C823="66"), (L823*'UNIT VALUES'!$C$22)-CALCS!P823,0)&gt;0, IF(OR(C823="51", C823="52", C823="66"), (L823*'UNIT VALUES'!$C$22)-CALCS!P823,0), 0), 0), ROUND(IF(IF(OR(C823="51", C823="52", C823="66"), (L823*'UNIT VALUES'!$C$22)-CALCS!O823,0)&gt;0, IF(OR(C823="51", C823="52", C823="66"), (L823*'UNIT VALUES'!$C$22)-CALCS!O823,0), 0), 0))</f>
        <v>0</v>
      </c>
      <c r="U823" s="58">
        <f>IF(C823="22", (O823*'UNIT VALUES'!$D$34)+(Q823*'UNIT VALUES'!$D$35)+(S823*'UNIT VALUES'!$D$36), (O823*'UNIT VALUES'!$D$24)+(Q823*'UNIT VALUES'!$D$25)+(S823*'UNIT VALUES'!$D$26))</f>
        <v>1877965.7574123573</v>
      </c>
      <c r="V823" s="58">
        <f>IF(C823="22",(O823*'UNIT VALUES'!$D$37)+(Q823*'UNIT VALUES'!$D$38)+(R823*'UNIT VALUES'!$D$39),IF(C823="66",(Q823*'UNIT VALUES'!$D$27)+(T823*'UNIT VALUES'!$D$29)+(R823*'UNIT VALUES'!$D$30),(Q823*'UNIT VALUES'!$D$27)+(T823*'UNIT VALUES'!$D$28)+(R823*'UNIT VALUES'!$D$30)))</f>
        <v>1117068.049266099</v>
      </c>
      <c r="W823" s="58">
        <f t="shared" si="12"/>
        <v>1877966</v>
      </c>
      <c r="X823" s="63">
        <f>ROUND(IF(C823="22", W823*'UNIT VALUES'!$D$40, W823*'UNIT VALUES'!$D$32), 0)</f>
        <v>1638464</v>
      </c>
    </row>
    <row r="824" spans="1:24">
      <c r="A824" s="64" t="s">
        <v>120</v>
      </c>
      <c r="B824" s="64" t="s">
        <v>2059</v>
      </c>
      <c r="C824" s="64" t="s">
        <v>28</v>
      </c>
      <c r="D824" s="64" t="s">
        <v>29</v>
      </c>
      <c r="E824" s="64" t="s">
        <v>2060</v>
      </c>
      <c r="F824" s="64" t="s">
        <v>2040</v>
      </c>
      <c r="G824" s="64" t="s">
        <v>131</v>
      </c>
      <c r="H824" s="64" t="s">
        <v>24</v>
      </c>
      <c r="I824" s="64" t="s">
        <v>2079</v>
      </c>
      <c r="J824" s="64" t="s">
        <v>2080</v>
      </c>
      <c r="K824" s="64" t="s">
        <v>2061</v>
      </c>
      <c r="L824" s="65">
        <v>47106</v>
      </c>
      <c r="M824" s="65">
        <v>73063</v>
      </c>
      <c r="N824" s="65">
        <v>59507</v>
      </c>
      <c r="O824" s="65">
        <v>200564</v>
      </c>
      <c r="P824" s="65">
        <v>0</v>
      </c>
      <c r="Q824" s="65">
        <v>29797</v>
      </c>
      <c r="R824" s="65">
        <v>2557</v>
      </c>
      <c r="S824" s="65">
        <v>1325</v>
      </c>
      <c r="T824" s="57">
        <f>IF(P824&gt;0, ROUND(IF(IF(OR(C824="51", C824="52", C824="66"), (L824*'UNIT VALUES'!$C$22)-CALCS!P824,0)&gt;0, IF(OR(C824="51", C824="52", C824="66"), (L824*'UNIT VALUES'!$C$22)-CALCS!P824,0), 0), 0), ROUND(IF(IF(OR(C824="51", C824="52", C824="66"), (L824*'UNIT VALUES'!$C$22)-CALCS!O824,0)&gt;0, IF(OR(C824="51", C824="52", C824="66"), (L824*'UNIT VALUES'!$C$22)-CALCS!O824,0), 0), 0))</f>
        <v>0</v>
      </c>
      <c r="U824" s="58">
        <f>IF(C824="22", (O824*'UNIT VALUES'!$D$34)+(Q824*'UNIT VALUES'!$D$35)+(S824*'UNIT VALUES'!$D$36), (O824*'UNIT VALUES'!$D$24)+(Q824*'UNIT VALUES'!$D$25)+(S824*'UNIT VALUES'!$D$26))</f>
        <v>1537010.9806310555</v>
      </c>
      <c r="V824" s="58">
        <f>IF(C824="22",(O824*'UNIT VALUES'!$D$37)+(Q824*'UNIT VALUES'!$D$38)+(R824*'UNIT VALUES'!$D$39),IF(C824="66",(Q824*'UNIT VALUES'!$D$27)+(T824*'UNIT VALUES'!$D$29)+(R824*'UNIT VALUES'!$D$30),(Q824*'UNIT VALUES'!$D$27)+(T824*'UNIT VALUES'!$D$28)+(R824*'UNIT VALUES'!$D$30)))</f>
        <v>733790.07486093673</v>
      </c>
      <c r="W824" s="58">
        <f t="shared" si="12"/>
        <v>1537011</v>
      </c>
      <c r="X824" s="63">
        <f>ROUND(IF(C824="22", W824*'UNIT VALUES'!$D$40, W824*'UNIT VALUES'!$D$32), 0)</f>
        <v>1340992</v>
      </c>
    </row>
    <row r="825" spans="1:24">
      <c r="A825" s="64" t="s">
        <v>2081</v>
      </c>
      <c r="B825" s="64" t="s">
        <v>2059</v>
      </c>
      <c r="C825" s="64" t="s">
        <v>28</v>
      </c>
      <c r="D825" s="64" t="s">
        <v>29</v>
      </c>
      <c r="E825" s="64" t="s">
        <v>2060</v>
      </c>
      <c r="F825" s="64" t="s">
        <v>2082</v>
      </c>
      <c r="G825" s="64" t="s">
        <v>250</v>
      </c>
      <c r="H825" s="64" t="s">
        <v>24</v>
      </c>
      <c r="I825" s="64" t="s">
        <v>2083</v>
      </c>
      <c r="J825" s="64" t="s">
        <v>2076</v>
      </c>
      <c r="K825" s="64" t="s">
        <v>2061</v>
      </c>
      <c r="L825" s="65">
        <v>37276</v>
      </c>
      <c r="M825" s="65">
        <v>52620</v>
      </c>
      <c r="N825" s="65">
        <v>47333</v>
      </c>
      <c r="O825" s="65">
        <v>71741</v>
      </c>
      <c r="P825" s="65">
        <v>64533</v>
      </c>
      <c r="Q825" s="65">
        <v>12716</v>
      </c>
      <c r="R825" s="65">
        <v>2431</v>
      </c>
      <c r="S825" s="65">
        <v>778</v>
      </c>
      <c r="T825" s="57">
        <f>IF(P825&gt;0, ROUND(IF(IF(OR(C825="51", C825="52", C825="66"), (L825*'UNIT VALUES'!$C$22)-CALCS!P825,0)&gt;0, IF(OR(C825="51", C825="52", C825="66"), (L825*'UNIT VALUES'!$C$22)-CALCS!P825,0), 0), 0), ROUND(IF(IF(OR(C825="51", C825="52", C825="66"), (L825*'UNIT VALUES'!$C$22)-CALCS!O825,0)&gt;0, IF(OR(C825="51", C825="52", C825="66"), (L825*'UNIT VALUES'!$C$22)-CALCS!O825,0), 0), 0))</f>
        <v>0</v>
      </c>
      <c r="U825" s="58">
        <f>IF(C825="22", (O825*'UNIT VALUES'!$D$34)+(Q825*'UNIT VALUES'!$D$35)+(S825*'UNIT VALUES'!$D$36), (O825*'UNIT VALUES'!$D$24)+(Q825*'UNIT VALUES'!$D$25)+(S825*'UNIT VALUES'!$D$26))</f>
        <v>664691.47285436583</v>
      </c>
      <c r="V825" s="58">
        <f>IF(C825="22",(O825*'UNIT VALUES'!$D$37)+(Q825*'UNIT VALUES'!$D$38)+(R825*'UNIT VALUES'!$D$39),IF(C825="66",(Q825*'UNIT VALUES'!$D$27)+(T825*'UNIT VALUES'!$D$29)+(R825*'UNIT VALUES'!$D$30),(Q825*'UNIT VALUES'!$D$27)+(T825*'UNIT VALUES'!$D$28)+(R825*'UNIT VALUES'!$D$30)))</f>
        <v>408892.87083820882</v>
      </c>
      <c r="W825" s="58">
        <f t="shared" si="12"/>
        <v>664691</v>
      </c>
      <c r="X825" s="63">
        <f>ROUND(IF(C825="22", W825*'UNIT VALUES'!$D$40, W825*'UNIT VALUES'!$D$32), 0)</f>
        <v>579921</v>
      </c>
    </row>
    <row r="826" spans="1:24">
      <c r="A826" s="64" t="s">
        <v>2084</v>
      </c>
      <c r="B826" s="64" t="s">
        <v>2059</v>
      </c>
      <c r="C826" s="64" t="s">
        <v>28</v>
      </c>
      <c r="D826" s="64" t="s">
        <v>29</v>
      </c>
      <c r="E826" s="64" t="s">
        <v>2060</v>
      </c>
      <c r="F826" s="64" t="s">
        <v>1503</v>
      </c>
      <c r="G826" s="64" t="s">
        <v>2085</v>
      </c>
      <c r="H826" s="64" t="s">
        <v>24</v>
      </c>
      <c r="I826" s="64" t="s">
        <v>2086</v>
      </c>
      <c r="J826" s="64" t="s">
        <v>2087</v>
      </c>
      <c r="K826" s="64" t="s">
        <v>2061</v>
      </c>
      <c r="L826" s="65">
        <v>28873</v>
      </c>
      <c r="M826" s="65">
        <v>35495</v>
      </c>
      <c r="N826" s="65">
        <v>31871</v>
      </c>
      <c r="O826" s="65">
        <v>36437</v>
      </c>
      <c r="P826" s="65">
        <v>0</v>
      </c>
      <c r="Q826" s="65">
        <v>8614</v>
      </c>
      <c r="R826" s="65">
        <v>1370</v>
      </c>
      <c r="S826" s="65">
        <v>303</v>
      </c>
      <c r="T826" s="57">
        <f>IF(P826&gt;0, ROUND(IF(IF(OR(C826="51", C826="52", C826="66"), (L826*'UNIT VALUES'!$C$22)-CALCS!P826,0)&gt;0, IF(OR(C826="51", C826="52", C826="66"), (L826*'UNIT VALUES'!$C$22)-CALCS!P826,0), 0), 0), ROUND(IF(IF(OR(C826="51", C826="52", C826="66"), (L826*'UNIT VALUES'!$C$22)-CALCS!O826,0)&gt;0, IF(OR(C826="51", C826="52", C826="66"), (L826*'UNIT VALUES'!$C$22)-CALCS!O826,0), 0), 0))</f>
        <v>6671</v>
      </c>
      <c r="U826" s="58">
        <f>IF(C826="22", (O826*'UNIT VALUES'!$D$34)+(Q826*'UNIT VALUES'!$D$35)+(S826*'UNIT VALUES'!$D$36), (O826*'UNIT VALUES'!$D$24)+(Q826*'UNIT VALUES'!$D$25)+(S826*'UNIT VALUES'!$D$26))</f>
        <v>388434.21864359791</v>
      </c>
      <c r="V826" s="58">
        <f>IF(C826="22",(O826*'UNIT VALUES'!$D$37)+(Q826*'UNIT VALUES'!$D$38)+(R826*'UNIT VALUES'!$D$39),IF(C826="66",(Q826*'UNIT VALUES'!$D$27)+(T826*'UNIT VALUES'!$D$29)+(R826*'UNIT VALUES'!$D$30),(Q826*'UNIT VALUES'!$D$27)+(T826*'UNIT VALUES'!$D$28)+(R826*'UNIT VALUES'!$D$30)))</f>
        <v>341034.40511339839</v>
      </c>
      <c r="W826" s="58">
        <f t="shared" si="12"/>
        <v>388434</v>
      </c>
      <c r="X826" s="63">
        <f>ROUND(IF(C826="22", W826*'UNIT VALUES'!$D$40, W826*'UNIT VALUES'!$D$32), 0)</f>
        <v>338896</v>
      </c>
    </row>
    <row r="827" spans="1:24">
      <c r="A827" s="64" t="s">
        <v>2088</v>
      </c>
      <c r="B827" s="64" t="s">
        <v>2059</v>
      </c>
      <c r="C827" s="64" t="s">
        <v>28</v>
      </c>
      <c r="D827" s="64" t="s">
        <v>29</v>
      </c>
      <c r="E827" s="64" t="s">
        <v>2060</v>
      </c>
      <c r="F827" s="64" t="s">
        <v>2089</v>
      </c>
      <c r="G827" s="64" t="s">
        <v>45</v>
      </c>
      <c r="H827" s="64" t="s">
        <v>24</v>
      </c>
      <c r="I827" s="64" t="s">
        <v>375</v>
      </c>
      <c r="J827" s="64" t="s">
        <v>2090</v>
      </c>
      <c r="K827" s="64" t="s">
        <v>2061</v>
      </c>
      <c r="L827" s="65">
        <v>119574</v>
      </c>
      <c r="M827" s="65">
        <v>170649</v>
      </c>
      <c r="N827" s="65">
        <v>155642</v>
      </c>
      <c r="O827" s="65">
        <v>269666</v>
      </c>
      <c r="P827" s="65">
        <v>245951</v>
      </c>
      <c r="Q827" s="65">
        <v>41993</v>
      </c>
      <c r="R827" s="65">
        <v>5704</v>
      </c>
      <c r="S827" s="65">
        <v>2034</v>
      </c>
      <c r="T827" s="57">
        <f>IF(P827&gt;0, ROUND(IF(IF(OR(C827="51", C827="52", C827="66"), (L827*'UNIT VALUES'!$C$22)-CALCS!P827,0)&gt;0, IF(OR(C827="51", C827="52", C827="66"), (L827*'UNIT VALUES'!$C$22)-CALCS!P827,0), 0), 0), ROUND(IF(IF(OR(C827="51", C827="52", C827="66"), (L827*'UNIT VALUES'!$C$22)-CALCS!O827,0)&gt;0, IF(OR(C827="51", C827="52", C827="66"), (L827*'UNIT VALUES'!$C$22)-CALCS!O827,0), 0), 0))</f>
        <v>0</v>
      </c>
      <c r="U827" s="58">
        <f>IF(C827="22", (O827*'UNIT VALUES'!$D$34)+(Q827*'UNIT VALUES'!$D$35)+(S827*'UNIT VALUES'!$D$36), (O827*'UNIT VALUES'!$D$24)+(Q827*'UNIT VALUES'!$D$25)+(S827*'UNIT VALUES'!$D$26))</f>
        <v>2168804.030985367</v>
      </c>
      <c r="V827" s="58">
        <f>IF(C827="22",(O827*'UNIT VALUES'!$D$37)+(Q827*'UNIT VALUES'!$D$38)+(R827*'UNIT VALUES'!$D$39),IF(C827="66",(Q827*'UNIT VALUES'!$D$27)+(T827*'UNIT VALUES'!$D$29)+(R827*'UNIT VALUES'!$D$30),(Q827*'UNIT VALUES'!$D$27)+(T827*'UNIT VALUES'!$D$28)+(R827*'UNIT VALUES'!$D$30)))</f>
        <v>1184233.3484097309</v>
      </c>
      <c r="W827" s="58">
        <f t="shared" si="12"/>
        <v>2168804</v>
      </c>
      <c r="X827" s="63">
        <f>ROUND(IF(C827="22", W827*'UNIT VALUES'!$D$40, W827*'UNIT VALUES'!$D$32), 0)</f>
        <v>1892211</v>
      </c>
    </row>
    <row r="828" spans="1:24">
      <c r="A828" s="64" t="s">
        <v>2091</v>
      </c>
      <c r="B828" s="64" t="s">
        <v>2059</v>
      </c>
      <c r="C828" s="64" t="s">
        <v>28</v>
      </c>
      <c r="D828" s="64" t="s">
        <v>29</v>
      </c>
      <c r="E828" s="64" t="s">
        <v>2060</v>
      </c>
      <c r="F828" s="64" t="s">
        <v>919</v>
      </c>
      <c r="G828" s="64" t="s">
        <v>1886</v>
      </c>
      <c r="H828" s="64" t="s">
        <v>24</v>
      </c>
      <c r="I828" s="64" t="s">
        <v>2092</v>
      </c>
      <c r="J828" s="64" t="s">
        <v>2093</v>
      </c>
      <c r="K828" s="64" t="s">
        <v>2061</v>
      </c>
      <c r="L828" s="65">
        <v>22860</v>
      </c>
      <c r="M828" s="65">
        <v>38265</v>
      </c>
      <c r="N828" s="65">
        <v>35740</v>
      </c>
      <c r="O828" s="65">
        <v>84554</v>
      </c>
      <c r="P828" s="65">
        <v>0</v>
      </c>
      <c r="Q828" s="65">
        <v>20898</v>
      </c>
      <c r="R828" s="65">
        <v>844</v>
      </c>
      <c r="S828" s="65">
        <v>501</v>
      </c>
      <c r="T828" s="57">
        <f>IF(P828&gt;0, ROUND(IF(IF(OR(C828="51", C828="52", C828="66"), (L828*'UNIT VALUES'!$C$22)-CALCS!P828,0)&gt;0, IF(OR(C828="51", C828="52", C828="66"), (L828*'UNIT VALUES'!$C$22)-CALCS!P828,0), 0), 0), ROUND(IF(IF(OR(C828="51", C828="52", C828="66"), (L828*'UNIT VALUES'!$C$22)-CALCS!O828,0)&gt;0, IF(OR(C828="51", C828="52", C828="66"), (L828*'UNIT VALUES'!$C$22)-CALCS!O828,0), 0), 0))</f>
        <v>0</v>
      </c>
      <c r="U828" s="58">
        <f>IF(C828="22", (O828*'UNIT VALUES'!$D$34)+(Q828*'UNIT VALUES'!$D$35)+(S828*'UNIT VALUES'!$D$36), (O828*'UNIT VALUES'!$D$24)+(Q828*'UNIT VALUES'!$D$25)+(S828*'UNIT VALUES'!$D$26))</f>
        <v>895167.99838941323</v>
      </c>
      <c r="V828" s="58">
        <f>IF(C828="22",(O828*'UNIT VALUES'!$D$37)+(Q828*'UNIT VALUES'!$D$38)+(R828*'UNIT VALUES'!$D$39),IF(C828="66",(Q828*'UNIT VALUES'!$D$27)+(T828*'UNIT VALUES'!$D$29)+(R828*'UNIT VALUES'!$D$30),(Q828*'UNIT VALUES'!$D$27)+(T828*'UNIT VALUES'!$D$28)+(R828*'UNIT VALUES'!$D$30)))</f>
        <v>446798.22481698671</v>
      </c>
      <c r="W828" s="58">
        <f t="shared" si="12"/>
        <v>895168</v>
      </c>
      <c r="X828" s="63">
        <f>ROUND(IF(C828="22", W828*'UNIT VALUES'!$D$40, W828*'UNIT VALUES'!$D$32), 0)</f>
        <v>781005</v>
      </c>
    </row>
    <row r="829" spans="1:24">
      <c r="A829" s="64" t="s">
        <v>2094</v>
      </c>
      <c r="B829" s="64" t="s">
        <v>2059</v>
      </c>
      <c r="C829" s="64" t="s">
        <v>28</v>
      </c>
      <c r="D829" s="64" t="s">
        <v>29</v>
      </c>
      <c r="E829" s="64" t="s">
        <v>2060</v>
      </c>
      <c r="F829" s="64" t="s">
        <v>1946</v>
      </c>
      <c r="G829" s="64" t="s">
        <v>23</v>
      </c>
      <c r="H829" s="64" t="s">
        <v>24</v>
      </c>
      <c r="I829" s="64" t="s">
        <v>2095</v>
      </c>
      <c r="J829" s="64" t="s">
        <v>2096</v>
      </c>
      <c r="K829" s="64" t="s">
        <v>2061</v>
      </c>
      <c r="L829" s="65">
        <v>19328</v>
      </c>
      <c r="M829" s="65">
        <v>24963</v>
      </c>
      <c r="N829" s="65">
        <v>20757</v>
      </c>
      <c r="O829" s="65">
        <v>40010</v>
      </c>
      <c r="P829" s="65">
        <v>33269</v>
      </c>
      <c r="Q829" s="65">
        <v>6625</v>
      </c>
      <c r="R829" s="65">
        <v>1628</v>
      </c>
      <c r="S829" s="65">
        <v>382</v>
      </c>
      <c r="T829" s="57">
        <f>IF(P829&gt;0, ROUND(IF(IF(OR(C829="51", C829="52", C829="66"), (L829*'UNIT VALUES'!$C$22)-CALCS!P829,0)&gt;0, IF(OR(C829="51", C829="52", C829="66"), (L829*'UNIT VALUES'!$C$22)-CALCS!P829,0), 0), 0), ROUND(IF(IF(OR(C829="51", C829="52", C829="66"), (L829*'UNIT VALUES'!$C$22)-CALCS!O829,0)&gt;0, IF(OR(C829="51", C829="52", C829="66"), (L829*'UNIT VALUES'!$C$22)-CALCS!O829,0), 0), 0))</f>
        <v>0</v>
      </c>
      <c r="U829" s="58">
        <f>IF(C829="22", (O829*'UNIT VALUES'!$D$34)+(Q829*'UNIT VALUES'!$D$35)+(S829*'UNIT VALUES'!$D$36), (O829*'UNIT VALUES'!$D$24)+(Q829*'UNIT VALUES'!$D$25)+(S829*'UNIT VALUES'!$D$26))</f>
        <v>347526.7342723512</v>
      </c>
      <c r="V829" s="58">
        <f>IF(C829="22",(O829*'UNIT VALUES'!$D$37)+(Q829*'UNIT VALUES'!$D$38)+(R829*'UNIT VALUES'!$D$39),IF(C829="66",(Q829*'UNIT VALUES'!$D$27)+(T829*'UNIT VALUES'!$D$29)+(R829*'UNIT VALUES'!$D$30),(Q829*'UNIT VALUES'!$D$27)+(T829*'UNIT VALUES'!$D$28)+(R829*'UNIT VALUES'!$D$30)))</f>
        <v>238862.58857126709</v>
      </c>
      <c r="W829" s="58">
        <f t="shared" si="12"/>
        <v>347527</v>
      </c>
      <c r="X829" s="63">
        <f>ROUND(IF(C829="22", W829*'UNIT VALUES'!$D$40, W829*'UNIT VALUES'!$D$32), 0)</f>
        <v>303206</v>
      </c>
    </row>
    <row r="830" spans="1:24">
      <c r="A830" s="64" t="s">
        <v>2097</v>
      </c>
      <c r="B830" s="64" t="s">
        <v>2059</v>
      </c>
      <c r="C830" s="64" t="s">
        <v>28</v>
      </c>
      <c r="D830" s="64" t="s">
        <v>29</v>
      </c>
      <c r="E830" s="64" t="s">
        <v>2060</v>
      </c>
      <c r="F830" s="64" t="s">
        <v>2098</v>
      </c>
      <c r="G830" s="64" t="s">
        <v>23</v>
      </c>
      <c r="H830" s="64" t="s">
        <v>24</v>
      </c>
      <c r="I830" s="64" t="s">
        <v>2099</v>
      </c>
      <c r="J830" s="64" t="s">
        <v>2090</v>
      </c>
      <c r="K830" s="64" t="s">
        <v>2061</v>
      </c>
      <c r="L830" s="65">
        <v>62063</v>
      </c>
      <c r="M830" s="65">
        <v>66718</v>
      </c>
      <c r="N830" s="65">
        <v>63478</v>
      </c>
      <c r="O830" s="65">
        <v>104371</v>
      </c>
      <c r="P830" s="65">
        <v>99302</v>
      </c>
      <c r="Q830" s="65">
        <v>18972</v>
      </c>
      <c r="R830" s="65">
        <v>3130</v>
      </c>
      <c r="S830" s="65">
        <v>716</v>
      </c>
      <c r="T830" s="57">
        <f>IF(P830&gt;0, ROUND(IF(IF(OR(C830="51", C830="52", C830="66"), (L830*'UNIT VALUES'!$C$22)-CALCS!P830,0)&gt;0, IF(OR(C830="51", C830="52", C830="66"), (L830*'UNIT VALUES'!$C$22)-CALCS!P830,0), 0), 0), ROUND(IF(IF(OR(C830="51", C830="52", C830="66"), (L830*'UNIT VALUES'!$C$22)-CALCS!O830,0)&gt;0, IF(OR(C830="51", C830="52", C830="66"), (L830*'UNIT VALUES'!$C$22)-CALCS!O830,0), 0), 0))</f>
        <v>0</v>
      </c>
      <c r="U830" s="58">
        <f>IF(C830="22", (O830*'UNIT VALUES'!$D$34)+(Q830*'UNIT VALUES'!$D$35)+(S830*'UNIT VALUES'!$D$36), (O830*'UNIT VALUES'!$D$24)+(Q830*'UNIT VALUES'!$D$25)+(S830*'UNIT VALUES'!$D$26))</f>
        <v>911159.13729542622</v>
      </c>
      <c r="V830" s="58">
        <f>IF(C830="22",(O830*'UNIT VALUES'!$D$37)+(Q830*'UNIT VALUES'!$D$38)+(R830*'UNIT VALUES'!$D$39),IF(C830="66",(Q830*'UNIT VALUES'!$D$27)+(T830*'UNIT VALUES'!$D$29)+(R830*'UNIT VALUES'!$D$30),(Q830*'UNIT VALUES'!$D$27)+(T830*'UNIT VALUES'!$D$28)+(R830*'UNIT VALUES'!$D$30)))</f>
        <v>574542.52763425489</v>
      </c>
      <c r="W830" s="58">
        <f t="shared" si="12"/>
        <v>911159</v>
      </c>
      <c r="X830" s="63">
        <f>ROUND(IF(C830="22", W830*'UNIT VALUES'!$D$40, W830*'UNIT VALUES'!$D$32), 0)</f>
        <v>794957</v>
      </c>
    </row>
    <row r="831" spans="1:24">
      <c r="A831" s="64" t="s">
        <v>134</v>
      </c>
      <c r="B831" s="64" t="s">
        <v>2059</v>
      </c>
      <c r="C831" s="64" t="s">
        <v>28</v>
      </c>
      <c r="D831" s="64" t="s">
        <v>29</v>
      </c>
      <c r="E831" s="64" t="s">
        <v>2060</v>
      </c>
      <c r="F831" s="64" t="s">
        <v>383</v>
      </c>
      <c r="G831" s="64" t="s">
        <v>2100</v>
      </c>
      <c r="H831" s="64" t="s">
        <v>24</v>
      </c>
      <c r="I831" s="64" t="s">
        <v>2101</v>
      </c>
      <c r="J831" s="64" t="s">
        <v>2102</v>
      </c>
      <c r="K831" s="64" t="s">
        <v>2061</v>
      </c>
      <c r="L831" s="65">
        <v>13491</v>
      </c>
      <c r="M831" s="65">
        <v>23405</v>
      </c>
      <c r="N831" s="65">
        <v>17056</v>
      </c>
      <c r="O831" s="65">
        <v>70145</v>
      </c>
      <c r="P831" s="65">
        <v>0</v>
      </c>
      <c r="Q831" s="65">
        <v>7390</v>
      </c>
      <c r="R831" s="65">
        <v>380</v>
      </c>
      <c r="S831" s="65">
        <v>321</v>
      </c>
      <c r="T831" s="57">
        <f>IF(P831&gt;0, ROUND(IF(IF(OR(C831="51", C831="52", C831="66"), (L831*'UNIT VALUES'!$C$22)-CALCS!P831,0)&gt;0, IF(OR(C831="51", C831="52", C831="66"), (L831*'UNIT VALUES'!$C$22)-CALCS!P831,0), 0), 0), ROUND(IF(IF(OR(C831="51", C831="52", C831="66"), (L831*'UNIT VALUES'!$C$22)-CALCS!O831,0)&gt;0, IF(OR(C831="51", C831="52", C831="66"), (L831*'UNIT VALUES'!$C$22)-CALCS!O831,0), 0), 0))</f>
        <v>0</v>
      </c>
      <c r="U831" s="58">
        <f>IF(C831="22", (O831*'UNIT VALUES'!$D$34)+(Q831*'UNIT VALUES'!$D$35)+(S831*'UNIT VALUES'!$D$36), (O831*'UNIT VALUES'!$D$24)+(Q831*'UNIT VALUES'!$D$25)+(S831*'UNIT VALUES'!$D$26))</f>
        <v>420010.33826028818</v>
      </c>
      <c r="V831" s="58">
        <f>IF(C831="22",(O831*'UNIT VALUES'!$D$37)+(Q831*'UNIT VALUES'!$D$38)+(R831*'UNIT VALUES'!$D$39),IF(C831="66",(Q831*'UNIT VALUES'!$D$27)+(T831*'UNIT VALUES'!$D$29)+(R831*'UNIT VALUES'!$D$30),(Q831*'UNIT VALUES'!$D$27)+(T831*'UNIT VALUES'!$D$28)+(R831*'UNIT VALUES'!$D$30)))</f>
        <v>163825.09284311364</v>
      </c>
      <c r="W831" s="58">
        <f t="shared" si="12"/>
        <v>420010</v>
      </c>
      <c r="X831" s="63">
        <f>ROUND(IF(C831="22", W831*'UNIT VALUES'!$D$40, W831*'UNIT VALUES'!$D$32), 0)</f>
        <v>366445</v>
      </c>
    </row>
    <row r="832" spans="1:24">
      <c r="A832" s="64" t="s">
        <v>2103</v>
      </c>
      <c r="B832" s="64" t="s">
        <v>2059</v>
      </c>
      <c r="C832" s="64" t="s">
        <v>49</v>
      </c>
      <c r="D832" s="64" t="s">
        <v>50</v>
      </c>
      <c r="E832" s="64" t="s">
        <v>2060</v>
      </c>
      <c r="F832" s="64" t="s">
        <v>2104</v>
      </c>
      <c r="G832" s="64" t="s">
        <v>23</v>
      </c>
      <c r="H832" s="64" t="s">
        <v>24</v>
      </c>
      <c r="I832" s="64" t="s">
        <v>2105</v>
      </c>
      <c r="J832" s="64" t="s">
        <v>2076</v>
      </c>
      <c r="K832" s="64" t="s">
        <v>2061</v>
      </c>
      <c r="L832" s="65">
        <v>32953</v>
      </c>
      <c r="M832" s="65">
        <v>30303</v>
      </c>
      <c r="N832" s="65">
        <v>0</v>
      </c>
      <c r="O832" s="65">
        <v>42625</v>
      </c>
      <c r="P832" s="65">
        <v>0</v>
      </c>
      <c r="Q832" s="65">
        <v>7558</v>
      </c>
      <c r="R832" s="65">
        <v>2569</v>
      </c>
      <c r="S832" s="65">
        <v>360</v>
      </c>
      <c r="T832" s="57">
        <f>IF(P832&gt;0, ROUND(IF(IF(OR(C832="51", C832="52", C832="66"), (L832*'UNIT VALUES'!$C$22)-CALCS!P832,0)&gt;0, IF(OR(C832="51", C832="52", C832="66"), (L832*'UNIT VALUES'!$C$22)-CALCS!P832,0), 0), 0), ROUND(IF(IF(OR(C832="51", C832="52", C832="66"), (L832*'UNIT VALUES'!$C$22)-CALCS!O832,0)&gt;0, IF(OR(C832="51", C832="52", C832="66"), (L832*'UNIT VALUES'!$C$22)-CALCS!O832,0), 0), 0))</f>
        <v>6575</v>
      </c>
      <c r="U832" s="58">
        <f>IF(C832="22", (O832*'UNIT VALUES'!$D$34)+(Q832*'UNIT VALUES'!$D$35)+(S832*'UNIT VALUES'!$D$36), (O832*'UNIT VALUES'!$D$24)+(Q832*'UNIT VALUES'!$D$25)+(S832*'UNIT VALUES'!$D$26))</f>
        <v>377699.50301063084</v>
      </c>
      <c r="V832" s="58">
        <f>IF(C832="22",(O832*'UNIT VALUES'!$D$37)+(Q832*'UNIT VALUES'!$D$38)+(R832*'UNIT VALUES'!$D$39),IF(C832="66",(Q832*'UNIT VALUES'!$D$27)+(T832*'UNIT VALUES'!$D$29)+(R832*'UNIT VALUES'!$D$30),(Q832*'UNIT VALUES'!$D$27)+(T832*'UNIT VALUES'!$D$28)+(R832*'UNIT VALUES'!$D$30)))</f>
        <v>405982.23919314658</v>
      </c>
      <c r="W832" s="58">
        <f t="shared" si="12"/>
        <v>405982</v>
      </c>
      <c r="X832" s="63">
        <f>ROUND(IF(C832="22", W832*'UNIT VALUES'!$D$40, W832*'UNIT VALUES'!$D$32), 0)</f>
        <v>354206</v>
      </c>
    </row>
    <row r="833" spans="1:24">
      <c r="A833" s="64" t="s">
        <v>2106</v>
      </c>
      <c r="B833" s="64" t="s">
        <v>2059</v>
      </c>
      <c r="C833" s="64" t="s">
        <v>28</v>
      </c>
      <c r="D833" s="64" t="s">
        <v>29</v>
      </c>
      <c r="E833" s="64" t="s">
        <v>2060</v>
      </c>
      <c r="F833" s="64" t="s">
        <v>1826</v>
      </c>
      <c r="G833" s="64" t="s">
        <v>220</v>
      </c>
      <c r="H833" s="64" t="s">
        <v>24</v>
      </c>
      <c r="I833" s="64" t="s">
        <v>2107</v>
      </c>
      <c r="J833" s="64" t="s">
        <v>2096</v>
      </c>
      <c r="K833" s="64" t="s">
        <v>2061</v>
      </c>
      <c r="L833" s="65">
        <v>10257</v>
      </c>
      <c r="M833" s="65">
        <v>0</v>
      </c>
      <c r="N833" s="65">
        <v>0</v>
      </c>
      <c r="O833" s="65">
        <v>18228</v>
      </c>
      <c r="P833" s="65">
        <v>0</v>
      </c>
      <c r="Q833" s="65">
        <v>3719</v>
      </c>
      <c r="R833" s="65">
        <v>932</v>
      </c>
      <c r="S833" s="65">
        <v>110</v>
      </c>
      <c r="T833" s="57">
        <f>IF(P833&gt;0, ROUND(IF(IF(OR(C833="51", C833="52", C833="66"), (L833*'UNIT VALUES'!$C$22)-CALCS!P833,0)&gt;0, IF(OR(C833="51", C833="52", C833="66"), (L833*'UNIT VALUES'!$C$22)-CALCS!P833,0), 0), 0), ROUND(IF(IF(OR(C833="51", C833="52", C833="66"), (L833*'UNIT VALUES'!$C$22)-CALCS!O833,0)&gt;0, IF(OR(C833="51", C833="52", C833="66"), (L833*'UNIT VALUES'!$C$22)-CALCS!O833,0), 0), 0))</f>
        <v>0</v>
      </c>
      <c r="U833" s="58">
        <f>IF(C833="22", (O833*'UNIT VALUES'!$D$34)+(Q833*'UNIT VALUES'!$D$35)+(S833*'UNIT VALUES'!$D$36), (O833*'UNIT VALUES'!$D$24)+(Q833*'UNIT VALUES'!$D$25)+(S833*'UNIT VALUES'!$D$26))</f>
        <v>169084.93566743864</v>
      </c>
      <c r="V833" s="58">
        <f>IF(C833="22",(O833*'UNIT VALUES'!$D$37)+(Q833*'UNIT VALUES'!$D$38)+(R833*'UNIT VALUES'!$D$39),IF(C833="66",(Q833*'UNIT VALUES'!$D$27)+(T833*'UNIT VALUES'!$D$29)+(R833*'UNIT VALUES'!$D$30),(Q833*'UNIT VALUES'!$D$27)+(T833*'UNIT VALUES'!$D$28)+(R833*'UNIT VALUES'!$D$30)))</f>
        <v>135381.61306595756</v>
      </c>
      <c r="W833" s="58">
        <f t="shared" si="12"/>
        <v>169085</v>
      </c>
      <c r="X833" s="63">
        <f>ROUND(IF(C833="22", W833*'UNIT VALUES'!$D$40, W833*'UNIT VALUES'!$D$32), 0)</f>
        <v>147521</v>
      </c>
    </row>
    <row r="834" spans="1:24">
      <c r="A834" s="64" t="s">
        <v>2108</v>
      </c>
      <c r="B834" s="64" t="s">
        <v>2059</v>
      </c>
      <c r="C834" s="64" t="s">
        <v>28</v>
      </c>
      <c r="D834" s="64" t="s">
        <v>29</v>
      </c>
      <c r="E834" s="64" t="s">
        <v>2060</v>
      </c>
      <c r="F834" s="64" t="s">
        <v>2109</v>
      </c>
      <c r="G834" s="64" t="s">
        <v>1665</v>
      </c>
      <c r="H834" s="64" t="s">
        <v>24</v>
      </c>
      <c r="I834" s="64" t="s">
        <v>2110</v>
      </c>
      <c r="J834" s="64" t="s">
        <v>2096</v>
      </c>
      <c r="K834" s="64" t="s">
        <v>2061</v>
      </c>
      <c r="L834" s="65">
        <v>9186</v>
      </c>
      <c r="M834" s="65">
        <v>15102</v>
      </c>
      <c r="N834" s="65">
        <v>13763</v>
      </c>
      <c r="O834" s="65">
        <v>16918</v>
      </c>
      <c r="P834" s="65">
        <v>15418</v>
      </c>
      <c r="Q834" s="65">
        <v>4185</v>
      </c>
      <c r="R834" s="65">
        <v>730</v>
      </c>
      <c r="S834" s="65">
        <v>112</v>
      </c>
      <c r="T834" s="57">
        <f>IF(P834&gt;0, ROUND(IF(IF(OR(C834="51", C834="52", C834="66"), (L834*'UNIT VALUES'!$C$22)-CALCS!P834,0)&gt;0, IF(OR(C834="51", C834="52", C834="66"), (L834*'UNIT VALUES'!$C$22)-CALCS!P834,0), 0), 0), ROUND(IF(IF(OR(C834="51", C834="52", C834="66"), (L834*'UNIT VALUES'!$C$22)-CALCS!O834,0)&gt;0, IF(OR(C834="51", C834="52", C834="66"), (L834*'UNIT VALUES'!$C$22)-CALCS!O834,0), 0), 0))</f>
        <v>0</v>
      </c>
      <c r="U834" s="58">
        <f>IF(C834="22", (O834*'UNIT VALUES'!$D$34)+(Q834*'UNIT VALUES'!$D$35)+(S834*'UNIT VALUES'!$D$36), (O834*'UNIT VALUES'!$D$24)+(Q834*'UNIT VALUES'!$D$25)+(S834*'UNIT VALUES'!$D$26))</f>
        <v>181212.20747525545</v>
      </c>
      <c r="V834" s="58">
        <f>IF(C834="22",(O834*'UNIT VALUES'!$D$37)+(Q834*'UNIT VALUES'!$D$38)+(R834*'UNIT VALUES'!$D$39),IF(C834="66",(Q834*'UNIT VALUES'!$D$27)+(T834*'UNIT VALUES'!$D$29)+(R834*'UNIT VALUES'!$D$30),(Q834*'UNIT VALUES'!$D$27)+(T834*'UNIT VALUES'!$D$28)+(R834*'UNIT VALUES'!$D$30)))</f>
        <v>129564.29683067341</v>
      </c>
      <c r="W834" s="58">
        <f t="shared" si="12"/>
        <v>181212</v>
      </c>
      <c r="X834" s="63">
        <f>ROUND(IF(C834="22", W834*'UNIT VALUES'!$D$40, W834*'UNIT VALUES'!$D$32), 0)</f>
        <v>158102</v>
      </c>
    </row>
    <row r="835" spans="1:24">
      <c r="A835" s="64" t="s">
        <v>2111</v>
      </c>
      <c r="B835" s="64" t="s">
        <v>2059</v>
      </c>
      <c r="C835" s="64" t="s">
        <v>28</v>
      </c>
      <c r="D835" s="64" t="s">
        <v>29</v>
      </c>
      <c r="E835" s="64" t="s">
        <v>2060</v>
      </c>
      <c r="F835" s="64" t="s">
        <v>154</v>
      </c>
      <c r="G835" s="64" t="s">
        <v>23</v>
      </c>
      <c r="H835" s="64" t="s">
        <v>24</v>
      </c>
      <c r="I835" s="64" t="s">
        <v>198</v>
      </c>
      <c r="J835" s="64" t="s">
        <v>2071</v>
      </c>
      <c r="K835" s="64" t="s">
        <v>2061</v>
      </c>
      <c r="L835" s="65">
        <v>93931</v>
      </c>
      <c r="M835" s="65">
        <v>158638</v>
      </c>
      <c r="N835" s="65">
        <v>150255</v>
      </c>
      <c r="O835" s="65">
        <v>403892</v>
      </c>
      <c r="P835" s="65">
        <v>0</v>
      </c>
      <c r="Q835" s="65">
        <v>49795</v>
      </c>
      <c r="R835" s="65">
        <v>5633</v>
      </c>
      <c r="S835" s="65">
        <v>2849</v>
      </c>
      <c r="T835" s="57">
        <f>IF(P835&gt;0, ROUND(IF(IF(OR(C835="51", C835="52", C835="66"), (L835*'UNIT VALUES'!$C$22)-CALCS!P835,0)&gt;0, IF(OR(C835="51", C835="52", C835="66"), (L835*'UNIT VALUES'!$C$22)-CALCS!P835,0), 0), 0), ROUND(IF(IF(OR(C835="51", C835="52", C835="66"), (L835*'UNIT VALUES'!$C$22)-CALCS!O835,0)&gt;0, IF(OR(C835="51", C835="52", C835="66"), (L835*'UNIT VALUES'!$C$22)-CALCS!O835,0), 0), 0))</f>
        <v>0</v>
      </c>
      <c r="U835" s="58">
        <f>IF(C835="22", (O835*'UNIT VALUES'!$D$34)+(Q835*'UNIT VALUES'!$D$35)+(S835*'UNIT VALUES'!$D$36), (O835*'UNIT VALUES'!$D$24)+(Q835*'UNIT VALUES'!$D$25)+(S835*'UNIT VALUES'!$D$26))</f>
        <v>2811115.2058531553</v>
      </c>
      <c r="V835" s="58">
        <f>IF(C835="22",(O835*'UNIT VALUES'!$D$37)+(Q835*'UNIT VALUES'!$D$38)+(R835*'UNIT VALUES'!$D$39),IF(C835="66",(Q835*'UNIT VALUES'!$D$27)+(T835*'UNIT VALUES'!$D$29)+(R835*'UNIT VALUES'!$D$30),(Q835*'UNIT VALUES'!$D$27)+(T835*'UNIT VALUES'!$D$28)+(R835*'UNIT VALUES'!$D$30)))</f>
        <v>1323448.2828725595</v>
      </c>
      <c r="W835" s="58">
        <f t="shared" ref="W835:W898" si="13">ROUND(IF(U835&gt;V835,U835,V835), 0)</f>
        <v>2811115</v>
      </c>
      <c r="X835" s="63">
        <f>ROUND(IF(C835="22", W835*'UNIT VALUES'!$D$40, W835*'UNIT VALUES'!$D$32), 0)</f>
        <v>2452606</v>
      </c>
    </row>
    <row r="836" spans="1:24">
      <c r="A836" s="64" t="s">
        <v>2112</v>
      </c>
      <c r="B836" s="64" t="s">
        <v>2059</v>
      </c>
      <c r="C836" s="64" t="s">
        <v>28</v>
      </c>
      <c r="D836" s="64" t="s">
        <v>29</v>
      </c>
      <c r="E836" s="64" t="s">
        <v>2060</v>
      </c>
      <c r="F836" s="64" t="s">
        <v>504</v>
      </c>
      <c r="G836" s="64" t="s">
        <v>23</v>
      </c>
      <c r="H836" s="64" t="s">
        <v>24</v>
      </c>
      <c r="I836" s="64" t="s">
        <v>2113</v>
      </c>
      <c r="J836" s="64" t="s">
        <v>2114</v>
      </c>
      <c r="K836" s="64" t="s">
        <v>2061</v>
      </c>
      <c r="L836" s="65">
        <v>32147</v>
      </c>
      <c r="M836" s="65">
        <v>44085</v>
      </c>
      <c r="N836" s="65">
        <v>41283</v>
      </c>
      <c r="O836" s="65">
        <v>57477</v>
      </c>
      <c r="P836" s="65">
        <v>0</v>
      </c>
      <c r="Q836" s="65">
        <v>11727</v>
      </c>
      <c r="R836" s="65">
        <v>2700</v>
      </c>
      <c r="S836" s="65">
        <v>515</v>
      </c>
      <c r="T836" s="57">
        <f>IF(P836&gt;0, ROUND(IF(IF(OR(C836="51", C836="52", C836="66"), (L836*'UNIT VALUES'!$C$22)-CALCS!P836,0)&gt;0, IF(OR(C836="51", C836="52", C836="66"), (L836*'UNIT VALUES'!$C$22)-CALCS!P836,0), 0), 0), ROUND(IF(IF(OR(C836="51", C836="52", C836="66"), (L836*'UNIT VALUES'!$C$22)-CALCS!O836,0)&gt;0, IF(OR(C836="51", C836="52", C836="66"), (L836*'UNIT VALUES'!$C$22)-CALCS!O836,0), 0), 0))</f>
        <v>0</v>
      </c>
      <c r="U836" s="58">
        <f>IF(C836="22", (O836*'UNIT VALUES'!$D$34)+(Q836*'UNIT VALUES'!$D$35)+(S836*'UNIT VALUES'!$D$36), (O836*'UNIT VALUES'!$D$24)+(Q836*'UNIT VALUES'!$D$25)+(S836*'UNIT VALUES'!$D$26))</f>
        <v>561638.54675195098</v>
      </c>
      <c r="V836" s="58">
        <f>IF(C836="22",(O836*'UNIT VALUES'!$D$37)+(Q836*'UNIT VALUES'!$D$38)+(R836*'UNIT VALUES'!$D$39),IF(C836="66",(Q836*'UNIT VALUES'!$D$27)+(T836*'UNIT VALUES'!$D$29)+(R836*'UNIT VALUES'!$D$30),(Q836*'UNIT VALUES'!$D$27)+(T836*'UNIT VALUES'!$D$28)+(R836*'UNIT VALUES'!$D$30)))</f>
        <v>409825.91085058847</v>
      </c>
      <c r="W836" s="58">
        <f t="shared" si="13"/>
        <v>561639</v>
      </c>
      <c r="X836" s="63">
        <f>ROUND(IF(C836="22", W836*'UNIT VALUES'!$D$40, W836*'UNIT VALUES'!$D$32), 0)</f>
        <v>490012</v>
      </c>
    </row>
    <row r="837" spans="1:24">
      <c r="A837" s="64" t="s">
        <v>1773</v>
      </c>
      <c r="B837" s="64" t="s">
        <v>2059</v>
      </c>
      <c r="C837" s="64" t="s">
        <v>49</v>
      </c>
      <c r="D837" s="64" t="s">
        <v>50</v>
      </c>
      <c r="E837" s="64" t="s">
        <v>2060</v>
      </c>
      <c r="F837" s="64" t="s">
        <v>517</v>
      </c>
      <c r="G837" s="64" t="s">
        <v>2115</v>
      </c>
      <c r="H837" s="64" t="s">
        <v>24</v>
      </c>
      <c r="I837" s="64" t="s">
        <v>2116</v>
      </c>
      <c r="J837" s="64" t="s">
        <v>25</v>
      </c>
      <c r="K837" s="64" t="s">
        <v>2061</v>
      </c>
      <c r="L837" s="65">
        <v>21297</v>
      </c>
      <c r="M837" s="65">
        <v>23617</v>
      </c>
      <c r="N837" s="65">
        <v>22677</v>
      </c>
      <c r="O837" s="65">
        <v>33662</v>
      </c>
      <c r="P837" s="65">
        <v>32322</v>
      </c>
      <c r="Q837" s="65">
        <v>5220</v>
      </c>
      <c r="R837" s="65">
        <v>1662</v>
      </c>
      <c r="S837" s="65">
        <v>378</v>
      </c>
      <c r="T837" s="57">
        <f>IF(P837&gt;0, ROUND(IF(IF(OR(C837="51", C837="52", C837="66"), (L837*'UNIT VALUES'!$C$22)-CALCS!P837,0)&gt;0, IF(OR(C837="51", C837="52", C837="66"), (L837*'UNIT VALUES'!$C$22)-CALCS!P837,0), 0), 0), ROUND(IF(IF(OR(C837="51", C837="52", C837="66"), (L837*'UNIT VALUES'!$C$22)-CALCS!O837,0)&gt;0, IF(OR(C837="51", C837="52", C837="66"), (L837*'UNIT VALUES'!$C$22)-CALCS!O837,0), 0), 0))</f>
        <v>0</v>
      </c>
      <c r="U837" s="58">
        <f>IF(C837="22", (O837*'UNIT VALUES'!$D$34)+(Q837*'UNIT VALUES'!$D$35)+(S837*'UNIT VALUES'!$D$36), (O837*'UNIT VALUES'!$D$24)+(Q837*'UNIT VALUES'!$D$25)+(S837*'UNIT VALUES'!$D$26))</f>
        <v>291065.59495014878</v>
      </c>
      <c r="V837" s="58">
        <f>IF(C837="22",(O837*'UNIT VALUES'!$D$37)+(Q837*'UNIT VALUES'!$D$38)+(R837*'UNIT VALUES'!$D$39),IF(C837="66",(Q837*'UNIT VALUES'!$D$27)+(T837*'UNIT VALUES'!$D$29)+(R837*'UNIT VALUES'!$D$30),(Q837*'UNIT VALUES'!$D$27)+(T837*'UNIT VALUES'!$D$28)+(R837*'UNIT VALUES'!$D$30)))</f>
        <v>215308.49971740984</v>
      </c>
      <c r="W837" s="58">
        <f t="shared" si="13"/>
        <v>291066</v>
      </c>
      <c r="X837" s="63">
        <f>ROUND(IF(C837="22", W837*'UNIT VALUES'!$D$40, W837*'UNIT VALUES'!$D$32), 0)</f>
        <v>253946</v>
      </c>
    </row>
    <row r="838" spans="1:24">
      <c r="A838" s="64" t="s">
        <v>939</v>
      </c>
      <c r="B838" s="64" t="s">
        <v>2059</v>
      </c>
      <c r="C838" s="64" t="s">
        <v>28</v>
      </c>
      <c r="D838" s="64" t="s">
        <v>29</v>
      </c>
      <c r="E838" s="64" t="s">
        <v>2060</v>
      </c>
      <c r="F838" s="64" t="s">
        <v>617</v>
      </c>
      <c r="G838" s="64" t="s">
        <v>2117</v>
      </c>
      <c r="H838" s="64" t="s">
        <v>24</v>
      </c>
      <c r="I838" s="64" t="s">
        <v>2118</v>
      </c>
      <c r="J838" s="64" t="s">
        <v>2119</v>
      </c>
      <c r="K838" s="64" t="s">
        <v>2061</v>
      </c>
      <c r="L838" s="65">
        <v>44013</v>
      </c>
      <c r="M838" s="65">
        <v>52273</v>
      </c>
      <c r="N838" s="65">
        <v>44000</v>
      </c>
      <c r="O838" s="65">
        <v>106476</v>
      </c>
      <c r="P838" s="65">
        <v>89625</v>
      </c>
      <c r="Q838" s="65">
        <v>20010</v>
      </c>
      <c r="R838" s="65">
        <v>5112</v>
      </c>
      <c r="S838" s="65">
        <v>489</v>
      </c>
      <c r="T838" s="57">
        <f>IF(P838&gt;0, ROUND(IF(IF(OR(C838="51", C838="52", C838="66"), (L838*'UNIT VALUES'!$C$22)-CALCS!P838,0)&gt;0, IF(OR(C838="51", C838="52", C838="66"), (L838*'UNIT VALUES'!$C$22)-CALCS!P838,0), 0), 0), ROUND(IF(IF(OR(C838="51", C838="52", C838="66"), (L838*'UNIT VALUES'!$C$22)-CALCS!O838,0)&gt;0, IF(OR(C838="51", C838="52", C838="66"), (L838*'UNIT VALUES'!$C$22)-CALCS!O838,0), 0), 0))</f>
        <v>0</v>
      </c>
      <c r="U838" s="58">
        <f>IF(C838="22", (O838*'UNIT VALUES'!$D$34)+(Q838*'UNIT VALUES'!$D$35)+(S838*'UNIT VALUES'!$D$36), (O838*'UNIT VALUES'!$D$24)+(Q838*'UNIT VALUES'!$D$25)+(S838*'UNIT VALUES'!$D$26))</f>
        <v>908854.66700192657</v>
      </c>
      <c r="V838" s="58">
        <f>IF(C838="22",(O838*'UNIT VALUES'!$D$37)+(Q838*'UNIT VALUES'!$D$38)+(R838*'UNIT VALUES'!$D$39),IF(C838="66",(Q838*'UNIT VALUES'!$D$27)+(T838*'UNIT VALUES'!$D$29)+(R838*'UNIT VALUES'!$D$30),(Q838*'UNIT VALUES'!$D$27)+(T838*'UNIT VALUES'!$D$28)+(R838*'UNIT VALUES'!$D$30)))</f>
        <v>735377.89356554439</v>
      </c>
      <c r="W838" s="58">
        <f t="shared" si="13"/>
        <v>908855</v>
      </c>
      <c r="X838" s="63">
        <f>ROUND(IF(C838="22", W838*'UNIT VALUES'!$D$40, W838*'UNIT VALUES'!$D$32), 0)</f>
        <v>792946</v>
      </c>
    </row>
    <row r="839" spans="1:24">
      <c r="A839" s="64" t="s">
        <v>2120</v>
      </c>
      <c r="B839" s="64" t="s">
        <v>2059</v>
      </c>
      <c r="C839" s="64" t="s">
        <v>28</v>
      </c>
      <c r="D839" s="64" t="s">
        <v>29</v>
      </c>
      <c r="E839" s="64" t="s">
        <v>2060</v>
      </c>
      <c r="F839" s="64" t="s">
        <v>623</v>
      </c>
      <c r="G839" s="64" t="s">
        <v>302</v>
      </c>
      <c r="H839" s="64" t="s">
        <v>24</v>
      </c>
      <c r="I839" s="64" t="s">
        <v>689</v>
      </c>
      <c r="J839" s="64" t="s">
        <v>2121</v>
      </c>
      <c r="K839" s="64" t="s">
        <v>2061</v>
      </c>
      <c r="L839" s="65">
        <v>111135</v>
      </c>
      <c r="M839" s="65">
        <v>142864</v>
      </c>
      <c r="N839" s="65">
        <v>131885</v>
      </c>
      <c r="O839" s="65">
        <v>229617</v>
      </c>
      <c r="P839" s="65">
        <v>211971</v>
      </c>
      <c r="Q839" s="65">
        <v>41043</v>
      </c>
      <c r="R839" s="65">
        <v>9219</v>
      </c>
      <c r="S839" s="65">
        <v>2682</v>
      </c>
      <c r="T839" s="57">
        <f>IF(P839&gt;0, ROUND(IF(IF(OR(C839="51", C839="52", C839="66"), (L839*'UNIT VALUES'!$C$22)-CALCS!P839,0)&gt;0, IF(OR(C839="51", C839="52", C839="66"), (L839*'UNIT VALUES'!$C$22)-CALCS!P839,0), 0), 0), ROUND(IF(IF(OR(C839="51", C839="52", C839="66"), (L839*'UNIT VALUES'!$C$22)-CALCS!O839,0)&gt;0, IF(OR(C839="51", C839="52", C839="66"), (L839*'UNIT VALUES'!$C$22)-CALCS!O839,0), 0), 0))</f>
        <v>0</v>
      </c>
      <c r="U839" s="58">
        <f>IF(C839="22", (O839*'UNIT VALUES'!$D$34)+(Q839*'UNIT VALUES'!$D$35)+(S839*'UNIT VALUES'!$D$36), (O839*'UNIT VALUES'!$D$24)+(Q839*'UNIT VALUES'!$D$25)+(S839*'UNIT VALUES'!$D$26))</f>
        <v>2170524.0221532029</v>
      </c>
      <c r="V839" s="58">
        <f>IF(C839="22",(O839*'UNIT VALUES'!$D$37)+(Q839*'UNIT VALUES'!$D$38)+(R839*'UNIT VALUES'!$D$39),IF(C839="66",(Q839*'UNIT VALUES'!$D$27)+(T839*'UNIT VALUES'!$D$29)+(R839*'UNIT VALUES'!$D$30),(Q839*'UNIT VALUES'!$D$27)+(T839*'UNIT VALUES'!$D$28)+(R839*'UNIT VALUES'!$D$30)))</f>
        <v>1417855.0972993034</v>
      </c>
      <c r="W839" s="58">
        <f t="shared" si="13"/>
        <v>2170524</v>
      </c>
      <c r="X839" s="63">
        <f>ROUND(IF(C839="22", W839*'UNIT VALUES'!$D$40, W839*'UNIT VALUES'!$D$32), 0)</f>
        <v>1893712</v>
      </c>
    </row>
    <row r="840" spans="1:24">
      <c r="A840" s="64" t="s">
        <v>1802</v>
      </c>
      <c r="B840" s="64" t="s">
        <v>2059</v>
      </c>
      <c r="C840" s="64" t="s">
        <v>102</v>
      </c>
      <c r="D840" s="64" t="s">
        <v>103</v>
      </c>
      <c r="E840" s="64" t="s">
        <v>2060</v>
      </c>
      <c r="F840" s="64" t="s">
        <v>1645</v>
      </c>
      <c r="G840" s="64" t="s">
        <v>131</v>
      </c>
      <c r="H840" s="64" t="s">
        <v>24</v>
      </c>
      <c r="I840" s="64" t="s">
        <v>24</v>
      </c>
      <c r="J840" s="64" t="s">
        <v>2080</v>
      </c>
      <c r="K840" s="64" t="s">
        <v>2061</v>
      </c>
      <c r="L840" s="65">
        <v>101312</v>
      </c>
      <c r="M840" s="65">
        <v>0</v>
      </c>
      <c r="N840" s="65">
        <v>0</v>
      </c>
      <c r="O840" s="65">
        <v>118867</v>
      </c>
      <c r="P840" s="65">
        <v>0</v>
      </c>
      <c r="Q840" s="65">
        <v>19449</v>
      </c>
      <c r="R840" s="65">
        <v>918</v>
      </c>
      <c r="S840" s="65">
        <v>870</v>
      </c>
      <c r="T840" s="57">
        <f>IF(P840&gt;0, ROUND(IF(IF(OR(C840="51", C840="52", C840="66"), (L840*'UNIT VALUES'!$C$22)-CALCS!P840,0)&gt;0, IF(OR(C840="51", C840="52", C840="66"), (L840*'UNIT VALUES'!$C$22)-CALCS!P840,0), 0), 0), ROUND(IF(IF(OR(C840="51", C840="52", C840="66"), (L840*'UNIT VALUES'!$C$22)-CALCS!O840,0)&gt;0, IF(OR(C840="51", C840="52", C840="66"), (L840*'UNIT VALUES'!$C$22)-CALCS!O840,0), 0), 0))</f>
        <v>32394</v>
      </c>
      <c r="U840" s="58">
        <f>IF(C840="22", (O840*'UNIT VALUES'!$D$34)+(Q840*'UNIT VALUES'!$D$35)+(S840*'UNIT VALUES'!$D$36), (O840*'UNIT VALUES'!$D$24)+(Q840*'UNIT VALUES'!$D$25)+(S840*'UNIT VALUES'!$D$26))</f>
        <v>980430.47947551124</v>
      </c>
      <c r="V840" s="58">
        <f>IF(C840="22",(O840*'UNIT VALUES'!$D$37)+(Q840*'UNIT VALUES'!$D$38)+(R840*'UNIT VALUES'!$D$39),IF(C840="66",(Q840*'UNIT VALUES'!$D$27)+(T840*'UNIT VALUES'!$D$29)+(R840*'UNIT VALUES'!$D$30),(Q840*'UNIT VALUES'!$D$27)+(T840*'UNIT VALUES'!$D$28)+(R840*'UNIT VALUES'!$D$30)))</f>
        <v>798644.09495019214</v>
      </c>
      <c r="W840" s="58">
        <f t="shared" si="13"/>
        <v>980430</v>
      </c>
      <c r="X840" s="63">
        <f>ROUND(IF(C840="22", W840*'UNIT VALUES'!$D$40, W840*'UNIT VALUES'!$D$32), 0)</f>
        <v>855393</v>
      </c>
    </row>
    <row r="841" spans="1:24">
      <c r="A841" s="64" t="s">
        <v>2122</v>
      </c>
      <c r="B841" s="64" t="s">
        <v>2059</v>
      </c>
      <c r="C841" s="64" t="s">
        <v>102</v>
      </c>
      <c r="D841" s="64" t="s">
        <v>103</v>
      </c>
      <c r="E841" s="64" t="s">
        <v>2060</v>
      </c>
      <c r="F841" s="64" t="s">
        <v>1464</v>
      </c>
      <c r="G841" s="64" t="s">
        <v>136</v>
      </c>
      <c r="H841" s="64" t="s">
        <v>24</v>
      </c>
      <c r="I841" s="64" t="s">
        <v>24</v>
      </c>
      <c r="J841" s="64" t="s">
        <v>2076</v>
      </c>
      <c r="K841" s="64" t="s">
        <v>2061</v>
      </c>
      <c r="L841" s="65">
        <v>65453</v>
      </c>
      <c r="M841" s="65">
        <v>0</v>
      </c>
      <c r="N841" s="65">
        <v>0</v>
      </c>
      <c r="O841" s="65">
        <v>100227</v>
      </c>
      <c r="P841" s="65">
        <v>0</v>
      </c>
      <c r="Q841" s="65">
        <v>7153</v>
      </c>
      <c r="R841" s="65">
        <v>779</v>
      </c>
      <c r="S841" s="65">
        <v>479</v>
      </c>
      <c r="T841" s="57">
        <f>IF(P841&gt;0, ROUND(IF(IF(OR(C841="51", C841="52", C841="66"), (L841*'UNIT VALUES'!$C$22)-CALCS!P841,0)&gt;0, IF(OR(C841="51", C841="52", C841="66"), (L841*'UNIT VALUES'!$C$22)-CALCS!P841,0), 0), 0), ROUND(IF(IF(OR(C841="51", C841="52", C841="66"), (L841*'UNIT VALUES'!$C$22)-CALCS!O841,0)&gt;0, IF(OR(C841="51", C841="52", C841="66"), (L841*'UNIT VALUES'!$C$22)-CALCS!O841,0), 0), 0))</f>
        <v>0</v>
      </c>
      <c r="U841" s="58">
        <f>IF(C841="22", (O841*'UNIT VALUES'!$D$34)+(Q841*'UNIT VALUES'!$D$35)+(S841*'UNIT VALUES'!$D$36), (O841*'UNIT VALUES'!$D$24)+(Q841*'UNIT VALUES'!$D$25)+(S841*'UNIT VALUES'!$D$26))</f>
        <v>498586.82342283585</v>
      </c>
      <c r="V841" s="58">
        <f>IF(C841="22",(O841*'UNIT VALUES'!$D$37)+(Q841*'UNIT VALUES'!$D$38)+(R841*'UNIT VALUES'!$D$39),IF(C841="66",(Q841*'UNIT VALUES'!$D$27)+(T841*'UNIT VALUES'!$D$29)+(R841*'UNIT VALUES'!$D$30),(Q841*'UNIT VALUES'!$D$27)+(T841*'UNIT VALUES'!$D$28)+(R841*'UNIT VALUES'!$D$30)))</f>
        <v>187955.61674487253</v>
      </c>
      <c r="W841" s="58">
        <f t="shared" si="13"/>
        <v>498587</v>
      </c>
      <c r="X841" s="63">
        <f>ROUND(IF(C841="22", W841*'UNIT VALUES'!$D$40, W841*'UNIT VALUES'!$D$32), 0)</f>
        <v>435001</v>
      </c>
    </row>
    <row r="842" spans="1:24">
      <c r="A842" s="64" t="s">
        <v>2123</v>
      </c>
      <c r="B842" s="64" t="s">
        <v>2059</v>
      </c>
      <c r="C842" s="64" t="s">
        <v>102</v>
      </c>
      <c r="D842" s="64" t="s">
        <v>103</v>
      </c>
      <c r="E842" s="64" t="s">
        <v>2060</v>
      </c>
      <c r="F842" s="64" t="s">
        <v>2024</v>
      </c>
      <c r="G842" s="64" t="s">
        <v>1361</v>
      </c>
      <c r="H842" s="64" t="s">
        <v>24</v>
      </c>
      <c r="I842" s="64" t="s">
        <v>24</v>
      </c>
      <c r="J842" s="64" t="s">
        <v>2071</v>
      </c>
      <c r="K842" s="64" t="s">
        <v>2061</v>
      </c>
      <c r="L842" s="65">
        <v>71237</v>
      </c>
      <c r="M842" s="65">
        <v>119788</v>
      </c>
      <c r="N842" s="65">
        <v>128621</v>
      </c>
      <c r="O842" s="65">
        <v>340594</v>
      </c>
      <c r="P842" s="65">
        <v>0</v>
      </c>
      <c r="Q842" s="65">
        <v>20097</v>
      </c>
      <c r="R842" s="65">
        <v>2875</v>
      </c>
      <c r="S842" s="65">
        <v>2024</v>
      </c>
      <c r="T842" s="57">
        <f>IF(P842&gt;0, ROUND(IF(IF(OR(C842="51", C842="52", C842="66"), (L842*'UNIT VALUES'!$C$22)-CALCS!P842,0)&gt;0, IF(OR(C842="51", C842="52", C842="66"), (L842*'UNIT VALUES'!$C$22)-CALCS!P842,0), 0), 0), ROUND(IF(IF(OR(C842="51", C842="52", C842="66"), (L842*'UNIT VALUES'!$C$22)-CALCS!O842,0)&gt;0, IF(OR(C842="51", C842="52", C842="66"), (L842*'UNIT VALUES'!$C$22)-CALCS!O842,0), 0), 0))</f>
        <v>0</v>
      </c>
      <c r="U842" s="58">
        <f>IF(C842="22", (O842*'UNIT VALUES'!$D$34)+(Q842*'UNIT VALUES'!$D$35)+(S842*'UNIT VALUES'!$D$36), (O842*'UNIT VALUES'!$D$24)+(Q842*'UNIT VALUES'!$D$25)+(S842*'UNIT VALUES'!$D$26))</f>
        <v>1631624.2023319537</v>
      </c>
      <c r="V842" s="58">
        <f>IF(C842="22",(O842*'UNIT VALUES'!$D$37)+(Q842*'UNIT VALUES'!$D$38)+(R842*'UNIT VALUES'!$D$39),IF(C842="66",(Q842*'UNIT VALUES'!$D$27)+(T842*'UNIT VALUES'!$D$29)+(R842*'UNIT VALUES'!$D$30),(Q842*'UNIT VALUES'!$D$27)+(T842*'UNIT VALUES'!$D$28)+(R842*'UNIT VALUES'!$D$30)))</f>
        <v>577125.1227595259</v>
      </c>
      <c r="W842" s="58">
        <f t="shared" si="13"/>
        <v>1631624</v>
      </c>
      <c r="X842" s="63">
        <f>ROUND(IF(C842="22", W842*'UNIT VALUES'!$D$40, W842*'UNIT VALUES'!$D$32), 0)</f>
        <v>1423539</v>
      </c>
    </row>
    <row r="843" spans="1:24">
      <c r="A843" s="64" t="s">
        <v>2124</v>
      </c>
      <c r="B843" s="64" t="s">
        <v>2125</v>
      </c>
      <c r="C843" s="64" t="s">
        <v>19</v>
      </c>
      <c r="D843" s="64" t="s">
        <v>20</v>
      </c>
      <c r="E843" s="64" t="s">
        <v>2126</v>
      </c>
      <c r="F843" s="64" t="s">
        <v>22</v>
      </c>
      <c r="G843" s="64" t="s">
        <v>23</v>
      </c>
      <c r="H843" s="64" t="s">
        <v>24</v>
      </c>
      <c r="I843" s="64" t="s">
        <v>24</v>
      </c>
      <c r="J843" s="64" t="s">
        <v>25</v>
      </c>
      <c r="K843" s="64" t="s">
        <v>172</v>
      </c>
      <c r="L843" s="65">
        <v>0</v>
      </c>
      <c r="M843" s="65">
        <v>652717</v>
      </c>
      <c r="N843" s="65">
        <v>652717</v>
      </c>
      <c r="O843" s="65">
        <v>433975</v>
      </c>
      <c r="P843" s="65">
        <v>0</v>
      </c>
      <c r="Q843" s="65">
        <v>38079</v>
      </c>
      <c r="R843" s="65">
        <v>45673</v>
      </c>
      <c r="S843" s="65">
        <v>1228</v>
      </c>
      <c r="T843" s="57">
        <f>IF(P843&gt;0, ROUND(IF(IF(OR(C843="51", C843="52", C843="66"), (L843*'UNIT VALUES'!$C$22)-CALCS!P843,0)&gt;0, IF(OR(C843="51", C843="52", C843="66"), (L843*'UNIT VALUES'!$C$22)-CALCS!P843,0), 0), 0), ROUND(IF(IF(OR(C843="51", C843="52", C843="66"), (L843*'UNIT VALUES'!$C$22)-CALCS!O843,0)&gt;0, IF(OR(C843="51", C843="52", C843="66"), (L843*'UNIT VALUES'!$C$22)-CALCS!O843,0), 0), 0))</f>
        <v>0</v>
      </c>
      <c r="U843" s="58">
        <f>IF(C843="22", (O843*'UNIT VALUES'!$D$34)+(Q843*'UNIT VALUES'!$D$35)+(S843*'UNIT VALUES'!$D$36), (O843*'UNIT VALUES'!$D$24)+(Q843*'UNIT VALUES'!$D$25)+(S843*'UNIT VALUES'!$D$26))</f>
        <v>2416054.5437216163</v>
      </c>
      <c r="V843" s="58">
        <f>IF(C843="22",(O843*'UNIT VALUES'!$D$37)+(Q843*'UNIT VALUES'!$D$38)+(R843*'UNIT VALUES'!$D$39),IF(C843="66",(Q843*'UNIT VALUES'!$D$27)+(T843*'UNIT VALUES'!$D$29)+(R843*'UNIT VALUES'!$D$30),(Q843*'UNIT VALUES'!$D$27)+(T843*'UNIT VALUES'!$D$28)+(R843*'UNIT VALUES'!$D$30)))</f>
        <v>4338428.4814869985</v>
      </c>
      <c r="W843" s="58">
        <f t="shared" si="13"/>
        <v>4338428</v>
      </c>
      <c r="X843" s="63">
        <f>ROUND(IF(C843="22", W843*'UNIT VALUES'!$D$40, W843*'UNIT VALUES'!$D$32), 0)</f>
        <v>3617517</v>
      </c>
    </row>
    <row r="844" spans="1:24">
      <c r="A844" s="64" t="s">
        <v>2127</v>
      </c>
      <c r="B844" s="64" t="s">
        <v>2125</v>
      </c>
      <c r="C844" s="64" t="s">
        <v>28</v>
      </c>
      <c r="D844" s="64" t="s">
        <v>29</v>
      </c>
      <c r="E844" s="64" t="s">
        <v>2126</v>
      </c>
      <c r="F844" s="64" t="s">
        <v>56</v>
      </c>
      <c r="G844" s="64" t="s">
        <v>40</v>
      </c>
      <c r="H844" s="64" t="s">
        <v>24</v>
      </c>
      <c r="I844" s="64" t="s">
        <v>2128</v>
      </c>
      <c r="J844" s="64" t="s">
        <v>2129</v>
      </c>
      <c r="K844" s="64" t="s">
        <v>172</v>
      </c>
      <c r="L844" s="65">
        <v>27670</v>
      </c>
      <c r="M844" s="65">
        <v>44485</v>
      </c>
      <c r="N844" s="65">
        <v>44485</v>
      </c>
      <c r="O844" s="65">
        <v>61272</v>
      </c>
      <c r="P844" s="65">
        <v>0</v>
      </c>
      <c r="Q844" s="65">
        <v>5581</v>
      </c>
      <c r="R844" s="65">
        <v>1875</v>
      </c>
      <c r="S844" s="65">
        <v>182</v>
      </c>
      <c r="T844" s="57">
        <f>IF(P844&gt;0, ROUND(IF(IF(OR(C844="51", C844="52", C844="66"), (L844*'UNIT VALUES'!$C$22)-CALCS!P844,0)&gt;0, IF(OR(C844="51", C844="52", C844="66"), (L844*'UNIT VALUES'!$C$22)-CALCS!P844,0), 0), 0), ROUND(IF(IF(OR(C844="51", C844="52", C844="66"), (L844*'UNIT VALUES'!$C$22)-CALCS!O844,0)&gt;0, IF(OR(C844="51", C844="52", C844="66"), (L844*'UNIT VALUES'!$C$22)-CALCS!O844,0), 0), 0))</f>
        <v>0</v>
      </c>
      <c r="U844" s="58">
        <f>IF(C844="22", (O844*'UNIT VALUES'!$D$34)+(Q844*'UNIT VALUES'!$D$35)+(S844*'UNIT VALUES'!$D$36), (O844*'UNIT VALUES'!$D$24)+(Q844*'UNIT VALUES'!$D$25)+(S844*'UNIT VALUES'!$D$26))</f>
        <v>323275.00672773411</v>
      </c>
      <c r="V844" s="58">
        <f>IF(C844="22",(O844*'UNIT VALUES'!$D$37)+(Q844*'UNIT VALUES'!$D$38)+(R844*'UNIT VALUES'!$D$39),IF(C844="66",(Q844*'UNIT VALUES'!$D$27)+(T844*'UNIT VALUES'!$D$29)+(R844*'UNIT VALUES'!$D$30),(Q844*'UNIT VALUES'!$D$27)+(T844*'UNIT VALUES'!$D$28)+(R844*'UNIT VALUES'!$D$30)))</f>
        <v>237206.29235334622</v>
      </c>
      <c r="W844" s="58">
        <f t="shared" si="13"/>
        <v>323275</v>
      </c>
      <c r="X844" s="63">
        <f>ROUND(IF(C844="22", W844*'UNIT VALUES'!$D$40, W844*'UNIT VALUES'!$D$32), 0)</f>
        <v>282047</v>
      </c>
    </row>
    <row r="845" spans="1:24">
      <c r="A845" s="64" t="s">
        <v>2130</v>
      </c>
      <c r="B845" s="64" t="s">
        <v>2125</v>
      </c>
      <c r="C845" s="64" t="s">
        <v>28</v>
      </c>
      <c r="D845" s="64" t="s">
        <v>29</v>
      </c>
      <c r="E845" s="64" t="s">
        <v>2126</v>
      </c>
      <c r="F845" s="64" t="s">
        <v>891</v>
      </c>
      <c r="G845" s="64" t="s">
        <v>1650</v>
      </c>
      <c r="H845" s="64" t="s">
        <v>24</v>
      </c>
      <c r="I845" s="64" t="s">
        <v>2131</v>
      </c>
      <c r="J845" s="64" t="s">
        <v>347</v>
      </c>
      <c r="K845" s="64" t="s">
        <v>172</v>
      </c>
      <c r="L845" s="65">
        <v>46662</v>
      </c>
      <c r="M845" s="65">
        <v>61383</v>
      </c>
      <c r="N845" s="65">
        <v>61383</v>
      </c>
      <c r="O845" s="65">
        <v>105549</v>
      </c>
      <c r="P845" s="65">
        <v>0</v>
      </c>
      <c r="Q845" s="65">
        <v>14335</v>
      </c>
      <c r="R845" s="65">
        <v>5230</v>
      </c>
      <c r="S845" s="65">
        <v>499</v>
      </c>
      <c r="T845" s="57">
        <f>IF(P845&gt;0, ROUND(IF(IF(OR(C845="51", C845="52", C845="66"), (L845*'UNIT VALUES'!$C$22)-CALCS!P845,0)&gt;0, IF(OR(C845="51", C845="52", C845="66"), (L845*'UNIT VALUES'!$C$22)-CALCS!P845,0), 0), 0), ROUND(IF(IF(OR(C845="51", C845="52", C845="66"), (L845*'UNIT VALUES'!$C$22)-CALCS!O845,0)&gt;0, IF(OR(C845="51", C845="52", C845="66"), (L845*'UNIT VALUES'!$C$22)-CALCS!O845,0), 0), 0))</f>
        <v>0</v>
      </c>
      <c r="U845" s="58">
        <f>IF(C845="22", (O845*'UNIT VALUES'!$D$34)+(Q845*'UNIT VALUES'!$D$35)+(S845*'UNIT VALUES'!$D$36), (O845*'UNIT VALUES'!$D$24)+(Q845*'UNIT VALUES'!$D$25)+(S845*'UNIT VALUES'!$D$26))</f>
        <v>733805.1016164216</v>
      </c>
      <c r="V845" s="58">
        <f>IF(C845="22",(O845*'UNIT VALUES'!$D$37)+(Q845*'UNIT VALUES'!$D$38)+(R845*'UNIT VALUES'!$D$39),IF(C845="66",(Q845*'UNIT VALUES'!$D$27)+(T845*'UNIT VALUES'!$D$29)+(R845*'UNIT VALUES'!$D$30),(Q845*'UNIT VALUES'!$D$27)+(T845*'UNIT VALUES'!$D$28)+(R845*'UNIT VALUES'!$D$30)))</f>
        <v>638858.0521353865</v>
      </c>
      <c r="W845" s="58">
        <f t="shared" si="13"/>
        <v>733805</v>
      </c>
      <c r="X845" s="63">
        <f>ROUND(IF(C845="22", W845*'UNIT VALUES'!$D$40, W845*'UNIT VALUES'!$D$32), 0)</f>
        <v>640221</v>
      </c>
    </row>
    <row r="846" spans="1:24">
      <c r="A846" s="64" t="s">
        <v>2132</v>
      </c>
      <c r="B846" s="64" t="s">
        <v>2125</v>
      </c>
      <c r="C846" s="64" t="s">
        <v>28</v>
      </c>
      <c r="D846" s="64" t="s">
        <v>29</v>
      </c>
      <c r="E846" s="64" t="s">
        <v>2126</v>
      </c>
      <c r="F846" s="64" t="s">
        <v>909</v>
      </c>
      <c r="G846" s="64" t="s">
        <v>166</v>
      </c>
      <c r="H846" s="64" t="s">
        <v>24</v>
      </c>
      <c r="I846" s="64" t="s">
        <v>2133</v>
      </c>
      <c r="J846" s="64" t="s">
        <v>2134</v>
      </c>
      <c r="K846" s="64" t="s">
        <v>172</v>
      </c>
      <c r="L846" s="65">
        <v>34451</v>
      </c>
      <c r="M846" s="65">
        <v>43765</v>
      </c>
      <c r="N846" s="65">
        <v>43765</v>
      </c>
      <c r="O846" s="65">
        <v>52838</v>
      </c>
      <c r="P846" s="65">
        <v>0</v>
      </c>
      <c r="Q846" s="65">
        <v>9884</v>
      </c>
      <c r="R846" s="65">
        <v>3304</v>
      </c>
      <c r="S846" s="65">
        <v>195</v>
      </c>
      <c r="T846" s="57">
        <f>IF(P846&gt;0, ROUND(IF(IF(OR(C846="51", C846="52", C846="66"), (L846*'UNIT VALUES'!$C$22)-CALCS!P846,0)&gt;0, IF(OR(C846="51", C846="52", C846="66"), (L846*'UNIT VALUES'!$C$22)-CALCS!P846,0), 0), 0), ROUND(IF(IF(OR(C846="51", C846="52", C846="66"), (L846*'UNIT VALUES'!$C$22)-CALCS!O846,0)&gt;0, IF(OR(C846="51", C846="52", C846="66"), (L846*'UNIT VALUES'!$C$22)-CALCS!O846,0), 0), 0))</f>
        <v>0</v>
      </c>
      <c r="U846" s="58">
        <f>IF(C846="22", (O846*'UNIT VALUES'!$D$34)+(Q846*'UNIT VALUES'!$D$35)+(S846*'UNIT VALUES'!$D$36), (O846*'UNIT VALUES'!$D$24)+(Q846*'UNIT VALUES'!$D$25)+(S846*'UNIT VALUES'!$D$26))</f>
        <v>441530.02761060855</v>
      </c>
      <c r="V846" s="58">
        <f>IF(C846="22",(O846*'UNIT VALUES'!$D$37)+(Q846*'UNIT VALUES'!$D$38)+(R846*'UNIT VALUES'!$D$39),IF(C846="66",(Q846*'UNIT VALUES'!$D$27)+(T846*'UNIT VALUES'!$D$29)+(R846*'UNIT VALUES'!$D$30),(Q846*'UNIT VALUES'!$D$27)+(T846*'UNIT VALUES'!$D$28)+(R846*'UNIT VALUES'!$D$30)))</f>
        <v>418905.18499643693</v>
      </c>
      <c r="W846" s="58">
        <f t="shared" si="13"/>
        <v>441530</v>
      </c>
      <c r="X846" s="63">
        <f>ROUND(IF(C846="22", W846*'UNIT VALUES'!$D$40, W846*'UNIT VALUES'!$D$32), 0)</f>
        <v>385221</v>
      </c>
    </row>
    <row r="847" spans="1:24">
      <c r="A847" s="64" t="s">
        <v>2440</v>
      </c>
      <c r="B847" s="64" t="s">
        <v>2441</v>
      </c>
      <c r="C847" s="64" t="s">
        <v>19</v>
      </c>
      <c r="D847" s="64" t="s">
        <v>20</v>
      </c>
      <c r="E847" s="64" t="s">
        <v>2442</v>
      </c>
      <c r="F847" s="64" t="s">
        <v>22</v>
      </c>
      <c r="G847" s="64" t="s">
        <v>23</v>
      </c>
      <c r="H847" s="64" t="s">
        <v>24</v>
      </c>
      <c r="I847" s="64" t="s">
        <v>24</v>
      </c>
      <c r="J847" s="64" t="s">
        <v>25</v>
      </c>
      <c r="K847" s="64" t="s">
        <v>240</v>
      </c>
      <c r="L847" s="65">
        <v>0</v>
      </c>
      <c r="M847" s="65">
        <v>10797764</v>
      </c>
      <c r="N847" s="65">
        <v>10797630</v>
      </c>
      <c r="O847" s="65">
        <v>5291076</v>
      </c>
      <c r="P847" s="65">
        <v>0</v>
      </c>
      <c r="Q847" s="65">
        <v>552180</v>
      </c>
      <c r="R847" s="65">
        <v>463233</v>
      </c>
      <c r="S847" s="65">
        <v>21506</v>
      </c>
      <c r="T847" s="57">
        <f>IF(P847&gt;0, ROUND(IF(IF(OR(C847="51", C847="52", C847="66"), (L847*'UNIT VALUES'!$C$22)-CALCS!P847,0)&gt;0, IF(OR(C847="51", C847="52", C847="66"), (L847*'UNIT VALUES'!$C$22)-CALCS!P847,0), 0), 0), ROUND(IF(IF(OR(C847="51", C847="52", C847="66"), (L847*'UNIT VALUES'!$C$22)-CALCS!O847,0)&gt;0, IF(OR(C847="51", C847="52", C847="66"), (L847*'UNIT VALUES'!$C$22)-CALCS!O847,0), 0), 0))</f>
        <v>0</v>
      </c>
      <c r="U847" s="58">
        <f>IF(C847="22", (O847*'UNIT VALUES'!$D$34)+(Q847*'UNIT VALUES'!$D$35)+(S847*'UNIT VALUES'!$D$36), (O847*'UNIT VALUES'!$D$24)+(Q847*'UNIT VALUES'!$D$25)+(S847*'UNIT VALUES'!$D$26))</f>
        <v>34079777.789491139</v>
      </c>
      <c r="V847" s="58">
        <f>IF(C847="22",(O847*'UNIT VALUES'!$D$37)+(Q847*'UNIT VALUES'!$D$38)+(R847*'UNIT VALUES'!$D$39),IF(C847="66",(Q847*'UNIT VALUES'!$D$27)+(T847*'UNIT VALUES'!$D$29)+(R847*'UNIT VALUES'!$D$30),(Q847*'UNIT VALUES'!$D$27)+(T847*'UNIT VALUES'!$D$28)+(R847*'UNIT VALUES'!$D$30)))</f>
        <v>48563547.792726643</v>
      </c>
      <c r="W847" s="58">
        <f t="shared" si="13"/>
        <v>48563548</v>
      </c>
      <c r="X847" s="63">
        <f>ROUND(IF(C847="22", W847*'UNIT VALUES'!$D$40, W847*'UNIT VALUES'!$D$32), 0)</f>
        <v>40493807</v>
      </c>
    </row>
    <row r="848" spans="1:24">
      <c r="A848" s="64" t="s">
        <v>2443</v>
      </c>
      <c r="B848" s="64" t="s">
        <v>2441</v>
      </c>
      <c r="C848" s="64" t="s">
        <v>28</v>
      </c>
      <c r="D848" s="64" t="s">
        <v>29</v>
      </c>
      <c r="E848" s="64" t="s">
        <v>2442</v>
      </c>
      <c r="F848" s="64" t="s">
        <v>2444</v>
      </c>
      <c r="G848" s="64" t="s">
        <v>2140</v>
      </c>
      <c r="H848" s="64" t="s">
        <v>24</v>
      </c>
      <c r="I848" s="64" t="s">
        <v>2325</v>
      </c>
      <c r="J848" s="64" t="s">
        <v>2445</v>
      </c>
      <c r="K848" s="64" t="s">
        <v>240</v>
      </c>
      <c r="L848" s="65">
        <v>290351</v>
      </c>
      <c r="M848" s="65">
        <v>237590</v>
      </c>
      <c r="N848" s="65">
        <v>237177</v>
      </c>
      <c r="O848" s="65">
        <v>199110</v>
      </c>
      <c r="P848" s="65">
        <v>198764</v>
      </c>
      <c r="Q848" s="65">
        <v>44945</v>
      </c>
      <c r="R848" s="65">
        <v>36225</v>
      </c>
      <c r="S848" s="65">
        <v>1070</v>
      </c>
      <c r="T848" s="57">
        <f>IF(P848&gt;0, ROUND(IF(IF(OR(C848="51", C848="52", C848="66"), (L848*'UNIT VALUES'!$C$22)-CALCS!P848,0)&gt;0, IF(OR(C848="51", C848="52", C848="66"), (L848*'UNIT VALUES'!$C$22)-CALCS!P848,0), 0), 0), ROUND(IF(IF(OR(C848="51", C848="52", C848="66"), (L848*'UNIT VALUES'!$C$22)-CALCS!O848,0)&gt;0, IF(OR(C848="51", C848="52", C848="66"), (L848*'UNIT VALUES'!$C$22)-CALCS!O848,0), 0), 0))</f>
        <v>234737</v>
      </c>
      <c r="U848" s="58">
        <f>IF(C848="22", (O848*'UNIT VALUES'!$D$34)+(Q848*'UNIT VALUES'!$D$35)+(S848*'UNIT VALUES'!$D$36), (O848*'UNIT VALUES'!$D$24)+(Q848*'UNIT VALUES'!$D$25)+(S848*'UNIT VALUES'!$D$26))</f>
        <v>1957882.9519253466</v>
      </c>
      <c r="V848" s="58">
        <f>IF(C848="22",(O848*'UNIT VALUES'!$D$37)+(Q848*'UNIT VALUES'!$D$38)+(R848*'UNIT VALUES'!$D$39),IF(C848="66",(Q848*'UNIT VALUES'!$D$27)+(T848*'UNIT VALUES'!$D$29)+(R848*'UNIT VALUES'!$D$30),(Q848*'UNIT VALUES'!$D$27)+(T848*'UNIT VALUES'!$D$28)+(R848*'UNIT VALUES'!$D$30)))</f>
        <v>6369541.040468473</v>
      </c>
      <c r="W848" s="58">
        <f t="shared" si="13"/>
        <v>6369541</v>
      </c>
      <c r="X848" s="63">
        <f>ROUND(IF(C848="22", W848*'UNIT VALUES'!$D$40, W848*'UNIT VALUES'!$D$32), 0)</f>
        <v>5557217</v>
      </c>
    </row>
    <row r="849" spans="1:24">
      <c r="A849" s="64" t="s">
        <v>2446</v>
      </c>
      <c r="B849" s="64" t="s">
        <v>2441</v>
      </c>
      <c r="C849" s="64" t="s">
        <v>49</v>
      </c>
      <c r="D849" s="64" t="s">
        <v>50</v>
      </c>
      <c r="E849" s="64" t="s">
        <v>2442</v>
      </c>
      <c r="F849" s="64" t="s">
        <v>1755</v>
      </c>
      <c r="G849" s="64" t="s">
        <v>23</v>
      </c>
      <c r="H849" s="64" t="s">
        <v>24</v>
      </c>
      <c r="I849" s="64" t="s">
        <v>2447</v>
      </c>
      <c r="J849" s="64" t="s">
        <v>2448</v>
      </c>
      <c r="K849" s="64" t="s">
        <v>240</v>
      </c>
      <c r="L849" s="65">
        <v>28362</v>
      </c>
      <c r="M849" s="65">
        <v>25024</v>
      </c>
      <c r="N849" s="65">
        <v>24315</v>
      </c>
      <c r="O849" s="65">
        <v>22322</v>
      </c>
      <c r="P849" s="65">
        <v>21690</v>
      </c>
      <c r="Q849" s="65">
        <v>3743</v>
      </c>
      <c r="R849" s="65">
        <v>4417</v>
      </c>
      <c r="S849" s="65">
        <v>47</v>
      </c>
      <c r="T849" s="57">
        <f>IF(P849&gt;0, ROUND(IF(IF(OR(C849="51", C849="52", C849="66"), (L849*'UNIT VALUES'!$C$22)-CALCS!P849,0)&gt;0, IF(OR(C849="51", C849="52", C849="66"), (L849*'UNIT VALUES'!$C$22)-CALCS!P849,0), 0), 0), ROUND(IF(IF(OR(C849="51", C849="52", C849="66"), (L849*'UNIT VALUES'!$C$22)-CALCS!O849,0)&gt;0, IF(OR(C849="51", C849="52", C849="66"), (L849*'UNIT VALUES'!$C$22)-CALCS!O849,0), 0), 0))</f>
        <v>20655</v>
      </c>
      <c r="U849" s="58">
        <f>IF(C849="22", (O849*'UNIT VALUES'!$D$34)+(Q849*'UNIT VALUES'!$D$35)+(S849*'UNIT VALUES'!$D$36), (O849*'UNIT VALUES'!$D$24)+(Q849*'UNIT VALUES'!$D$25)+(S849*'UNIT VALUES'!$D$26))</f>
        <v>167204.4156648652</v>
      </c>
      <c r="V849" s="58">
        <f>IF(C849="22",(O849*'UNIT VALUES'!$D$37)+(Q849*'UNIT VALUES'!$D$38)+(R849*'UNIT VALUES'!$D$39),IF(C849="66",(Q849*'UNIT VALUES'!$D$27)+(T849*'UNIT VALUES'!$D$29)+(R849*'UNIT VALUES'!$D$30),(Q849*'UNIT VALUES'!$D$27)+(T849*'UNIT VALUES'!$D$28)+(R849*'UNIT VALUES'!$D$30)))</f>
        <v>644414.41246187361</v>
      </c>
      <c r="W849" s="58">
        <f t="shared" si="13"/>
        <v>644414</v>
      </c>
      <c r="X849" s="63">
        <f>ROUND(IF(C849="22", W849*'UNIT VALUES'!$D$40, W849*'UNIT VALUES'!$D$32), 0)</f>
        <v>562230</v>
      </c>
    </row>
    <row r="850" spans="1:24">
      <c r="A850" s="64" t="s">
        <v>2449</v>
      </c>
      <c r="B850" s="64" t="s">
        <v>2441</v>
      </c>
      <c r="C850" s="64" t="s">
        <v>49</v>
      </c>
      <c r="D850" s="64" t="s">
        <v>50</v>
      </c>
      <c r="E850" s="64" t="s">
        <v>2442</v>
      </c>
      <c r="F850" s="64" t="s">
        <v>2450</v>
      </c>
      <c r="G850" s="64" t="s">
        <v>2140</v>
      </c>
      <c r="H850" s="64" t="s">
        <v>24</v>
      </c>
      <c r="I850" s="64" t="s">
        <v>2451</v>
      </c>
      <c r="J850" s="64" t="s">
        <v>2445</v>
      </c>
      <c r="K850" s="64" t="s">
        <v>240</v>
      </c>
      <c r="L850" s="65">
        <v>33805</v>
      </c>
      <c r="M850" s="65">
        <v>29751</v>
      </c>
      <c r="N850" s="65">
        <v>29751</v>
      </c>
      <c r="O850" s="65">
        <v>26550</v>
      </c>
      <c r="P850" s="65">
        <v>0</v>
      </c>
      <c r="Q850" s="65">
        <v>5192</v>
      </c>
      <c r="R850" s="65">
        <v>4079</v>
      </c>
      <c r="S850" s="65">
        <v>72</v>
      </c>
      <c r="T850" s="57">
        <f>IF(P850&gt;0, ROUND(IF(IF(OR(C850="51", C850="52", C850="66"), (L850*'UNIT VALUES'!$C$22)-CALCS!P850,0)&gt;0, IF(OR(C850="51", C850="52", C850="66"), (L850*'UNIT VALUES'!$C$22)-CALCS!P850,0), 0), 0), ROUND(IF(IF(OR(C850="51", C850="52", C850="66"), (L850*'UNIT VALUES'!$C$22)-CALCS!O850,0)&gt;0, IF(OR(C850="51", C850="52", C850="66"), (L850*'UNIT VALUES'!$C$22)-CALCS!O850,0), 0), 0))</f>
        <v>23922</v>
      </c>
      <c r="U850" s="58">
        <f>IF(C850="22", (O850*'UNIT VALUES'!$D$34)+(Q850*'UNIT VALUES'!$D$35)+(S850*'UNIT VALUES'!$D$36), (O850*'UNIT VALUES'!$D$24)+(Q850*'UNIT VALUES'!$D$25)+(S850*'UNIT VALUES'!$D$26))</f>
        <v>224410.52620053297</v>
      </c>
      <c r="V850" s="58">
        <f>IF(C850="22",(O850*'UNIT VALUES'!$D$37)+(Q850*'UNIT VALUES'!$D$38)+(R850*'UNIT VALUES'!$D$39),IF(C850="66",(Q850*'UNIT VALUES'!$D$27)+(T850*'UNIT VALUES'!$D$29)+(R850*'UNIT VALUES'!$D$30),(Q850*'UNIT VALUES'!$D$27)+(T850*'UNIT VALUES'!$D$28)+(R850*'UNIT VALUES'!$D$30)))</f>
        <v>688109.34582841129</v>
      </c>
      <c r="W850" s="58">
        <f t="shared" si="13"/>
        <v>688109</v>
      </c>
      <c r="X850" s="63">
        <f>ROUND(IF(C850="22", W850*'UNIT VALUES'!$D$40, W850*'UNIT VALUES'!$D$32), 0)</f>
        <v>600353</v>
      </c>
    </row>
    <row r="851" spans="1:24">
      <c r="A851" s="64" t="s">
        <v>1586</v>
      </c>
      <c r="B851" s="64" t="s">
        <v>2441</v>
      </c>
      <c r="C851" s="64" t="s">
        <v>49</v>
      </c>
      <c r="D851" s="64" t="s">
        <v>50</v>
      </c>
      <c r="E851" s="64" t="s">
        <v>2442</v>
      </c>
      <c r="F851" s="64" t="s">
        <v>116</v>
      </c>
      <c r="G851" s="64" t="s">
        <v>1574</v>
      </c>
      <c r="H851" s="64" t="s">
        <v>24</v>
      </c>
      <c r="I851" s="64" t="s">
        <v>2452</v>
      </c>
      <c r="J851" s="64" t="s">
        <v>2453</v>
      </c>
      <c r="K851" s="64" t="s">
        <v>240</v>
      </c>
      <c r="L851" s="65">
        <v>13574</v>
      </c>
      <c r="M851" s="65">
        <v>25728</v>
      </c>
      <c r="N851" s="65">
        <v>25728</v>
      </c>
      <c r="O851" s="65">
        <v>30028</v>
      </c>
      <c r="P851" s="65">
        <v>0</v>
      </c>
      <c r="Q851" s="65">
        <v>7290</v>
      </c>
      <c r="R851" s="65">
        <v>1879</v>
      </c>
      <c r="S851" s="65">
        <v>73</v>
      </c>
      <c r="T851" s="57">
        <f>IF(P851&gt;0, ROUND(IF(IF(OR(C851="51", C851="52", C851="66"), (L851*'UNIT VALUES'!$C$22)-CALCS!P851,0)&gt;0, IF(OR(C851="51", C851="52", C851="66"), (L851*'UNIT VALUES'!$C$22)-CALCS!P851,0), 0), 0), ROUND(IF(IF(OR(C851="51", C851="52", C851="66"), (L851*'UNIT VALUES'!$C$22)-CALCS!O851,0)&gt;0, IF(OR(C851="51", C851="52", C851="66"), (L851*'UNIT VALUES'!$C$22)-CALCS!O851,0), 0), 0))</f>
        <v>0</v>
      </c>
      <c r="U851" s="58">
        <f>IF(C851="22", (O851*'UNIT VALUES'!$D$34)+(Q851*'UNIT VALUES'!$D$35)+(S851*'UNIT VALUES'!$D$36), (O851*'UNIT VALUES'!$D$24)+(Q851*'UNIT VALUES'!$D$25)+(S851*'UNIT VALUES'!$D$26))</f>
        <v>296082.84920123406</v>
      </c>
      <c r="V851" s="58">
        <f>IF(C851="22",(O851*'UNIT VALUES'!$D$37)+(Q851*'UNIT VALUES'!$D$38)+(R851*'UNIT VALUES'!$D$39),IF(C851="66",(Q851*'UNIT VALUES'!$D$27)+(T851*'UNIT VALUES'!$D$29)+(R851*'UNIT VALUES'!$D$30),(Q851*'UNIT VALUES'!$D$27)+(T851*'UNIT VALUES'!$D$28)+(R851*'UNIT VALUES'!$D$30)))</f>
        <v>269098.07922923425</v>
      </c>
      <c r="W851" s="58">
        <f t="shared" si="13"/>
        <v>296083</v>
      </c>
      <c r="X851" s="63">
        <f>ROUND(IF(C851="22", W851*'UNIT VALUES'!$D$40, W851*'UNIT VALUES'!$D$32), 0)</f>
        <v>258323</v>
      </c>
    </row>
    <row r="852" spans="1:24">
      <c r="A852" s="64" t="s">
        <v>2454</v>
      </c>
      <c r="B852" s="64" t="s">
        <v>2441</v>
      </c>
      <c r="C852" s="64" t="s">
        <v>28</v>
      </c>
      <c r="D852" s="64" t="s">
        <v>29</v>
      </c>
      <c r="E852" s="64" t="s">
        <v>2442</v>
      </c>
      <c r="F852" s="64" t="s">
        <v>1687</v>
      </c>
      <c r="G852" s="64" t="s">
        <v>1249</v>
      </c>
      <c r="H852" s="64" t="s">
        <v>24</v>
      </c>
      <c r="I852" s="64" t="s">
        <v>179</v>
      </c>
      <c r="J852" s="64" t="s">
        <v>2448</v>
      </c>
      <c r="K852" s="64" t="s">
        <v>240</v>
      </c>
      <c r="L852" s="65">
        <v>113631</v>
      </c>
      <c r="M852" s="65">
        <v>93077</v>
      </c>
      <c r="N852" s="65">
        <v>94730</v>
      </c>
      <c r="O852" s="65">
        <v>73007</v>
      </c>
      <c r="P852" s="65">
        <v>0</v>
      </c>
      <c r="Q852" s="65">
        <v>19654</v>
      </c>
      <c r="R852" s="65">
        <v>17521</v>
      </c>
      <c r="S852" s="65">
        <v>459</v>
      </c>
      <c r="T852" s="57">
        <f>IF(P852&gt;0, ROUND(IF(IF(OR(C852="51", C852="52", C852="66"), (L852*'UNIT VALUES'!$C$22)-CALCS!P852,0)&gt;0, IF(OR(C852="51", C852="52", C852="66"), (L852*'UNIT VALUES'!$C$22)-CALCS!P852,0), 0), 0), ROUND(IF(IF(OR(C852="51", C852="52", C852="66"), (L852*'UNIT VALUES'!$C$22)-CALCS!O852,0)&gt;0, IF(OR(C852="51", C852="52", C852="66"), (L852*'UNIT VALUES'!$C$22)-CALCS!O852,0), 0), 0))</f>
        <v>96647</v>
      </c>
      <c r="U852" s="58">
        <f>IF(C852="22", (O852*'UNIT VALUES'!$D$34)+(Q852*'UNIT VALUES'!$D$35)+(S852*'UNIT VALUES'!$D$36), (O852*'UNIT VALUES'!$D$24)+(Q852*'UNIT VALUES'!$D$25)+(S852*'UNIT VALUES'!$D$26))</f>
        <v>827016.0545991878</v>
      </c>
      <c r="V852" s="58">
        <f>IF(C852="22",(O852*'UNIT VALUES'!$D$37)+(Q852*'UNIT VALUES'!$D$38)+(R852*'UNIT VALUES'!$D$39),IF(C852="66",(Q852*'UNIT VALUES'!$D$27)+(T852*'UNIT VALUES'!$D$29)+(R852*'UNIT VALUES'!$D$30),(Q852*'UNIT VALUES'!$D$27)+(T852*'UNIT VALUES'!$D$28)+(R852*'UNIT VALUES'!$D$30)))</f>
        <v>2829998.0326254983</v>
      </c>
      <c r="W852" s="58">
        <f t="shared" si="13"/>
        <v>2829998</v>
      </c>
      <c r="X852" s="63">
        <f>ROUND(IF(C852="22", W852*'UNIT VALUES'!$D$40, W852*'UNIT VALUES'!$D$32), 0)</f>
        <v>2469081</v>
      </c>
    </row>
    <row r="853" spans="1:24">
      <c r="A853" s="64" t="s">
        <v>2455</v>
      </c>
      <c r="B853" s="64" t="s">
        <v>2441</v>
      </c>
      <c r="C853" s="64" t="s">
        <v>28</v>
      </c>
      <c r="D853" s="64" t="s">
        <v>29</v>
      </c>
      <c r="E853" s="64" t="s">
        <v>2442</v>
      </c>
      <c r="F853" s="64" t="s">
        <v>2456</v>
      </c>
      <c r="G853" s="64" t="s">
        <v>608</v>
      </c>
      <c r="H853" s="64" t="s">
        <v>24</v>
      </c>
      <c r="I853" s="64" t="s">
        <v>2457</v>
      </c>
      <c r="J853" s="64" t="s">
        <v>1593</v>
      </c>
      <c r="K853" s="64" t="s">
        <v>240</v>
      </c>
      <c r="L853" s="65">
        <v>502550</v>
      </c>
      <c r="M853" s="65">
        <v>385410</v>
      </c>
      <c r="N853" s="65">
        <v>385457</v>
      </c>
      <c r="O853" s="65">
        <v>296943</v>
      </c>
      <c r="P853" s="65">
        <v>0</v>
      </c>
      <c r="Q853" s="65">
        <v>80206</v>
      </c>
      <c r="R853" s="65">
        <v>77879</v>
      </c>
      <c r="S853" s="65">
        <v>2474</v>
      </c>
      <c r="T853" s="57">
        <f>IF(P853&gt;0, ROUND(IF(IF(OR(C853="51", C853="52", C853="66"), (L853*'UNIT VALUES'!$C$22)-CALCS!P853,0)&gt;0, IF(OR(C853="51", C853="52", C853="66"), (L853*'UNIT VALUES'!$C$22)-CALCS!P853,0), 0), 0), ROUND(IF(IF(OR(C853="51", C853="52", C853="66"), (L853*'UNIT VALUES'!$C$22)-CALCS!O853,0)&gt;0, IF(OR(C853="51", C853="52", C853="66"), (L853*'UNIT VALUES'!$C$22)-CALCS!O853,0), 0), 0))</f>
        <v>453376</v>
      </c>
      <c r="U853" s="58">
        <f>IF(C853="22", (O853*'UNIT VALUES'!$D$34)+(Q853*'UNIT VALUES'!$D$35)+(S853*'UNIT VALUES'!$D$36), (O853*'UNIT VALUES'!$D$24)+(Q853*'UNIT VALUES'!$D$25)+(S853*'UNIT VALUES'!$D$26))</f>
        <v>3474761.7203981359</v>
      </c>
      <c r="V853" s="58">
        <f>IF(C853="22",(O853*'UNIT VALUES'!$D$37)+(Q853*'UNIT VALUES'!$D$38)+(R853*'UNIT VALUES'!$D$39),IF(C853="66",(Q853*'UNIT VALUES'!$D$27)+(T853*'UNIT VALUES'!$D$29)+(R853*'UNIT VALUES'!$D$30),(Q853*'UNIT VALUES'!$D$27)+(T853*'UNIT VALUES'!$D$28)+(R853*'UNIT VALUES'!$D$30)))</f>
        <v>12745677.519810943</v>
      </c>
      <c r="W853" s="58">
        <f t="shared" si="13"/>
        <v>12745678</v>
      </c>
      <c r="X853" s="63">
        <f>ROUND(IF(C853="22", W853*'UNIT VALUES'!$D$40, W853*'UNIT VALUES'!$D$32), 0)</f>
        <v>11120189</v>
      </c>
    </row>
    <row r="854" spans="1:24">
      <c r="A854" s="64" t="s">
        <v>2458</v>
      </c>
      <c r="B854" s="64" t="s">
        <v>2441</v>
      </c>
      <c r="C854" s="64" t="s">
        <v>28</v>
      </c>
      <c r="D854" s="64" t="s">
        <v>29</v>
      </c>
      <c r="E854" s="64" t="s">
        <v>2442</v>
      </c>
      <c r="F854" s="64" t="s">
        <v>916</v>
      </c>
      <c r="G854" s="64" t="s">
        <v>166</v>
      </c>
      <c r="H854" s="64" t="s">
        <v>24</v>
      </c>
      <c r="I854" s="64" t="s">
        <v>313</v>
      </c>
      <c r="J854" s="64" t="s">
        <v>2459</v>
      </c>
      <c r="K854" s="64" t="s">
        <v>240</v>
      </c>
      <c r="L854" s="65">
        <v>876050</v>
      </c>
      <c r="M854" s="65">
        <v>573822</v>
      </c>
      <c r="N854" s="65">
        <v>573822</v>
      </c>
      <c r="O854" s="65">
        <v>396815</v>
      </c>
      <c r="P854" s="65">
        <v>0</v>
      </c>
      <c r="Q854" s="65">
        <v>129233</v>
      </c>
      <c r="R854" s="65">
        <v>127772</v>
      </c>
      <c r="S854" s="65">
        <v>2790</v>
      </c>
      <c r="T854" s="57">
        <f>IF(P854&gt;0, ROUND(IF(IF(OR(C854="51", C854="52", C854="66"), (L854*'UNIT VALUES'!$C$22)-CALCS!P854,0)&gt;0, IF(OR(C854="51", C854="52", C854="66"), (L854*'UNIT VALUES'!$C$22)-CALCS!P854,0), 0), 0), ROUND(IF(IF(OR(C854="51", C854="52", C854="66"), (L854*'UNIT VALUES'!$C$22)-CALCS!O854,0)&gt;0, IF(OR(C854="51", C854="52", C854="66"), (L854*'UNIT VALUES'!$C$22)-CALCS!O854,0), 0), 0))</f>
        <v>911149</v>
      </c>
      <c r="U854" s="58">
        <f>IF(C854="22", (O854*'UNIT VALUES'!$D$34)+(Q854*'UNIT VALUES'!$D$35)+(S854*'UNIT VALUES'!$D$36), (O854*'UNIT VALUES'!$D$24)+(Q854*'UNIT VALUES'!$D$25)+(S854*'UNIT VALUES'!$D$26))</f>
        <v>5235734.7441223348</v>
      </c>
      <c r="V854" s="58">
        <f>IF(C854="22",(O854*'UNIT VALUES'!$D$37)+(Q854*'UNIT VALUES'!$D$38)+(R854*'UNIT VALUES'!$D$39),IF(C854="66",(Q854*'UNIT VALUES'!$D$27)+(T854*'UNIT VALUES'!$D$29)+(R854*'UNIT VALUES'!$D$30),(Q854*'UNIT VALUES'!$D$27)+(T854*'UNIT VALUES'!$D$28)+(R854*'UNIT VALUES'!$D$30)))</f>
        <v>22970036.056348912</v>
      </c>
      <c r="W854" s="58">
        <f t="shared" si="13"/>
        <v>22970036</v>
      </c>
      <c r="X854" s="63">
        <f>ROUND(IF(C854="22", W854*'UNIT VALUES'!$D$40, W854*'UNIT VALUES'!$D$32), 0)</f>
        <v>20040609</v>
      </c>
    </row>
    <row r="855" spans="1:24">
      <c r="A855" s="64" t="s">
        <v>2460</v>
      </c>
      <c r="B855" s="64" t="s">
        <v>2441</v>
      </c>
      <c r="C855" s="64" t="s">
        <v>49</v>
      </c>
      <c r="D855" s="64" t="s">
        <v>50</v>
      </c>
      <c r="E855" s="64" t="s">
        <v>2442</v>
      </c>
      <c r="F855" s="64" t="s">
        <v>2204</v>
      </c>
      <c r="G855" s="64" t="s">
        <v>166</v>
      </c>
      <c r="H855" s="64" t="s">
        <v>24</v>
      </c>
      <c r="I855" s="64" t="s">
        <v>2461</v>
      </c>
      <c r="J855" s="64" t="s">
        <v>2459</v>
      </c>
      <c r="K855" s="64" t="s">
        <v>240</v>
      </c>
      <c r="L855" s="65">
        <v>61813</v>
      </c>
      <c r="M855" s="65">
        <v>56438</v>
      </c>
      <c r="N855" s="65">
        <v>56438</v>
      </c>
      <c r="O855" s="65">
        <v>46121</v>
      </c>
      <c r="P855" s="65">
        <v>0</v>
      </c>
      <c r="Q855" s="65">
        <v>8142</v>
      </c>
      <c r="R855" s="65">
        <v>12978</v>
      </c>
      <c r="S855" s="65">
        <v>163</v>
      </c>
      <c r="T855" s="57">
        <f>IF(P855&gt;0, ROUND(IF(IF(OR(C855="51", C855="52", C855="66"), (L855*'UNIT VALUES'!$C$22)-CALCS!P855,0)&gt;0, IF(OR(C855="51", C855="52", C855="66"), (L855*'UNIT VALUES'!$C$22)-CALCS!P855,0), 0), 0), ROUND(IF(IF(OR(C855="51", C855="52", C855="66"), (L855*'UNIT VALUES'!$C$22)-CALCS!O855,0)&gt;0, IF(OR(C855="51", C855="52", C855="66"), (L855*'UNIT VALUES'!$C$22)-CALCS!O855,0), 0), 0))</f>
        <v>46167</v>
      </c>
      <c r="U855" s="58">
        <f>IF(C855="22", (O855*'UNIT VALUES'!$D$34)+(Q855*'UNIT VALUES'!$D$35)+(S855*'UNIT VALUES'!$D$36), (O855*'UNIT VALUES'!$D$24)+(Q855*'UNIT VALUES'!$D$25)+(S855*'UNIT VALUES'!$D$26))</f>
        <v>369215.18472848507</v>
      </c>
      <c r="V855" s="58">
        <f>IF(C855="22",(O855*'UNIT VALUES'!$D$37)+(Q855*'UNIT VALUES'!$D$38)+(R855*'UNIT VALUES'!$D$39),IF(C855="66",(Q855*'UNIT VALUES'!$D$27)+(T855*'UNIT VALUES'!$D$29)+(R855*'UNIT VALUES'!$D$30),(Q855*'UNIT VALUES'!$D$27)+(T855*'UNIT VALUES'!$D$28)+(R855*'UNIT VALUES'!$D$30)))</f>
        <v>1658132.5903028862</v>
      </c>
      <c r="W855" s="58">
        <f t="shared" si="13"/>
        <v>1658133</v>
      </c>
      <c r="X855" s="63">
        <f>ROUND(IF(C855="22", W855*'UNIT VALUES'!$D$40, W855*'UNIT VALUES'!$D$32), 0)</f>
        <v>1446667</v>
      </c>
    </row>
    <row r="856" spans="1:24">
      <c r="A856" s="64" t="s">
        <v>1484</v>
      </c>
      <c r="B856" s="64" t="s">
        <v>2441</v>
      </c>
      <c r="C856" s="64" t="s">
        <v>28</v>
      </c>
      <c r="D856" s="64" t="s">
        <v>29</v>
      </c>
      <c r="E856" s="64" t="s">
        <v>2442</v>
      </c>
      <c r="F856" s="64" t="s">
        <v>2462</v>
      </c>
      <c r="G856" s="64" t="s">
        <v>23</v>
      </c>
      <c r="H856" s="64" t="s">
        <v>24</v>
      </c>
      <c r="I856" s="64" t="s">
        <v>2463</v>
      </c>
      <c r="J856" s="64" t="s">
        <v>2464</v>
      </c>
      <c r="K856" s="64" t="s">
        <v>240</v>
      </c>
      <c r="L856" s="65">
        <v>471316</v>
      </c>
      <c r="M856" s="65">
        <v>565021</v>
      </c>
      <c r="N856" s="65">
        <v>564871</v>
      </c>
      <c r="O856" s="65">
        <v>787033</v>
      </c>
      <c r="P856" s="65">
        <v>0</v>
      </c>
      <c r="Q856" s="65">
        <v>146268</v>
      </c>
      <c r="R856" s="65">
        <v>50876</v>
      </c>
      <c r="S856" s="65">
        <v>6868</v>
      </c>
      <c r="T856" s="57">
        <f>IF(P856&gt;0, ROUND(IF(IF(OR(C856="51", C856="52", C856="66"), (L856*'UNIT VALUES'!$C$22)-CALCS!P856,0)&gt;0, IF(OR(C856="51", C856="52", C856="66"), (L856*'UNIT VALUES'!$C$22)-CALCS!P856,0), 0), 0), ROUND(IF(IF(OR(C856="51", C856="52", C856="66"), (L856*'UNIT VALUES'!$C$22)-CALCS!O856,0)&gt;0, IF(OR(C856="51", C856="52", C856="66"), (L856*'UNIT VALUES'!$C$22)-CALCS!O856,0), 0), 0))</f>
        <v>0</v>
      </c>
      <c r="U856" s="58">
        <f>IF(C856="22", (O856*'UNIT VALUES'!$D$34)+(Q856*'UNIT VALUES'!$D$35)+(S856*'UNIT VALUES'!$D$36), (O856*'UNIT VALUES'!$D$24)+(Q856*'UNIT VALUES'!$D$25)+(S856*'UNIT VALUES'!$D$26))</f>
        <v>7218308.0751145892</v>
      </c>
      <c r="V856" s="58">
        <f>IF(C856="22",(O856*'UNIT VALUES'!$D$37)+(Q856*'UNIT VALUES'!$D$38)+(R856*'UNIT VALUES'!$D$39),IF(C856="66",(Q856*'UNIT VALUES'!$D$27)+(T856*'UNIT VALUES'!$D$29)+(R856*'UNIT VALUES'!$D$30),(Q856*'UNIT VALUES'!$D$27)+(T856*'UNIT VALUES'!$D$28)+(R856*'UNIT VALUES'!$D$30)))</f>
        <v>6340782.8084340971</v>
      </c>
      <c r="W856" s="58">
        <f t="shared" si="13"/>
        <v>7218308</v>
      </c>
      <c r="X856" s="63">
        <f>ROUND(IF(C856="22", W856*'UNIT VALUES'!$D$40, W856*'UNIT VALUES'!$D$32), 0)</f>
        <v>6297739</v>
      </c>
    </row>
    <row r="857" spans="1:24">
      <c r="A857" s="64" t="s">
        <v>2465</v>
      </c>
      <c r="B857" s="64" t="s">
        <v>2441</v>
      </c>
      <c r="C857" s="64" t="s">
        <v>49</v>
      </c>
      <c r="D857" s="64" t="s">
        <v>50</v>
      </c>
      <c r="E857" s="64" t="s">
        <v>2442</v>
      </c>
      <c r="F857" s="64" t="s">
        <v>1010</v>
      </c>
      <c r="G857" s="64" t="s">
        <v>2140</v>
      </c>
      <c r="H857" s="64" t="s">
        <v>2466</v>
      </c>
      <c r="I857" s="64" t="s">
        <v>2466</v>
      </c>
      <c r="J857" s="64" t="s">
        <v>2445</v>
      </c>
      <c r="K857" s="64" t="s">
        <v>240</v>
      </c>
      <c r="L857" s="65">
        <v>47922</v>
      </c>
      <c r="M857" s="65">
        <v>50113</v>
      </c>
      <c r="N857" s="65">
        <v>50526</v>
      </c>
      <c r="O857" s="65">
        <v>49652</v>
      </c>
      <c r="P857" s="65">
        <v>0</v>
      </c>
      <c r="Q857" s="65">
        <v>4769</v>
      </c>
      <c r="R857" s="65">
        <v>4348</v>
      </c>
      <c r="S857" s="65">
        <v>91</v>
      </c>
      <c r="T857" s="57">
        <f>IF(P857&gt;0, ROUND(IF(IF(OR(C857="51", C857="52", C857="66"), (L857*'UNIT VALUES'!$C$22)-CALCS!P857,0)&gt;0, IF(OR(C857="51", C857="52", C857="66"), (L857*'UNIT VALUES'!$C$22)-CALCS!P857,0), 0), 0), ROUND(IF(IF(OR(C857="51", C857="52", C857="66"), (L857*'UNIT VALUES'!$C$22)-CALCS!O857,0)&gt;0, IF(OR(C857="51", C857="52", C857="66"), (L857*'UNIT VALUES'!$C$22)-CALCS!O857,0), 0), 0))</f>
        <v>21897</v>
      </c>
      <c r="U857" s="58">
        <f>IF(C857="22", (O857*'UNIT VALUES'!$D$34)+(Q857*'UNIT VALUES'!$D$35)+(S857*'UNIT VALUES'!$D$36), (O857*'UNIT VALUES'!$D$24)+(Q857*'UNIT VALUES'!$D$25)+(S857*'UNIT VALUES'!$D$26))</f>
        <v>259998.29898882157</v>
      </c>
      <c r="V857" s="58">
        <f>IF(C857="22",(O857*'UNIT VALUES'!$D$37)+(Q857*'UNIT VALUES'!$D$38)+(R857*'UNIT VALUES'!$D$39),IF(C857="66",(Q857*'UNIT VALUES'!$D$27)+(T857*'UNIT VALUES'!$D$29)+(R857*'UNIT VALUES'!$D$30),(Q857*'UNIT VALUES'!$D$27)+(T857*'UNIT VALUES'!$D$28)+(R857*'UNIT VALUES'!$D$30)))</f>
        <v>674064.59842819185</v>
      </c>
      <c r="W857" s="58">
        <f t="shared" si="13"/>
        <v>674065</v>
      </c>
      <c r="X857" s="63">
        <f>ROUND(IF(C857="22", W857*'UNIT VALUES'!$D$40, W857*'UNIT VALUES'!$D$32), 0)</f>
        <v>588100</v>
      </c>
    </row>
    <row r="858" spans="1:24">
      <c r="A858" s="64" t="s">
        <v>2467</v>
      </c>
      <c r="B858" s="64" t="s">
        <v>2441</v>
      </c>
      <c r="C858" s="64" t="s">
        <v>28</v>
      </c>
      <c r="D858" s="64" t="s">
        <v>29</v>
      </c>
      <c r="E858" s="64" t="s">
        <v>2442</v>
      </c>
      <c r="F858" s="64" t="s">
        <v>1281</v>
      </c>
      <c r="G858" s="64" t="s">
        <v>330</v>
      </c>
      <c r="H858" s="64" t="s">
        <v>24</v>
      </c>
      <c r="I858" s="64" t="s">
        <v>1282</v>
      </c>
      <c r="J858" s="64" t="s">
        <v>2468</v>
      </c>
      <c r="K858" s="64" t="s">
        <v>240</v>
      </c>
      <c r="L858" s="65">
        <v>262332</v>
      </c>
      <c r="M858" s="65">
        <v>193549</v>
      </c>
      <c r="N858" s="65">
        <v>199321</v>
      </c>
      <c r="O858" s="65">
        <v>141527</v>
      </c>
      <c r="P858" s="65">
        <v>0</v>
      </c>
      <c r="Q858" s="65">
        <v>43086</v>
      </c>
      <c r="R858" s="65">
        <v>27300</v>
      </c>
      <c r="S858" s="65">
        <v>1029</v>
      </c>
      <c r="T858" s="57">
        <f>IF(P858&gt;0, ROUND(IF(IF(OR(C858="51", C858="52", C858="66"), (L858*'UNIT VALUES'!$C$22)-CALCS!P858,0)&gt;0, IF(OR(C858="51", C858="52", C858="66"), (L858*'UNIT VALUES'!$C$22)-CALCS!P858,0), 0), 0), ROUND(IF(IF(OR(C858="51", C858="52", C858="66"), (L858*'UNIT VALUES'!$C$22)-CALCS!O858,0)&gt;0, IF(OR(C858="51", C858="52", C858="66"), (L858*'UNIT VALUES'!$C$22)-CALCS!O858,0), 0), 0))</f>
        <v>250141</v>
      </c>
      <c r="U858" s="58">
        <f>IF(C858="22", (O858*'UNIT VALUES'!$D$34)+(Q858*'UNIT VALUES'!$D$35)+(S858*'UNIT VALUES'!$D$36), (O858*'UNIT VALUES'!$D$24)+(Q858*'UNIT VALUES'!$D$25)+(S858*'UNIT VALUES'!$D$26))</f>
        <v>1780456.8269375404</v>
      </c>
      <c r="V858" s="58">
        <f>IF(C858="22",(O858*'UNIT VALUES'!$D$37)+(Q858*'UNIT VALUES'!$D$38)+(R858*'UNIT VALUES'!$D$39),IF(C858="66",(Q858*'UNIT VALUES'!$D$27)+(T858*'UNIT VALUES'!$D$29)+(R858*'UNIT VALUES'!$D$30),(Q858*'UNIT VALUES'!$D$27)+(T858*'UNIT VALUES'!$D$28)+(R858*'UNIT VALUES'!$D$30)))</f>
        <v>5890917.8516311478</v>
      </c>
      <c r="W858" s="58">
        <f t="shared" si="13"/>
        <v>5890918</v>
      </c>
      <c r="X858" s="63">
        <f>ROUND(IF(C858="22", W858*'UNIT VALUES'!$D$40, W858*'UNIT VALUES'!$D$32), 0)</f>
        <v>5139634</v>
      </c>
    </row>
    <row r="859" spans="1:24">
      <c r="A859" s="64" t="s">
        <v>2469</v>
      </c>
      <c r="B859" s="64" t="s">
        <v>2441</v>
      </c>
      <c r="C859" s="64" t="s">
        <v>49</v>
      </c>
      <c r="D859" s="64" t="s">
        <v>50</v>
      </c>
      <c r="E859" s="64" t="s">
        <v>2442</v>
      </c>
      <c r="F859" s="64" t="s">
        <v>2470</v>
      </c>
      <c r="G859" s="64" t="s">
        <v>166</v>
      </c>
      <c r="H859" s="64" t="s">
        <v>24</v>
      </c>
      <c r="I859" s="64" t="s">
        <v>2471</v>
      </c>
      <c r="J859" s="64" t="s">
        <v>2459</v>
      </c>
      <c r="K859" s="64" t="s">
        <v>240</v>
      </c>
      <c r="L859" s="65">
        <v>37991</v>
      </c>
      <c r="M859" s="65">
        <v>36957</v>
      </c>
      <c r="N859" s="65">
        <v>36957</v>
      </c>
      <c r="O859" s="65">
        <v>17843</v>
      </c>
      <c r="P859" s="65">
        <v>0</v>
      </c>
      <c r="Q859" s="65">
        <v>9095</v>
      </c>
      <c r="R859" s="65">
        <v>8906</v>
      </c>
      <c r="S859" s="65">
        <v>150</v>
      </c>
      <c r="T859" s="57">
        <f>IF(P859&gt;0, ROUND(IF(IF(OR(C859="51", C859="52", C859="66"), (L859*'UNIT VALUES'!$C$22)-CALCS!P859,0)&gt;0, IF(OR(C859="51", C859="52", C859="66"), (L859*'UNIT VALUES'!$C$22)-CALCS!P859,0), 0), 0), ROUND(IF(IF(OR(C859="51", C859="52", C859="66"), (L859*'UNIT VALUES'!$C$22)-CALCS!O859,0)&gt;0, IF(OR(C859="51", C859="52", C859="66"), (L859*'UNIT VALUES'!$C$22)-CALCS!O859,0), 0), 0))</f>
        <v>38878</v>
      </c>
      <c r="U859" s="58">
        <f>IF(C859="22", (O859*'UNIT VALUES'!$D$34)+(Q859*'UNIT VALUES'!$D$35)+(S859*'UNIT VALUES'!$D$36), (O859*'UNIT VALUES'!$D$24)+(Q859*'UNIT VALUES'!$D$25)+(S859*'UNIT VALUES'!$D$26))</f>
        <v>340805.72594406136</v>
      </c>
      <c r="V859" s="58">
        <f>IF(C859="22",(O859*'UNIT VALUES'!$D$37)+(Q859*'UNIT VALUES'!$D$38)+(R859*'UNIT VALUES'!$D$39),IF(C859="66",(Q859*'UNIT VALUES'!$D$27)+(T859*'UNIT VALUES'!$D$29)+(R859*'UNIT VALUES'!$D$30),(Q859*'UNIT VALUES'!$D$27)+(T859*'UNIT VALUES'!$D$28)+(R859*'UNIT VALUES'!$D$30)))</f>
        <v>1293171.2056597131</v>
      </c>
      <c r="W859" s="58">
        <f t="shared" si="13"/>
        <v>1293171</v>
      </c>
      <c r="X859" s="63">
        <f>ROUND(IF(C859="22", W859*'UNIT VALUES'!$D$40, W859*'UNIT VALUES'!$D$32), 0)</f>
        <v>1128250</v>
      </c>
    </row>
    <row r="860" spans="1:24">
      <c r="A860" s="64" t="s">
        <v>2472</v>
      </c>
      <c r="B860" s="64" t="s">
        <v>2441</v>
      </c>
      <c r="C860" s="64" t="s">
        <v>28</v>
      </c>
      <c r="D860" s="64" t="s">
        <v>29</v>
      </c>
      <c r="E860" s="64" t="s">
        <v>2442</v>
      </c>
      <c r="F860" s="64" t="s">
        <v>403</v>
      </c>
      <c r="G860" s="64" t="s">
        <v>1595</v>
      </c>
      <c r="H860" s="64" t="s">
        <v>24</v>
      </c>
      <c r="I860" s="64" t="s">
        <v>2473</v>
      </c>
      <c r="J860" s="64" t="s">
        <v>2459</v>
      </c>
      <c r="K860" s="64" t="s">
        <v>240</v>
      </c>
      <c r="L860" s="65">
        <v>43782</v>
      </c>
      <c r="M860" s="65">
        <v>57538</v>
      </c>
      <c r="N860" s="65">
        <v>57538</v>
      </c>
      <c r="O860" s="65">
        <v>54533</v>
      </c>
      <c r="P860" s="65">
        <v>0</v>
      </c>
      <c r="Q860" s="65">
        <v>8684</v>
      </c>
      <c r="R860" s="65">
        <v>5227</v>
      </c>
      <c r="S860" s="65">
        <v>210</v>
      </c>
      <c r="T860" s="57">
        <f>IF(P860&gt;0, ROUND(IF(IF(OR(C860="51", C860="52", C860="66"), (L860*'UNIT VALUES'!$C$22)-CALCS!P860,0)&gt;0, IF(OR(C860="51", C860="52", C860="66"), (L860*'UNIT VALUES'!$C$22)-CALCS!P860,0), 0), 0), ROUND(IF(IF(OR(C860="51", C860="52", C860="66"), (L860*'UNIT VALUES'!$C$22)-CALCS!O860,0)&gt;0, IF(OR(C860="51", C860="52", C860="66"), (L860*'UNIT VALUES'!$C$22)-CALCS!O860,0), 0), 0))</f>
        <v>10835</v>
      </c>
      <c r="U860" s="58">
        <f>IF(C860="22", (O860*'UNIT VALUES'!$D$34)+(Q860*'UNIT VALUES'!$D$35)+(S860*'UNIT VALUES'!$D$36), (O860*'UNIT VALUES'!$D$24)+(Q860*'UNIT VALUES'!$D$25)+(S860*'UNIT VALUES'!$D$26))</f>
        <v>410413.88882839365</v>
      </c>
      <c r="V860" s="58">
        <f>IF(C860="22",(O860*'UNIT VALUES'!$D$37)+(Q860*'UNIT VALUES'!$D$38)+(R860*'UNIT VALUES'!$D$39),IF(C860="66",(Q860*'UNIT VALUES'!$D$27)+(T860*'UNIT VALUES'!$D$29)+(R860*'UNIT VALUES'!$D$30),(Q860*'UNIT VALUES'!$D$27)+(T860*'UNIT VALUES'!$D$28)+(R860*'UNIT VALUES'!$D$30)))</f>
        <v>670283.09626090573</v>
      </c>
      <c r="W860" s="58">
        <f t="shared" si="13"/>
        <v>670283</v>
      </c>
      <c r="X860" s="63">
        <f>ROUND(IF(C860="22", W860*'UNIT VALUES'!$D$40, W860*'UNIT VALUES'!$D$32), 0)</f>
        <v>584800</v>
      </c>
    </row>
    <row r="861" spans="1:24">
      <c r="A861" s="64" t="s">
        <v>2474</v>
      </c>
      <c r="B861" s="64" t="s">
        <v>2441</v>
      </c>
      <c r="C861" s="64" t="s">
        <v>49</v>
      </c>
      <c r="D861" s="64" t="s">
        <v>50</v>
      </c>
      <c r="E861" s="64" t="s">
        <v>2442</v>
      </c>
      <c r="F861" s="64" t="s">
        <v>2475</v>
      </c>
      <c r="G861" s="64" t="s">
        <v>166</v>
      </c>
      <c r="H861" s="64" t="s">
        <v>24</v>
      </c>
      <c r="I861" s="64" t="s">
        <v>2476</v>
      </c>
      <c r="J861" s="64" t="s">
        <v>2459</v>
      </c>
      <c r="K861" s="64" t="s">
        <v>240</v>
      </c>
      <c r="L861" s="65">
        <v>62998</v>
      </c>
      <c r="M861" s="65">
        <v>59999</v>
      </c>
      <c r="N861" s="65">
        <v>59999</v>
      </c>
      <c r="O861" s="65">
        <v>48920</v>
      </c>
      <c r="P861" s="65">
        <v>0</v>
      </c>
      <c r="Q861" s="65">
        <v>7298</v>
      </c>
      <c r="R861" s="65">
        <v>4217</v>
      </c>
      <c r="S861" s="65">
        <v>129</v>
      </c>
      <c r="T861" s="57">
        <f>IF(P861&gt;0, ROUND(IF(IF(OR(C861="51", C861="52", C861="66"), (L861*'UNIT VALUES'!$C$22)-CALCS!P861,0)&gt;0, IF(OR(C861="51", C861="52", C861="66"), (L861*'UNIT VALUES'!$C$22)-CALCS!P861,0), 0), 0), ROUND(IF(IF(OR(C861="51", C861="52", C861="66"), (L861*'UNIT VALUES'!$C$22)-CALCS!O861,0)&gt;0, IF(OR(C861="51", C861="52", C861="66"), (L861*'UNIT VALUES'!$C$22)-CALCS!O861,0), 0), 0))</f>
        <v>45138</v>
      </c>
      <c r="U861" s="58">
        <f>IF(C861="22", (O861*'UNIT VALUES'!$D$34)+(Q861*'UNIT VALUES'!$D$35)+(S861*'UNIT VALUES'!$D$36), (O861*'UNIT VALUES'!$D$24)+(Q861*'UNIT VALUES'!$D$25)+(S861*'UNIT VALUES'!$D$26))</f>
        <v>342945.21666529588</v>
      </c>
      <c r="V861" s="58">
        <f>IF(C861="22",(O861*'UNIT VALUES'!$D$37)+(Q861*'UNIT VALUES'!$D$38)+(R861*'UNIT VALUES'!$D$39),IF(C861="66",(Q861*'UNIT VALUES'!$D$27)+(T861*'UNIT VALUES'!$D$29)+(R861*'UNIT VALUES'!$D$30),(Q861*'UNIT VALUES'!$D$27)+(T861*'UNIT VALUES'!$D$28)+(R861*'UNIT VALUES'!$D$30)))</f>
        <v>1003510.3959505674</v>
      </c>
      <c r="W861" s="58">
        <f t="shared" si="13"/>
        <v>1003510</v>
      </c>
      <c r="X861" s="63">
        <f>ROUND(IF(C861="22", W861*'UNIT VALUES'!$D$40, W861*'UNIT VALUES'!$D$32), 0)</f>
        <v>875530</v>
      </c>
    </row>
    <row r="862" spans="1:24">
      <c r="A862" s="64" t="s">
        <v>2477</v>
      </c>
      <c r="B862" s="64" t="s">
        <v>2441</v>
      </c>
      <c r="C862" s="64" t="s">
        <v>49</v>
      </c>
      <c r="D862" s="64" t="s">
        <v>50</v>
      </c>
      <c r="E862" s="64" t="s">
        <v>2442</v>
      </c>
      <c r="F862" s="64" t="s">
        <v>409</v>
      </c>
      <c r="G862" s="64" t="s">
        <v>1116</v>
      </c>
      <c r="H862" s="64" t="s">
        <v>24</v>
      </c>
      <c r="I862" s="64" t="s">
        <v>2478</v>
      </c>
      <c r="J862" s="64" t="s">
        <v>2468</v>
      </c>
      <c r="K862" s="64" t="s">
        <v>240</v>
      </c>
      <c r="L862" s="65">
        <v>19453</v>
      </c>
      <c r="M862" s="65">
        <v>29702</v>
      </c>
      <c r="N862" s="65">
        <v>29702</v>
      </c>
      <c r="O862" s="65">
        <v>32352</v>
      </c>
      <c r="P862" s="65">
        <v>0</v>
      </c>
      <c r="Q862" s="65">
        <v>5562</v>
      </c>
      <c r="R862" s="65">
        <v>1205</v>
      </c>
      <c r="S862" s="65">
        <v>61</v>
      </c>
      <c r="T862" s="57">
        <f>IF(P862&gt;0, ROUND(IF(IF(OR(C862="51", C862="52", C862="66"), (L862*'UNIT VALUES'!$C$22)-CALCS!P862,0)&gt;0, IF(OR(C862="51", C862="52", C862="66"), (L862*'UNIT VALUES'!$C$22)-CALCS!P862,0), 0), 0), ROUND(IF(IF(OR(C862="51", C862="52", C862="66"), (L862*'UNIT VALUES'!$C$22)-CALCS!O862,0)&gt;0, IF(OR(C862="51", C862="52", C862="66"), (L862*'UNIT VALUES'!$C$22)-CALCS!O862,0), 0), 0))</f>
        <v>0</v>
      </c>
      <c r="U862" s="58">
        <f>IF(C862="22", (O862*'UNIT VALUES'!$D$34)+(Q862*'UNIT VALUES'!$D$35)+(S862*'UNIT VALUES'!$D$36), (O862*'UNIT VALUES'!$D$24)+(Q862*'UNIT VALUES'!$D$25)+(S862*'UNIT VALUES'!$D$26))</f>
        <v>245356.77744835342</v>
      </c>
      <c r="V862" s="58">
        <f>IF(C862="22",(O862*'UNIT VALUES'!$D$37)+(Q862*'UNIT VALUES'!$D$38)+(R862*'UNIT VALUES'!$D$39),IF(C862="66",(Q862*'UNIT VALUES'!$D$27)+(T862*'UNIT VALUES'!$D$29)+(R862*'UNIT VALUES'!$D$30),(Q862*'UNIT VALUES'!$D$27)+(T862*'UNIT VALUES'!$D$28)+(R862*'UNIT VALUES'!$D$30)))</f>
        <v>188974.99868420482</v>
      </c>
      <c r="W862" s="58">
        <f t="shared" si="13"/>
        <v>245357</v>
      </c>
      <c r="X862" s="63">
        <f>ROUND(IF(C862="22", W862*'UNIT VALUES'!$D$40, W862*'UNIT VALUES'!$D$32), 0)</f>
        <v>214066</v>
      </c>
    </row>
    <row r="863" spans="1:24">
      <c r="A863" s="64" t="s">
        <v>2479</v>
      </c>
      <c r="B863" s="64" t="s">
        <v>2441</v>
      </c>
      <c r="C863" s="64" t="s">
        <v>49</v>
      </c>
      <c r="D863" s="64" t="s">
        <v>50</v>
      </c>
      <c r="E863" s="64" t="s">
        <v>2442</v>
      </c>
      <c r="F863" s="64" t="s">
        <v>457</v>
      </c>
      <c r="G863" s="64" t="s">
        <v>1650</v>
      </c>
      <c r="H863" s="64" t="s">
        <v>24</v>
      </c>
      <c r="I863" s="64" t="s">
        <v>2480</v>
      </c>
      <c r="J863" s="64" t="s">
        <v>1593</v>
      </c>
      <c r="K863" s="64" t="s">
        <v>240</v>
      </c>
      <c r="L863" s="65">
        <v>72354</v>
      </c>
      <c r="M863" s="65">
        <v>63189</v>
      </c>
      <c r="N863" s="65">
        <v>63189</v>
      </c>
      <c r="O863" s="65">
        <v>62477</v>
      </c>
      <c r="P863" s="65">
        <v>0</v>
      </c>
      <c r="Q863" s="65">
        <v>12364</v>
      </c>
      <c r="R863" s="65">
        <v>9367</v>
      </c>
      <c r="S863" s="65">
        <v>444</v>
      </c>
      <c r="T863" s="57">
        <f>IF(P863&gt;0, ROUND(IF(IF(OR(C863="51", C863="52", C863="66"), (L863*'UNIT VALUES'!$C$22)-CALCS!P863,0)&gt;0, IF(OR(C863="51", C863="52", C863="66"), (L863*'UNIT VALUES'!$C$22)-CALCS!P863,0), 0), 0), ROUND(IF(IF(OR(C863="51", C863="52", C863="66"), (L863*'UNIT VALUES'!$C$22)-CALCS!O863,0)&gt;0, IF(OR(C863="51", C863="52", C863="66"), (L863*'UNIT VALUES'!$C$22)-CALCS!O863,0), 0), 0))</f>
        <v>45549</v>
      </c>
      <c r="U863" s="58">
        <f>IF(C863="22", (O863*'UNIT VALUES'!$D$34)+(Q863*'UNIT VALUES'!$D$35)+(S863*'UNIT VALUES'!$D$36), (O863*'UNIT VALUES'!$D$24)+(Q863*'UNIT VALUES'!$D$25)+(S863*'UNIT VALUES'!$D$26))</f>
        <v>579078.77473443444</v>
      </c>
      <c r="V863" s="58">
        <f>IF(C863="22",(O863*'UNIT VALUES'!$D$37)+(Q863*'UNIT VALUES'!$D$38)+(R863*'UNIT VALUES'!$D$39),IF(C863="66",(Q863*'UNIT VALUES'!$D$27)+(T863*'UNIT VALUES'!$D$29)+(R863*'UNIT VALUES'!$D$30),(Q863*'UNIT VALUES'!$D$27)+(T863*'UNIT VALUES'!$D$28)+(R863*'UNIT VALUES'!$D$30)))</f>
        <v>1470396.6867628561</v>
      </c>
      <c r="W863" s="58">
        <f t="shared" si="13"/>
        <v>1470397</v>
      </c>
      <c r="X863" s="63">
        <f>ROUND(IF(C863="22", W863*'UNIT VALUES'!$D$40, W863*'UNIT VALUES'!$D$32), 0)</f>
        <v>1282874</v>
      </c>
    </row>
    <row r="864" spans="1:24">
      <c r="A864" s="64" t="s">
        <v>2481</v>
      </c>
      <c r="B864" s="64" t="s">
        <v>2441</v>
      </c>
      <c r="C864" s="64" t="s">
        <v>49</v>
      </c>
      <c r="D864" s="64" t="s">
        <v>50</v>
      </c>
      <c r="E864" s="64" t="s">
        <v>2442</v>
      </c>
      <c r="F864" s="64" t="s">
        <v>517</v>
      </c>
      <c r="G864" s="64" t="s">
        <v>2100</v>
      </c>
      <c r="H864" s="64" t="s">
        <v>24</v>
      </c>
      <c r="I864" s="64" t="s">
        <v>2482</v>
      </c>
      <c r="J864" s="64" t="s">
        <v>2445</v>
      </c>
      <c r="K864" s="64" t="s">
        <v>240</v>
      </c>
      <c r="L864" s="65">
        <v>17836</v>
      </c>
      <c r="M864" s="65">
        <v>26164</v>
      </c>
      <c r="N864" s="65">
        <v>26164</v>
      </c>
      <c r="O864" s="65">
        <v>28904</v>
      </c>
      <c r="P864" s="65">
        <v>0</v>
      </c>
      <c r="Q864" s="65">
        <v>7758</v>
      </c>
      <c r="R864" s="65">
        <v>2021</v>
      </c>
      <c r="S864" s="65">
        <v>40</v>
      </c>
      <c r="T864" s="57">
        <f>IF(P864&gt;0, ROUND(IF(IF(OR(C864="51", C864="52", C864="66"), (L864*'UNIT VALUES'!$C$22)-CALCS!P864,0)&gt;0, IF(OR(C864="51", C864="52", C864="66"), (L864*'UNIT VALUES'!$C$22)-CALCS!P864,0), 0), 0), ROUND(IF(IF(OR(C864="51", C864="52", C864="66"), (L864*'UNIT VALUES'!$C$22)-CALCS!O864,0)&gt;0, IF(OR(C864="51", C864="52", C864="66"), (L864*'UNIT VALUES'!$C$22)-CALCS!O864,0), 0), 0))</f>
        <v>0</v>
      </c>
      <c r="U864" s="58">
        <f>IF(C864="22", (O864*'UNIT VALUES'!$D$34)+(Q864*'UNIT VALUES'!$D$35)+(S864*'UNIT VALUES'!$D$36), (O864*'UNIT VALUES'!$D$24)+(Q864*'UNIT VALUES'!$D$25)+(S864*'UNIT VALUES'!$D$26))</f>
        <v>302711.05994034925</v>
      </c>
      <c r="V864" s="58">
        <f>IF(C864="22",(O864*'UNIT VALUES'!$D$37)+(Q864*'UNIT VALUES'!$D$38)+(R864*'UNIT VALUES'!$D$39),IF(C864="66",(Q864*'UNIT VALUES'!$D$27)+(T864*'UNIT VALUES'!$D$29)+(R864*'UNIT VALUES'!$D$30),(Q864*'UNIT VALUES'!$D$27)+(T864*'UNIT VALUES'!$D$28)+(R864*'UNIT VALUES'!$D$30)))</f>
        <v>287900.86917110393</v>
      </c>
      <c r="W864" s="58">
        <f t="shared" si="13"/>
        <v>302711</v>
      </c>
      <c r="X864" s="63">
        <f>ROUND(IF(C864="22", W864*'UNIT VALUES'!$D$40, W864*'UNIT VALUES'!$D$32), 0)</f>
        <v>264105</v>
      </c>
    </row>
    <row r="865" spans="1:24">
      <c r="A865" s="64" t="s">
        <v>2483</v>
      </c>
      <c r="B865" s="64" t="s">
        <v>2441</v>
      </c>
      <c r="C865" s="64" t="s">
        <v>49</v>
      </c>
      <c r="D865" s="64" t="s">
        <v>50</v>
      </c>
      <c r="E865" s="64" t="s">
        <v>2442</v>
      </c>
      <c r="F865" s="64" t="s">
        <v>2484</v>
      </c>
      <c r="G865" s="64" t="s">
        <v>23</v>
      </c>
      <c r="H865" s="64" t="s">
        <v>24</v>
      </c>
      <c r="I865" s="64" t="s">
        <v>2485</v>
      </c>
      <c r="J865" s="64" t="s">
        <v>2468</v>
      </c>
      <c r="K865" s="64" t="s">
        <v>240</v>
      </c>
      <c r="L865" s="65">
        <v>54462</v>
      </c>
      <c r="M865" s="65">
        <v>61186</v>
      </c>
      <c r="N865" s="65">
        <v>61186</v>
      </c>
      <c r="O865" s="65">
        <v>56163</v>
      </c>
      <c r="P865" s="65">
        <v>0</v>
      </c>
      <c r="Q865" s="65">
        <v>4389</v>
      </c>
      <c r="R865" s="65">
        <v>1764</v>
      </c>
      <c r="S865" s="65">
        <v>182</v>
      </c>
      <c r="T865" s="57">
        <f>IF(P865&gt;0, ROUND(IF(IF(OR(C865="51", C865="52", C865="66"), (L865*'UNIT VALUES'!$C$22)-CALCS!P865,0)&gt;0, IF(OR(C865="51", C865="52", C865="66"), (L865*'UNIT VALUES'!$C$22)-CALCS!P865,0), 0), 0), ROUND(IF(IF(OR(C865="51", C865="52", C865="66"), (L865*'UNIT VALUES'!$C$22)-CALCS!O865,0)&gt;0, IF(OR(C865="51", C865="52", C865="66"), (L865*'UNIT VALUES'!$C$22)-CALCS!O865,0), 0), 0))</f>
        <v>25150</v>
      </c>
      <c r="U865" s="58">
        <f>IF(C865="22", (O865*'UNIT VALUES'!$D$34)+(Q865*'UNIT VALUES'!$D$35)+(S865*'UNIT VALUES'!$D$36), (O865*'UNIT VALUES'!$D$24)+(Q865*'UNIT VALUES'!$D$25)+(S865*'UNIT VALUES'!$D$26))</f>
        <v>276491.81600031868</v>
      </c>
      <c r="V865" s="58">
        <f>IF(C865="22",(O865*'UNIT VALUES'!$D$37)+(Q865*'UNIT VALUES'!$D$38)+(R865*'UNIT VALUES'!$D$39),IF(C865="66",(Q865*'UNIT VALUES'!$D$27)+(T865*'UNIT VALUES'!$D$29)+(R865*'UNIT VALUES'!$D$30),(Q865*'UNIT VALUES'!$D$27)+(T865*'UNIT VALUES'!$D$28)+(R865*'UNIT VALUES'!$D$30)))</f>
        <v>523253.52276450035</v>
      </c>
      <c r="W865" s="58">
        <f t="shared" si="13"/>
        <v>523254</v>
      </c>
      <c r="X865" s="63">
        <f>ROUND(IF(C865="22", W865*'UNIT VALUES'!$D$40, W865*'UNIT VALUES'!$D$32), 0)</f>
        <v>456522</v>
      </c>
    </row>
    <row r="866" spans="1:24">
      <c r="A866" s="64" t="s">
        <v>437</v>
      </c>
      <c r="B866" s="64" t="s">
        <v>2441</v>
      </c>
      <c r="C866" s="64" t="s">
        <v>49</v>
      </c>
      <c r="D866" s="64" t="s">
        <v>50</v>
      </c>
      <c r="E866" s="64" t="s">
        <v>2442</v>
      </c>
      <c r="F866" s="64" t="s">
        <v>2001</v>
      </c>
      <c r="G866" s="64" t="s">
        <v>166</v>
      </c>
      <c r="H866" s="64" t="s">
        <v>24</v>
      </c>
      <c r="I866" s="64" t="s">
        <v>2486</v>
      </c>
      <c r="J866" s="64" t="s">
        <v>2459</v>
      </c>
      <c r="K866" s="64" t="s">
        <v>240</v>
      </c>
      <c r="L866" s="65">
        <v>66154</v>
      </c>
      <c r="M866" s="65">
        <v>61963</v>
      </c>
      <c r="N866" s="65">
        <v>61963</v>
      </c>
      <c r="O866" s="65">
        <v>52131</v>
      </c>
      <c r="P866" s="65">
        <v>0</v>
      </c>
      <c r="Q866" s="65">
        <v>7279</v>
      </c>
      <c r="R866" s="65">
        <v>17481</v>
      </c>
      <c r="S866" s="65">
        <v>280</v>
      </c>
      <c r="T866" s="57">
        <f>IF(P866&gt;0, ROUND(IF(IF(OR(C866="51", C866="52", C866="66"), (L866*'UNIT VALUES'!$C$22)-CALCS!P866,0)&gt;0, IF(OR(C866="51", C866="52", C866="66"), (L866*'UNIT VALUES'!$C$22)-CALCS!P866,0), 0), 0), ROUND(IF(IF(OR(C866="51", C866="52", C866="66"), (L866*'UNIT VALUES'!$C$22)-CALCS!O866,0)&gt;0, IF(OR(C866="51", C866="52", C866="66"), (L866*'UNIT VALUES'!$C$22)-CALCS!O866,0), 0), 0))</f>
        <v>46638</v>
      </c>
      <c r="U866" s="58">
        <f>IF(C866="22", (O866*'UNIT VALUES'!$D$34)+(Q866*'UNIT VALUES'!$D$35)+(S866*'UNIT VALUES'!$D$36), (O866*'UNIT VALUES'!$D$24)+(Q866*'UNIT VALUES'!$D$25)+(S866*'UNIT VALUES'!$D$26))</f>
        <v>374238.8206762413</v>
      </c>
      <c r="V866" s="58">
        <f>IF(C866="22",(O866*'UNIT VALUES'!$D$37)+(Q866*'UNIT VALUES'!$D$38)+(R866*'UNIT VALUES'!$D$39),IF(C866="66",(Q866*'UNIT VALUES'!$D$27)+(T866*'UNIT VALUES'!$D$29)+(R866*'UNIT VALUES'!$D$30),(Q866*'UNIT VALUES'!$D$27)+(T866*'UNIT VALUES'!$D$28)+(R866*'UNIT VALUES'!$D$30)))</f>
        <v>1969886.6904203112</v>
      </c>
      <c r="W866" s="58">
        <f t="shared" si="13"/>
        <v>1969887</v>
      </c>
      <c r="X866" s="63">
        <f>ROUND(IF(C866="22", W866*'UNIT VALUES'!$D$40, W866*'UNIT VALUES'!$D$32), 0)</f>
        <v>1718662</v>
      </c>
    </row>
    <row r="867" spans="1:24">
      <c r="A867" s="64" t="s">
        <v>443</v>
      </c>
      <c r="B867" s="64" t="s">
        <v>2441</v>
      </c>
      <c r="C867" s="64" t="s">
        <v>49</v>
      </c>
      <c r="D867" s="64" t="s">
        <v>50</v>
      </c>
      <c r="E867" s="64" t="s">
        <v>2442</v>
      </c>
      <c r="F867" s="64" t="s">
        <v>2487</v>
      </c>
      <c r="G867" s="64" t="s">
        <v>117</v>
      </c>
      <c r="H867" s="64" t="s">
        <v>24</v>
      </c>
      <c r="I867" s="64" t="s">
        <v>2488</v>
      </c>
      <c r="J867" s="64" t="s">
        <v>2464</v>
      </c>
      <c r="K867" s="64" t="s">
        <v>240</v>
      </c>
      <c r="L867" s="65">
        <v>29916</v>
      </c>
      <c r="M867" s="65">
        <v>34953</v>
      </c>
      <c r="N867" s="65">
        <v>34953</v>
      </c>
      <c r="O867" s="65">
        <v>38780</v>
      </c>
      <c r="P867" s="65">
        <v>0</v>
      </c>
      <c r="Q867" s="65">
        <v>5377</v>
      </c>
      <c r="R867" s="65">
        <v>4559</v>
      </c>
      <c r="S867" s="65">
        <v>58</v>
      </c>
      <c r="T867" s="57">
        <f>IF(P867&gt;0, ROUND(IF(IF(OR(C867="51", C867="52", C867="66"), (L867*'UNIT VALUES'!$C$22)-CALCS!P867,0)&gt;0, IF(OR(C867="51", C867="52", C867="66"), (L867*'UNIT VALUES'!$C$22)-CALCS!P867,0), 0), 0), ROUND(IF(IF(OR(C867="51", C867="52", C867="66"), (L867*'UNIT VALUES'!$C$22)-CALCS!O867,0)&gt;0, IF(OR(C867="51", C867="52", C867="66"), (L867*'UNIT VALUES'!$C$22)-CALCS!O867,0), 0), 0))</f>
        <v>5885</v>
      </c>
      <c r="U867" s="58">
        <f>IF(C867="22", (O867*'UNIT VALUES'!$D$34)+(Q867*'UNIT VALUES'!$D$35)+(S867*'UNIT VALUES'!$D$36), (O867*'UNIT VALUES'!$D$24)+(Q867*'UNIT VALUES'!$D$25)+(S867*'UNIT VALUES'!$D$26))</f>
        <v>251781.28174066794</v>
      </c>
      <c r="V867" s="58">
        <f>IF(C867="22",(O867*'UNIT VALUES'!$D$37)+(Q867*'UNIT VALUES'!$D$38)+(R867*'UNIT VALUES'!$D$39),IF(C867="66",(Q867*'UNIT VALUES'!$D$27)+(T867*'UNIT VALUES'!$D$29)+(R867*'UNIT VALUES'!$D$30),(Q867*'UNIT VALUES'!$D$27)+(T867*'UNIT VALUES'!$D$28)+(R867*'UNIT VALUES'!$D$30)))</f>
        <v>499187.45560506731</v>
      </c>
      <c r="W867" s="58">
        <f t="shared" si="13"/>
        <v>499187</v>
      </c>
      <c r="X867" s="63">
        <f>ROUND(IF(C867="22", W867*'UNIT VALUES'!$D$40, W867*'UNIT VALUES'!$D$32), 0)</f>
        <v>435524</v>
      </c>
    </row>
    <row r="868" spans="1:24">
      <c r="A868" s="64" t="s">
        <v>2489</v>
      </c>
      <c r="B868" s="64" t="s">
        <v>2441</v>
      </c>
      <c r="C868" s="64" t="s">
        <v>28</v>
      </c>
      <c r="D868" s="64" t="s">
        <v>29</v>
      </c>
      <c r="E868" s="64" t="s">
        <v>2442</v>
      </c>
      <c r="F868" s="64" t="s">
        <v>2490</v>
      </c>
      <c r="G868" s="64" t="s">
        <v>860</v>
      </c>
      <c r="H868" s="64" t="s">
        <v>24</v>
      </c>
      <c r="I868" s="64" t="s">
        <v>2491</v>
      </c>
      <c r="J868" s="64" t="s">
        <v>2492</v>
      </c>
      <c r="K868" s="64" t="s">
        <v>240</v>
      </c>
      <c r="L868" s="65">
        <v>51037</v>
      </c>
      <c r="M868" s="65">
        <v>47827</v>
      </c>
      <c r="N868" s="65">
        <v>47381</v>
      </c>
      <c r="O868" s="65">
        <v>38771</v>
      </c>
      <c r="P868" s="65">
        <v>0</v>
      </c>
      <c r="Q868" s="65">
        <v>10784</v>
      </c>
      <c r="R868" s="65">
        <v>5809</v>
      </c>
      <c r="S868" s="65">
        <v>192</v>
      </c>
      <c r="T868" s="57">
        <f>IF(P868&gt;0, ROUND(IF(IF(OR(C868="51", C868="52", C868="66"), (L868*'UNIT VALUES'!$C$22)-CALCS!P868,0)&gt;0, IF(OR(C868="51", C868="52", C868="66"), (L868*'UNIT VALUES'!$C$22)-CALCS!P868,0), 0), 0), ROUND(IF(IF(OR(C868="51", C868="52", C868="66"), (L868*'UNIT VALUES'!$C$22)-CALCS!O868,0)&gt;0, IF(OR(C868="51", C868="52", C868="66"), (L868*'UNIT VALUES'!$C$22)-CALCS!O868,0), 0), 0))</f>
        <v>37428</v>
      </c>
      <c r="U868" s="58">
        <f>IF(C868="22", (O868*'UNIT VALUES'!$D$34)+(Q868*'UNIT VALUES'!$D$35)+(S868*'UNIT VALUES'!$D$36), (O868*'UNIT VALUES'!$D$24)+(Q868*'UNIT VALUES'!$D$25)+(S868*'UNIT VALUES'!$D$26))</f>
        <v>441113.00418692891</v>
      </c>
      <c r="V868" s="58">
        <f>IF(C868="22",(O868*'UNIT VALUES'!$D$37)+(Q868*'UNIT VALUES'!$D$38)+(R868*'UNIT VALUES'!$D$39),IF(C868="66",(Q868*'UNIT VALUES'!$D$27)+(T868*'UNIT VALUES'!$D$29)+(R868*'UNIT VALUES'!$D$30),(Q868*'UNIT VALUES'!$D$27)+(T868*'UNIT VALUES'!$D$28)+(R868*'UNIT VALUES'!$D$30)))</f>
        <v>1084867.653078733</v>
      </c>
      <c r="W868" s="58">
        <f t="shared" si="13"/>
        <v>1084868</v>
      </c>
      <c r="X868" s="63">
        <f>ROUND(IF(C868="22", W868*'UNIT VALUES'!$D$40, W868*'UNIT VALUES'!$D$32), 0)</f>
        <v>946512</v>
      </c>
    </row>
    <row r="869" spans="1:24">
      <c r="A869" s="64" t="s">
        <v>2493</v>
      </c>
      <c r="B869" s="64" t="s">
        <v>2441</v>
      </c>
      <c r="C869" s="64" t="s">
        <v>49</v>
      </c>
      <c r="D869" s="64" t="s">
        <v>50</v>
      </c>
      <c r="E869" s="64" t="s">
        <v>2442</v>
      </c>
      <c r="F869" s="64" t="s">
        <v>2494</v>
      </c>
      <c r="G869" s="64" t="s">
        <v>1595</v>
      </c>
      <c r="H869" s="64" t="s">
        <v>24</v>
      </c>
      <c r="I869" s="64" t="s">
        <v>2495</v>
      </c>
      <c r="J869" s="64" t="s">
        <v>2459</v>
      </c>
      <c r="K869" s="64" t="s">
        <v>240</v>
      </c>
      <c r="L869" s="65">
        <v>68932</v>
      </c>
      <c r="M869" s="65">
        <v>75416</v>
      </c>
      <c r="N869" s="65">
        <v>75416</v>
      </c>
      <c r="O869" s="65">
        <v>64097</v>
      </c>
      <c r="P869" s="65">
        <v>0</v>
      </c>
      <c r="Q869" s="65">
        <v>16928</v>
      </c>
      <c r="R869" s="65">
        <v>6859</v>
      </c>
      <c r="S869" s="65">
        <v>477</v>
      </c>
      <c r="T869" s="57">
        <f>IF(P869&gt;0, ROUND(IF(IF(OR(C869="51", C869="52", C869="66"), (L869*'UNIT VALUES'!$C$22)-CALCS!P869,0)&gt;0, IF(OR(C869="51", C869="52", C869="66"), (L869*'UNIT VALUES'!$C$22)-CALCS!P869,0), 0), 0), ROUND(IF(IF(OR(C869="51", C869="52", C869="66"), (L869*'UNIT VALUES'!$C$22)-CALCS!O869,0)&gt;0, IF(OR(C869="51", C869="52", C869="66"), (L869*'UNIT VALUES'!$C$22)-CALCS!O869,0), 0), 0))</f>
        <v>38820</v>
      </c>
      <c r="U869" s="58">
        <f>IF(C869="22", (O869*'UNIT VALUES'!$D$34)+(Q869*'UNIT VALUES'!$D$35)+(S869*'UNIT VALUES'!$D$36), (O869*'UNIT VALUES'!$D$24)+(Q869*'UNIT VALUES'!$D$25)+(S869*'UNIT VALUES'!$D$26))</f>
        <v>728526.98587961623</v>
      </c>
      <c r="V869" s="58">
        <f>IF(C869="22",(O869*'UNIT VALUES'!$D$37)+(Q869*'UNIT VALUES'!$D$38)+(R869*'UNIT VALUES'!$D$39),IF(C869="66",(Q869*'UNIT VALUES'!$D$27)+(T869*'UNIT VALUES'!$D$29)+(R869*'UNIT VALUES'!$D$30),(Q869*'UNIT VALUES'!$D$27)+(T869*'UNIT VALUES'!$D$28)+(R869*'UNIT VALUES'!$D$30)))</f>
        <v>1291020.6386807258</v>
      </c>
      <c r="W869" s="58">
        <f t="shared" si="13"/>
        <v>1291021</v>
      </c>
      <c r="X869" s="63">
        <f>ROUND(IF(C869="22", W869*'UNIT VALUES'!$D$40, W869*'UNIT VALUES'!$D$32), 0)</f>
        <v>1126374</v>
      </c>
    </row>
    <row r="870" spans="1:24">
      <c r="A870" s="64" t="s">
        <v>2496</v>
      </c>
      <c r="B870" s="64" t="s">
        <v>2441</v>
      </c>
      <c r="C870" s="64" t="s">
        <v>28</v>
      </c>
      <c r="D870" s="64" t="s">
        <v>29</v>
      </c>
      <c r="E870" s="64" t="s">
        <v>2442</v>
      </c>
      <c r="F870" s="64" t="s">
        <v>1115</v>
      </c>
      <c r="G870" s="64" t="s">
        <v>1195</v>
      </c>
      <c r="H870" s="64" t="s">
        <v>24</v>
      </c>
      <c r="I870" s="64" t="s">
        <v>2497</v>
      </c>
      <c r="J870" s="64" t="s">
        <v>2308</v>
      </c>
      <c r="K870" s="64" t="s">
        <v>240</v>
      </c>
      <c r="L870" s="65">
        <v>47325</v>
      </c>
      <c r="M870" s="65">
        <v>53927</v>
      </c>
      <c r="N870" s="65">
        <v>53927</v>
      </c>
      <c r="O870" s="65">
        <v>47821</v>
      </c>
      <c r="P870" s="65">
        <v>0</v>
      </c>
      <c r="Q870" s="65">
        <v>8130</v>
      </c>
      <c r="R870" s="65">
        <v>6293</v>
      </c>
      <c r="S870" s="65">
        <v>189</v>
      </c>
      <c r="T870" s="57">
        <f>IF(P870&gt;0, ROUND(IF(IF(OR(C870="51", C870="52", C870="66"), (L870*'UNIT VALUES'!$C$22)-CALCS!P870,0)&gt;0, IF(OR(C870="51", C870="52", C870="66"), (L870*'UNIT VALUES'!$C$22)-CALCS!P870,0), 0), 0), ROUND(IF(IF(OR(C870="51", C870="52", C870="66"), (L870*'UNIT VALUES'!$C$22)-CALCS!O870,0)&gt;0, IF(OR(C870="51", C870="52", C870="66"), (L870*'UNIT VALUES'!$C$22)-CALCS!O870,0), 0), 0))</f>
        <v>22836</v>
      </c>
      <c r="U870" s="58">
        <f>IF(C870="22", (O870*'UNIT VALUES'!$D$34)+(Q870*'UNIT VALUES'!$D$35)+(S870*'UNIT VALUES'!$D$36), (O870*'UNIT VALUES'!$D$24)+(Q870*'UNIT VALUES'!$D$25)+(S870*'UNIT VALUES'!$D$26))</f>
        <v>376589.18831822363</v>
      </c>
      <c r="V870" s="58">
        <f>IF(C870="22",(O870*'UNIT VALUES'!$D$37)+(Q870*'UNIT VALUES'!$D$38)+(R870*'UNIT VALUES'!$D$39),IF(C870="66",(Q870*'UNIT VALUES'!$D$27)+(T870*'UNIT VALUES'!$D$29)+(R870*'UNIT VALUES'!$D$30),(Q870*'UNIT VALUES'!$D$27)+(T870*'UNIT VALUES'!$D$28)+(R870*'UNIT VALUES'!$D$30)))</f>
        <v>887016.06612190325</v>
      </c>
      <c r="W870" s="58">
        <f t="shared" si="13"/>
        <v>887016</v>
      </c>
      <c r="X870" s="63">
        <f>ROUND(IF(C870="22", W870*'UNIT VALUES'!$D$40, W870*'UNIT VALUES'!$D$32), 0)</f>
        <v>773893</v>
      </c>
    </row>
    <row r="871" spans="1:24">
      <c r="A871" s="64" t="s">
        <v>1209</v>
      </c>
      <c r="B871" s="64" t="s">
        <v>2441</v>
      </c>
      <c r="C871" s="64" t="s">
        <v>28</v>
      </c>
      <c r="D871" s="64" t="s">
        <v>29</v>
      </c>
      <c r="E871" s="64" t="s">
        <v>2442</v>
      </c>
      <c r="F871" s="64" t="s">
        <v>607</v>
      </c>
      <c r="G871" s="64" t="s">
        <v>1445</v>
      </c>
      <c r="H871" s="64" t="s">
        <v>24</v>
      </c>
      <c r="I871" s="64" t="s">
        <v>2498</v>
      </c>
      <c r="J871" s="64" t="s">
        <v>2499</v>
      </c>
      <c r="K871" s="64" t="s">
        <v>240</v>
      </c>
      <c r="L871" s="65">
        <v>16847</v>
      </c>
      <c r="M871" s="65">
        <v>16467</v>
      </c>
      <c r="N871" s="65">
        <v>16467</v>
      </c>
      <c r="O871" s="65">
        <v>14085</v>
      </c>
      <c r="P871" s="65">
        <v>0</v>
      </c>
      <c r="Q871" s="65">
        <v>3105</v>
      </c>
      <c r="R871" s="65">
        <v>2645</v>
      </c>
      <c r="S871" s="65">
        <v>57</v>
      </c>
      <c r="T871" s="57">
        <f>IF(P871&gt;0, ROUND(IF(IF(OR(C871="51", C871="52", C871="66"), (L871*'UNIT VALUES'!$C$22)-CALCS!P871,0)&gt;0, IF(OR(C871="51", C871="52", C871="66"), (L871*'UNIT VALUES'!$C$22)-CALCS!P871,0), 0), 0), ROUND(IF(IF(OR(C871="51", C871="52", C871="66"), (L871*'UNIT VALUES'!$C$22)-CALCS!O871,0)&gt;0, IF(OR(C871="51", C871="52", C871="66"), (L871*'UNIT VALUES'!$C$22)-CALCS!O871,0), 0), 0))</f>
        <v>11068</v>
      </c>
      <c r="U871" s="58">
        <f>IF(C871="22", (O871*'UNIT VALUES'!$D$34)+(Q871*'UNIT VALUES'!$D$35)+(S871*'UNIT VALUES'!$D$36), (O871*'UNIT VALUES'!$D$24)+(Q871*'UNIT VALUES'!$D$25)+(S871*'UNIT VALUES'!$D$26))</f>
        <v>133042.08699532429</v>
      </c>
      <c r="V871" s="58">
        <f>IF(C871="22",(O871*'UNIT VALUES'!$D$37)+(Q871*'UNIT VALUES'!$D$38)+(R871*'UNIT VALUES'!$D$39),IF(C871="66",(Q871*'UNIT VALUES'!$D$27)+(T871*'UNIT VALUES'!$D$29)+(R871*'UNIT VALUES'!$D$30),(Q871*'UNIT VALUES'!$D$27)+(T871*'UNIT VALUES'!$D$28)+(R871*'UNIT VALUES'!$D$30)))</f>
        <v>385517.54487085016</v>
      </c>
      <c r="W871" s="58">
        <f t="shared" si="13"/>
        <v>385518</v>
      </c>
      <c r="X871" s="63">
        <f>ROUND(IF(C871="22", W871*'UNIT VALUES'!$D$40, W871*'UNIT VALUES'!$D$32), 0)</f>
        <v>336352</v>
      </c>
    </row>
    <row r="872" spans="1:24">
      <c r="A872" s="64" t="s">
        <v>2500</v>
      </c>
      <c r="B872" s="64" t="s">
        <v>2441</v>
      </c>
      <c r="C872" s="64" t="s">
        <v>28</v>
      </c>
      <c r="D872" s="64" t="s">
        <v>29</v>
      </c>
      <c r="E872" s="64" t="s">
        <v>2442</v>
      </c>
      <c r="F872" s="64" t="s">
        <v>2501</v>
      </c>
      <c r="G872" s="64" t="s">
        <v>1249</v>
      </c>
      <c r="H872" s="64" t="s">
        <v>24</v>
      </c>
      <c r="I872" s="64" t="s">
        <v>2502</v>
      </c>
      <c r="J872" s="64" t="s">
        <v>2448</v>
      </c>
      <c r="K872" s="64" t="s">
        <v>240</v>
      </c>
      <c r="L872" s="65">
        <v>31236</v>
      </c>
      <c r="M872" s="65">
        <v>32210</v>
      </c>
      <c r="N872" s="65">
        <v>30557</v>
      </c>
      <c r="O872" s="65">
        <v>32149</v>
      </c>
      <c r="P872" s="65">
        <v>30499</v>
      </c>
      <c r="Q872" s="65">
        <v>4604</v>
      </c>
      <c r="R872" s="65">
        <v>5320</v>
      </c>
      <c r="S872" s="65">
        <v>57</v>
      </c>
      <c r="T872" s="57">
        <f>IF(P872&gt;0, ROUND(IF(IF(OR(C872="51", C872="52", C872="66"), (L872*'UNIT VALUES'!$C$22)-CALCS!P872,0)&gt;0, IF(OR(C872="51", C872="52", C872="66"), (L872*'UNIT VALUES'!$C$22)-CALCS!P872,0), 0), 0), ROUND(IF(IF(OR(C872="51", C872="52", C872="66"), (L872*'UNIT VALUES'!$C$22)-CALCS!O872,0)&gt;0, IF(OR(C872="51", C872="52", C872="66"), (L872*'UNIT VALUES'!$C$22)-CALCS!O872,0), 0), 0))</f>
        <v>16137</v>
      </c>
      <c r="U872" s="58">
        <f>IF(C872="22", (O872*'UNIT VALUES'!$D$34)+(Q872*'UNIT VALUES'!$D$35)+(S872*'UNIT VALUES'!$D$36), (O872*'UNIT VALUES'!$D$24)+(Q872*'UNIT VALUES'!$D$25)+(S872*'UNIT VALUES'!$D$26))</f>
        <v>214752.00887309163</v>
      </c>
      <c r="V872" s="58">
        <f>IF(C872="22",(O872*'UNIT VALUES'!$D$37)+(Q872*'UNIT VALUES'!$D$38)+(R872*'UNIT VALUES'!$D$39),IF(C872="66",(Q872*'UNIT VALUES'!$D$27)+(T872*'UNIT VALUES'!$D$29)+(R872*'UNIT VALUES'!$D$30),(Q872*'UNIT VALUES'!$D$27)+(T872*'UNIT VALUES'!$D$28)+(R872*'UNIT VALUES'!$D$30)))</f>
        <v>668097.00984988501</v>
      </c>
      <c r="W872" s="58">
        <f t="shared" si="13"/>
        <v>668097</v>
      </c>
      <c r="X872" s="63">
        <f>ROUND(IF(C872="22", W872*'UNIT VALUES'!$D$40, W872*'UNIT VALUES'!$D$32), 0)</f>
        <v>582893</v>
      </c>
    </row>
    <row r="873" spans="1:24">
      <c r="A873" s="64" t="s">
        <v>2503</v>
      </c>
      <c r="B873" s="64" t="s">
        <v>2441</v>
      </c>
      <c r="C873" s="64" t="s">
        <v>28</v>
      </c>
      <c r="D873" s="64" t="s">
        <v>29</v>
      </c>
      <c r="E873" s="64" t="s">
        <v>2442</v>
      </c>
      <c r="F873" s="64" t="s">
        <v>2373</v>
      </c>
      <c r="G873" s="64" t="s">
        <v>322</v>
      </c>
      <c r="H873" s="64" t="s">
        <v>24</v>
      </c>
      <c r="I873" s="64" t="s">
        <v>2504</v>
      </c>
      <c r="J873" s="64" t="s">
        <v>2459</v>
      </c>
      <c r="K873" s="64" t="s">
        <v>240</v>
      </c>
      <c r="L873" s="65">
        <v>4354</v>
      </c>
      <c r="M873" s="65">
        <v>0</v>
      </c>
      <c r="N873" s="65">
        <v>0</v>
      </c>
      <c r="O873" s="65">
        <v>47159</v>
      </c>
      <c r="P873" s="65">
        <v>0</v>
      </c>
      <c r="Q873" s="65">
        <v>2794</v>
      </c>
      <c r="R873" s="65">
        <v>937</v>
      </c>
      <c r="S873" s="65">
        <v>65</v>
      </c>
      <c r="T873" s="57">
        <f>IF(P873&gt;0, ROUND(IF(IF(OR(C873="51", C873="52", C873="66"), (L873*'UNIT VALUES'!$C$22)-CALCS!P873,0)&gt;0, IF(OR(C873="51", C873="52", C873="66"), (L873*'UNIT VALUES'!$C$22)-CALCS!P873,0), 0), 0), ROUND(IF(IF(OR(C873="51", C873="52", C873="66"), (L873*'UNIT VALUES'!$C$22)-CALCS!O873,0)&gt;0, IF(OR(C873="51", C873="52", C873="66"), (L873*'UNIT VALUES'!$C$22)-CALCS!O873,0), 0), 0))</f>
        <v>0</v>
      </c>
      <c r="U873" s="58">
        <f>IF(C873="22", (O873*'UNIT VALUES'!$D$34)+(Q873*'UNIT VALUES'!$D$35)+(S873*'UNIT VALUES'!$D$36), (O873*'UNIT VALUES'!$D$24)+(Q873*'UNIT VALUES'!$D$25)+(S873*'UNIT VALUES'!$D$26))</f>
        <v>189820.22830070616</v>
      </c>
      <c r="V873" s="58">
        <f>IF(C873="22",(O873*'UNIT VALUES'!$D$37)+(Q873*'UNIT VALUES'!$D$38)+(R873*'UNIT VALUES'!$D$39),IF(C873="66",(Q873*'UNIT VALUES'!$D$27)+(T873*'UNIT VALUES'!$D$29)+(R873*'UNIT VALUES'!$D$30),(Q873*'UNIT VALUES'!$D$27)+(T873*'UNIT VALUES'!$D$28)+(R873*'UNIT VALUES'!$D$30)))</f>
        <v>118632.14326620477</v>
      </c>
      <c r="W873" s="58">
        <f t="shared" si="13"/>
        <v>189820</v>
      </c>
      <c r="X873" s="63">
        <f>ROUND(IF(C873="22", W873*'UNIT VALUES'!$D$40, W873*'UNIT VALUES'!$D$32), 0)</f>
        <v>165612</v>
      </c>
    </row>
    <row r="874" spans="1:24">
      <c r="A874" s="64" t="s">
        <v>886</v>
      </c>
      <c r="B874" s="64" t="s">
        <v>2441</v>
      </c>
      <c r="C874" s="64" t="s">
        <v>28</v>
      </c>
      <c r="D874" s="64" t="s">
        <v>29</v>
      </c>
      <c r="E874" s="64" t="s">
        <v>2442</v>
      </c>
      <c r="F874" s="64" t="s">
        <v>1852</v>
      </c>
      <c r="G874" s="64" t="s">
        <v>23</v>
      </c>
      <c r="H874" s="64" t="s">
        <v>24</v>
      </c>
      <c r="I874" s="64" t="s">
        <v>2505</v>
      </c>
      <c r="J874" s="64" t="s">
        <v>1593</v>
      </c>
      <c r="K874" s="64" t="s">
        <v>240</v>
      </c>
      <c r="L874" s="65">
        <v>42115</v>
      </c>
      <c r="M874" s="65">
        <v>43765</v>
      </c>
      <c r="N874" s="65">
        <v>43719</v>
      </c>
      <c r="O874" s="65">
        <v>48694</v>
      </c>
      <c r="P874" s="65">
        <v>0</v>
      </c>
      <c r="Q874" s="65">
        <v>10859</v>
      </c>
      <c r="R874" s="65">
        <v>5210</v>
      </c>
      <c r="S874" s="65">
        <v>316</v>
      </c>
      <c r="T874" s="57">
        <f>IF(P874&gt;0, ROUND(IF(IF(OR(C874="51", C874="52", C874="66"), (L874*'UNIT VALUES'!$C$22)-CALCS!P874,0)&gt;0, IF(OR(C874="51", C874="52", C874="66"), (L874*'UNIT VALUES'!$C$22)-CALCS!P874,0), 0), 0), ROUND(IF(IF(OR(C874="51", C874="52", C874="66"), (L874*'UNIT VALUES'!$C$22)-CALCS!O874,0)&gt;0, IF(OR(C874="51", C874="52", C874="66"), (L874*'UNIT VALUES'!$C$22)-CALCS!O874,0), 0), 0))</f>
        <v>14185</v>
      </c>
      <c r="U874" s="58">
        <f>IF(C874="22", (O874*'UNIT VALUES'!$D$34)+(Q874*'UNIT VALUES'!$D$35)+(S874*'UNIT VALUES'!$D$36), (O874*'UNIT VALUES'!$D$24)+(Q874*'UNIT VALUES'!$D$25)+(S874*'UNIT VALUES'!$D$26))</f>
        <v>483925.21069023508</v>
      </c>
      <c r="V874" s="58">
        <f>IF(C874="22",(O874*'UNIT VALUES'!$D$37)+(Q874*'UNIT VALUES'!$D$38)+(R874*'UNIT VALUES'!$D$39),IF(C874="66",(Q874*'UNIT VALUES'!$D$27)+(T874*'UNIT VALUES'!$D$29)+(R874*'UNIT VALUES'!$D$30),(Q874*'UNIT VALUES'!$D$27)+(T874*'UNIT VALUES'!$D$28)+(R874*'UNIT VALUES'!$D$30)))</f>
        <v>751386.96472464956</v>
      </c>
      <c r="W874" s="58">
        <f t="shared" si="13"/>
        <v>751387</v>
      </c>
      <c r="X874" s="63">
        <f>ROUND(IF(C874="22", W874*'UNIT VALUES'!$D$40, W874*'UNIT VALUES'!$D$32), 0)</f>
        <v>655561</v>
      </c>
    </row>
    <row r="875" spans="1:24">
      <c r="A875" s="64" t="s">
        <v>2227</v>
      </c>
      <c r="B875" s="64" t="s">
        <v>2441</v>
      </c>
      <c r="C875" s="64" t="s">
        <v>49</v>
      </c>
      <c r="D875" s="64" t="s">
        <v>50</v>
      </c>
      <c r="E875" s="64" t="s">
        <v>2442</v>
      </c>
      <c r="F875" s="64" t="s">
        <v>2506</v>
      </c>
      <c r="G875" s="64" t="s">
        <v>585</v>
      </c>
      <c r="H875" s="64" t="s">
        <v>24</v>
      </c>
      <c r="I875" s="64" t="s">
        <v>2507</v>
      </c>
      <c r="J875" s="64" t="s">
        <v>2464</v>
      </c>
      <c r="K875" s="64" t="s">
        <v>240</v>
      </c>
      <c r="L875" s="65">
        <v>41790</v>
      </c>
      <c r="M875" s="65">
        <v>41200</v>
      </c>
      <c r="N875" s="65">
        <v>41200</v>
      </c>
      <c r="O875" s="65">
        <v>47573</v>
      </c>
      <c r="P875" s="65">
        <v>0</v>
      </c>
      <c r="Q875" s="65">
        <v>9277</v>
      </c>
      <c r="R875" s="65">
        <v>6390</v>
      </c>
      <c r="S875" s="65">
        <v>267</v>
      </c>
      <c r="T875" s="57">
        <f>IF(P875&gt;0, ROUND(IF(IF(OR(C875="51", C875="52", C875="66"), (L875*'UNIT VALUES'!$C$22)-CALCS!P875,0)&gt;0, IF(OR(C875="51", C875="52", C875="66"), (L875*'UNIT VALUES'!$C$22)-CALCS!P875,0), 0), 0), ROUND(IF(IF(OR(C875="51", C875="52", C875="66"), (L875*'UNIT VALUES'!$C$22)-CALCS!O875,0)&gt;0, IF(OR(C875="51", C875="52", C875="66"), (L875*'UNIT VALUES'!$C$22)-CALCS!O875,0), 0), 0))</f>
        <v>14820</v>
      </c>
      <c r="U875" s="58">
        <f>IF(C875="22", (O875*'UNIT VALUES'!$D$34)+(Q875*'UNIT VALUES'!$D$35)+(S875*'UNIT VALUES'!$D$36), (O875*'UNIT VALUES'!$D$24)+(Q875*'UNIT VALUES'!$D$25)+(S875*'UNIT VALUES'!$D$26))</f>
        <v>424662.93544880516</v>
      </c>
      <c r="V875" s="58">
        <f>IF(C875="22",(O875*'UNIT VALUES'!$D$37)+(Q875*'UNIT VALUES'!$D$38)+(R875*'UNIT VALUES'!$D$39),IF(C875="66",(Q875*'UNIT VALUES'!$D$27)+(T875*'UNIT VALUES'!$D$29)+(R875*'UNIT VALUES'!$D$30),(Q875*'UNIT VALUES'!$D$27)+(T875*'UNIT VALUES'!$D$28)+(R875*'UNIT VALUES'!$D$30)))</f>
        <v>814434.69666601554</v>
      </c>
      <c r="W875" s="58">
        <f t="shared" si="13"/>
        <v>814435</v>
      </c>
      <c r="X875" s="63">
        <f>ROUND(IF(C875="22", W875*'UNIT VALUES'!$D$40, W875*'UNIT VALUES'!$D$32), 0)</f>
        <v>710568</v>
      </c>
    </row>
    <row r="876" spans="1:24">
      <c r="A876" s="64" t="s">
        <v>2508</v>
      </c>
      <c r="B876" s="64" t="s">
        <v>2441</v>
      </c>
      <c r="C876" s="64" t="s">
        <v>49</v>
      </c>
      <c r="D876" s="64" t="s">
        <v>50</v>
      </c>
      <c r="E876" s="64" t="s">
        <v>2442</v>
      </c>
      <c r="F876" s="64" t="s">
        <v>2509</v>
      </c>
      <c r="G876" s="64" t="s">
        <v>166</v>
      </c>
      <c r="H876" s="64" t="s">
        <v>24</v>
      </c>
      <c r="I876" s="64" t="s">
        <v>2510</v>
      </c>
      <c r="J876" s="64" t="s">
        <v>2459</v>
      </c>
      <c r="K876" s="64" t="s">
        <v>240</v>
      </c>
      <c r="L876" s="65">
        <v>82845</v>
      </c>
      <c r="M876" s="65">
        <v>92548</v>
      </c>
      <c r="N876" s="65">
        <v>92548</v>
      </c>
      <c r="O876" s="65">
        <v>81601</v>
      </c>
      <c r="P876" s="65">
        <v>0</v>
      </c>
      <c r="Q876" s="65">
        <v>5294</v>
      </c>
      <c r="R876" s="65">
        <v>3529</v>
      </c>
      <c r="S876" s="65">
        <v>277</v>
      </c>
      <c r="T876" s="57">
        <f>IF(P876&gt;0, ROUND(IF(IF(OR(C876="51", C876="52", C876="66"), (L876*'UNIT VALUES'!$C$22)-CALCS!P876,0)&gt;0, IF(OR(C876="51", C876="52", C876="66"), (L876*'UNIT VALUES'!$C$22)-CALCS!P876,0), 0), 0), ROUND(IF(IF(OR(C876="51", C876="52", C876="66"), (L876*'UNIT VALUES'!$C$22)-CALCS!O876,0)&gt;0, IF(OR(C876="51", C876="52", C876="66"), (L876*'UNIT VALUES'!$C$22)-CALCS!O876,0), 0), 0))</f>
        <v>42089</v>
      </c>
      <c r="U876" s="58">
        <f>IF(C876="22", (O876*'UNIT VALUES'!$D$34)+(Q876*'UNIT VALUES'!$D$35)+(S876*'UNIT VALUES'!$D$36), (O876*'UNIT VALUES'!$D$24)+(Q876*'UNIT VALUES'!$D$25)+(S876*'UNIT VALUES'!$D$26))</f>
        <v>370472.71171339799</v>
      </c>
      <c r="V876" s="58">
        <f>IF(C876="22",(O876*'UNIT VALUES'!$D$37)+(Q876*'UNIT VALUES'!$D$38)+(R876*'UNIT VALUES'!$D$39),IF(C876="66",(Q876*'UNIT VALUES'!$D$27)+(T876*'UNIT VALUES'!$D$29)+(R876*'UNIT VALUES'!$D$30),(Q876*'UNIT VALUES'!$D$27)+(T876*'UNIT VALUES'!$D$28)+(R876*'UNIT VALUES'!$D$30)))</f>
        <v>878970.1080540109</v>
      </c>
      <c r="W876" s="58">
        <f t="shared" si="13"/>
        <v>878970</v>
      </c>
      <c r="X876" s="63">
        <f>ROUND(IF(C876="22", W876*'UNIT VALUES'!$D$40, W876*'UNIT VALUES'!$D$32), 0)</f>
        <v>766873</v>
      </c>
    </row>
    <row r="877" spans="1:24">
      <c r="A877" s="64" t="s">
        <v>2511</v>
      </c>
      <c r="B877" s="64" t="s">
        <v>2441</v>
      </c>
      <c r="C877" s="64" t="s">
        <v>28</v>
      </c>
      <c r="D877" s="64" t="s">
        <v>29</v>
      </c>
      <c r="E877" s="64" t="s">
        <v>2442</v>
      </c>
      <c r="F877" s="64" t="s">
        <v>2512</v>
      </c>
      <c r="G877" s="64" t="s">
        <v>1374</v>
      </c>
      <c r="H877" s="64" t="s">
        <v>24</v>
      </c>
      <c r="I877" s="64" t="s">
        <v>2513</v>
      </c>
      <c r="J877" s="64" t="s">
        <v>2514</v>
      </c>
      <c r="K877" s="64" t="s">
        <v>240</v>
      </c>
      <c r="L877" s="65">
        <v>31989</v>
      </c>
      <c r="M877" s="65">
        <v>0</v>
      </c>
      <c r="N877" s="65">
        <v>0</v>
      </c>
      <c r="O877" s="65">
        <v>25793</v>
      </c>
      <c r="P877" s="65">
        <v>0</v>
      </c>
      <c r="Q877" s="65">
        <v>5708</v>
      </c>
      <c r="R877" s="65">
        <v>5496</v>
      </c>
      <c r="S877" s="65">
        <v>149</v>
      </c>
      <c r="T877" s="57">
        <f>IF(P877&gt;0, ROUND(IF(IF(OR(C877="51", C877="52", C877="66"), (L877*'UNIT VALUES'!$C$22)-CALCS!P877,0)&gt;0, IF(OR(C877="51", C877="52", C877="66"), (L877*'UNIT VALUES'!$C$22)-CALCS!P877,0), 0), 0), ROUND(IF(IF(OR(C877="51", C877="52", C877="66"), (L877*'UNIT VALUES'!$C$22)-CALCS!O877,0)&gt;0, IF(OR(C877="51", C877="52", C877="66"), (L877*'UNIT VALUES'!$C$22)-CALCS!O877,0), 0), 0))</f>
        <v>21967</v>
      </c>
      <c r="U877" s="58">
        <f>IF(C877="22", (O877*'UNIT VALUES'!$D$34)+(Q877*'UNIT VALUES'!$D$35)+(S877*'UNIT VALUES'!$D$36), (O877*'UNIT VALUES'!$D$24)+(Q877*'UNIT VALUES'!$D$25)+(S877*'UNIT VALUES'!$D$26))</f>
        <v>251865.13826586498</v>
      </c>
      <c r="V877" s="58">
        <f>IF(C877="22",(O877*'UNIT VALUES'!$D$37)+(Q877*'UNIT VALUES'!$D$38)+(R877*'UNIT VALUES'!$D$39),IF(C877="66",(Q877*'UNIT VALUES'!$D$27)+(T877*'UNIT VALUES'!$D$29)+(R877*'UNIT VALUES'!$D$30),(Q877*'UNIT VALUES'!$D$27)+(T877*'UNIT VALUES'!$D$28)+(R877*'UNIT VALUES'!$D$30)))</f>
        <v>774348.89656816039</v>
      </c>
      <c r="W877" s="58">
        <f t="shared" si="13"/>
        <v>774349</v>
      </c>
      <c r="X877" s="63">
        <f>ROUND(IF(C877="22", W877*'UNIT VALUES'!$D$40, W877*'UNIT VALUES'!$D$32), 0)</f>
        <v>675594</v>
      </c>
    </row>
    <row r="878" spans="1:24">
      <c r="A878" s="64" t="s">
        <v>1443</v>
      </c>
      <c r="B878" s="64" t="s">
        <v>2441</v>
      </c>
      <c r="C878" s="64" t="s">
        <v>28</v>
      </c>
      <c r="D878" s="64" t="s">
        <v>29</v>
      </c>
      <c r="E878" s="64" t="s">
        <v>2442</v>
      </c>
      <c r="F878" s="64" t="s">
        <v>2515</v>
      </c>
      <c r="G878" s="64" t="s">
        <v>1665</v>
      </c>
      <c r="H878" s="64" t="s">
        <v>24</v>
      </c>
      <c r="I878" s="64" t="s">
        <v>2516</v>
      </c>
      <c r="J878" s="64" t="s">
        <v>2517</v>
      </c>
      <c r="K878" s="64" t="s">
        <v>240</v>
      </c>
      <c r="L878" s="65">
        <v>82723</v>
      </c>
      <c r="M878" s="65">
        <v>72563</v>
      </c>
      <c r="N878" s="65">
        <v>72563</v>
      </c>
      <c r="O878" s="65">
        <v>60608</v>
      </c>
      <c r="P878" s="65">
        <v>0</v>
      </c>
      <c r="Q878" s="65">
        <v>14361</v>
      </c>
      <c r="R878" s="65">
        <v>10402</v>
      </c>
      <c r="S878" s="65">
        <v>339</v>
      </c>
      <c r="T878" s="57">
        <f>IF(P878&gt;0, ROUND(IF(IF(OR(C878="51", C878="52", C878="66"), (L878*'UNIT VALUES'!$C$22)-CALCS!P878,0)&gt;0, IF(OR(C878="51", C878="52", C878="66"), (L878*'UNIT VALUES'!$C$22)-CALCS!P878,0), 0), 0), ROUND(IF(IF(OR(C878="51", C878="52", C878="66"), (L878*'UNIT VALUES'!$C$22)-CALCS!O878,0)&gt;0, IF(OR(C878="51", C878="52", C878="66"), (L878*'UNIT VALUES'!$C$22)-CALCS!O878,0), 0), 0))</f>
        <v>62899</v>
      </c>
      <c r="U878" s="58">
        <f>IF(C878="22", (O878*'UNIT VALUES'!$D$34)+(Q878*'UNIT VALUES'!$D$35)+(S878*'UNIT VALUES'!$D$36), (O878*'UNIT VALUES'!$D$24)+(Q878*'UNIT VALUES'!$D$25)+(S878*'UNIT VALUES'!$D$26))</f>
        <v>619179.79022915813</v>
      </c>
      <c r="V878" s="58">
        <f>IF(C878="22",(O878*'UNIT VALUES'!$D$37)+(Q878*'UNIT VALUES'!$D$38)+(R878*'UNIT VALUES'!$D$39),IF(C878="66",(Q878*'UNIT VALUES'!$D$27)+(T878*'UNIT VALUES'!$D$29)+(R878*'UNIT VALUES'!$D$30),(Q878*'UNIT VALUES'!$D$27)+(T878*'UNIT VALUES'!$D$28)+(R878*'UNIT VALUES'!$D$30)))</f>
        <v>1799305.309293096</v>
      </c>
      <c r="W878" s="58">
        <f t="shared" si="13"/>
        <v>1799305</v>
      </c>
      <c r="X878" s="63">
        <f>ROUND(IF(C878="22", W878*'UNIT VALUES'!$D$40, W878*'UNIT VALUES'!$D$32), 0)</f>
        <v>1569835</v>
      </c>
    </row>
    <row r="879" spans="1:24">
      <c r="A879" s="64" t="s">
        <v>2518</v>
      </c>
      <c r="B879" s="64" t="s">
        <v>2441</v>
      </c>
      <c r="C879" s="64" t="s">
        <v>28</v>
      </c>
      <c r="D879" s="64" t="s">
        <v>29</v>
      </c>
      <c r="E879" s="64" t="s">
        <v>2442</v>
      </c>
      <c r="F879" s="64" t="s">
        <v>2519</v>
      </c>
      <c r="G879" s="64" t="s">
        <v>45</v>
      </c>
      <c r="H879" s="64" t="s">
        <v>24</v>
      </c>
      <c r="I879" s="64" t="s">
        <v>2520</v>
      </c>
      <c r="J879" s="64" t="s">
        <v>2521</v>
      </c>
      <c r="K879" s="64" t="s">
        <v>240</v>
      </c>
      <c r="L879" s="65">
        <v>32495</v>
      </c>
      <c r="M879" s="65">
        <v>26400</v>
      </c>
      <c r="N879" s="65">
        <v>26400</v>
      </c>
      <c r="O879" s="65">
        <v>18659</v>
      </c>
      <c r="P879" s="65">
        <v>0</v>
      </c>
      <c r="Q879" s="65">
        <v>4615</v>
      </c>
      <c r="R879" s="65">
        <v>2641</v>
      </c>
      <c r="S879" s="65">
        <v>40</v>
      </c>
      <c r="T879" s="57">
        <f>IF(P879&gt;0, ROUND(IF(IF(OR(C879="51", C879="52", C879="66"), (L879*'UNIT VALUES'!$C$22)-CALCS!P879,0)&gt;0, IF(OR(C879="51", C879="52", C879="66"), (L879*'UNIT VALUES'!$C$22)-CALCS!P879,0), 0), 0), ROUND(IF(IF(OR(C879="51", C879="52", C879="66"), (L879*'UNIT VALUES'!$C$22)-CALCS!O879,0)&gt;0, IF(OR(C879="51", C879="52", C879="66"), (L879*'UNIT VALUES'!$C$22)-CALCS!O879,0), 0), 0))</f>
        <v>29857</v>
      </c>
      <c r="U879" s="58">
        <f>IF(C879="22", (O879*'UNIT VALUES'!$D$34)+(Q879*'UNIT VALUES'!$D$35)+(S879*'UNIT VALUES'!$D$36), (O879*'UNIT VALUES'!$D$24)+(Q879*'UNIT VALUES'!$D$25)+(S879*'UNIT VALUES'!$D$26))</f>
        <v>185696.92685775799</v>
      </c>
      <c r="V879" s="58">
        <f>IF(C879="22",(O879*'UNIT VALUES'!$D$37)+(Q879*'UNIT VALUES'!$D$38)+(R879*'UNIT VALUES'!$D$39),IF(C879="66",(Q879*'UNIT VALUES'!$D$27)+(T879*'UNIT VALUES'!$D$29)+(R879*'UNIT VALUES'!$D$30),(Q879*'UNIT VALUES'!$D$27)+(T879*'UNIT VALUES'!$D$28)+(R879*'UNIT VALUES'!$D$30)))</f>
        <v>649251.94618865359</v>
      </c>
      <c r="W879" s="58">
        <f t="shared" si="13"/>
        <v>649252</v>
      </c>
      <c r="X879" s="63">
        <f>ROUND(IF(C879="22", W879*'UNIT VALUES'!$D$40, W879*'UNIT VALUES'!$D$32), 0)</f>
        <v>566451</v>
      </c>
    </row>
    <row r="880" spans="1:24">
      <c r="A880" s="64" t="s">
        <v>2522</v>
      </c>
      <c r="B880" s="64" t="s">
        <v>2441</v>
      </c>
      <c r="C880" s="64" t="s">
        <v>28</v>
      </c>
      <c r="D880" s="64" t="s">
        <v>29</v>
      </c>
      <c r="E880" s="64" t="s">
        <v>2442</v>
      </c>
      <c r="F880" s="64" t="s">
        <v>2523</v>
      </c>
      <c r="G880" s="64" t="s">
        <v>359</v>
      </c>
      <c r="H880" s="64" t="s">
        <v>24</v>
      </c>
      <c r="I880" s="64" t="s">
        <v>216</v>
      </c>
      <c r="J880" s="64" t="s">
        <v>2453</v>
      </c>
      <c r="K880" s="64" t="s">
        <v>240</v>
      </c>
      <c r="L880" s="65">
        <v>340452</v>
      </c>
      <c r="M880" s="65">
        <v>354635</v>
      </c>
      <c r="N880" s="65">
        <v>354635</v>
      </c>
      <c r="O880" s="65">
        <v>287208</v>
      </c>
      <c r="P880" s="65">
        <v>0</v>
      </c>
      <c r="Q880" s="65">
        <v>68775</v>
      </c>
      <c r="R880" s="65">
        <v>53018</v>
      </c>
      <c r="S880" s="65">
        <v>1397</v>
      </c>
      <c r="T880" s="57">
        <f>IF(P880&gt;0, ROUND(IF(IF(OR(C880="51", C880="52", C880="66"), (L880*'UNIT VALUES'!$C$22)-CALCS!P880,0)&gt;0, IF(OR(C880="51", C880="52", C880="66"), (L880*'UNIT VALUES'!$C$22)-CALCS!P880,0), 0), 0), ROUND(IF(IF(OR(C880="51", C880="52", C880="66"), (L880*'UNIT VALUES'!$C$22)-CALCS!O880,0)&gt;0, IF(OR(C880="51", C880="52", C880="66"), (L880*'UNIT VALUES'!$C$22)-CALCS!O880,0), 0), 0))</f>
        <v>221095</v>
      </c>
      <c r="U880" s="58">
        <f>IF(C880="22", (O880*'UNIT VALUES'!$D$34)+(Q880*'UNIT VALUES'!$D$35)+(S880*'UNIT VALUES'!$D$36), (O880*'UNIT VALUES'!$D$24)+(Q880*'UNIT VALUES'!$D$25)+(S880*'UNIT VALUES'!$D$26))</f>
        <v>2920927.8868353078</v>
      </c>
      <c r="V880" s="58">
        <f>IF(C880="22",(O880*'UNIT VALUES'!$D$37)+(Q880*'UNIT VALUES'!$D$38)+(R880*'UNIT VALUES'!$D$39),IF(C880="66",(Q880*'UNIT VALUES'!$D$27)+(T880*'UNIT VALUES'!$D$29)+(R880*'UNIT VALUES'!$D$30),(Q880*'UNIT VALUES'!$D$27)+(T880*'UNIT VALUES'!$D$28)+(R880*'UNIT VALUES'!$D$30)))</f>
        <v>7838899.8432385493</v>
      </c>
      <c r="W880" s="58">
        <f t="shared" si="13"/>
        <v>7838900</v>
      </c>
      <c r="X880" s="63">
        <f>ROUND(IF(C880="22", W880*'UNIT VALUES'!$D$40, W880*'UNIT VALUES'!$D$32), 0)</f>
        <v>6839185</v>
      </c>
    </row>
    <row r="881" spans="1:24">
      <c r="A881" s="64" t="s">
        <v>1911</v>
      </c>
      <c r="B881" s="64" t="s">
        <v>2441</v>
      </c>
      <c r="C881" s="64" t="s">
        <v>28</v>
      </c>
      <c r="D881" s="64" t="s">
        <v>29</v>
      </c>
      <c r="E881" s="64" t="s">
        <v>2442</v>
      </c>
      <c r="F881" s="64" t="s">
        <v>2524</v>
      </c>
      <c r="G881" s="64" t="s">
        <v>1272</v>
      </c>
      <c r="H881" s="64" t="s">
        <v>24</v>
      </c>
      <c r="I881" s="64" t="s">
        <v>2525</v>
      </c>
      <c r="J881" s="64" t="s">
        <v>2526</v>
      </c>
      <c r="K881" s="64" t="s">
        <v>240</v>
      </c>
      <c r="L881" s="65">
        <v>59648</v>
      </c>
      <c r="M881" s="65">
        <v>56629</v>
      </c>
      <c r="N881" s="65">
        <v>56629</v>
      </c>
      <c r="O881" s="65">
        <v>41557</v>
      </c>
      <c r="P881" s="65">
        <v>0</v>
      </c>
      <c r="Q881" s="65">
        <v>11518</v>
      </c>
      <c r="R881" s="65">
        <v>5783</v>
      </c>
      <c r="S881" s="65">
        <v>257</v>
      </c>
      <c r="T881" s="57">
        <f>IF(P881&gt;0, ROUND(IF(IF(OR(C881="51", C881="52", C881="66"), (L881*'UNIT VALUES'!$C$22)-CALCS!P881,0)&gt;0, IF(OR(C881="51", C881="52", C881="66"), (L881*'UNIT VALUES'!$C$22)-CALCS!P881,0), 0), 0), ROUND(IF(IF(OR(C881="51", C881="52", C881="66"), (L881*'UNIT VALUES'!$C$22)-CALCS!O881,0)&gt;0, IF(OR(C881="51", C881="52", C881="66"), (L881*'UNIT VALUES'!$C$22)-CALCS!O881,0), 0), 0))</f>
        <v>47499</v>
      </c>
      <c r="U881" s="58">
        <f>IF(C881="22", (O881*'UNIT VALUES'!$D$34)+(Q881*'UNIT VALUES'!$D$35)+(S881*'UNIT VALUES'!$D$36), (O881*'UNIT VALUES'!$D$24)+(Q881*'UNIT VALUES'!$D$25)+(S881*'UNIT VALUES'!$D$26))</f>
        <v>480219.20344373235</v>
      </c>
      <c r="V881" s="58">
        <f>IF(C881="22",(O881*'UNIT VALUES'!$D$37)+(Q881*'UNIT VALUES'!$D$38)+(R881*'UNIT VALUES'!$D$39),IF(C881="66",(Q881*'UNIT VALUES'!$D$27)+(T881*'UNIT VALUES'!$D$29)+(R881*'UNIT VALUES'!$D$30),(Q881*'UNIT VALUES'!$D$27)+(T881*'UNIT VALUES'!$D$28)+(R881*'UNIT VALUES'!$D$30)))</f>
        <v>1223131.9935952174</v>
      </c>
      <c r="W881" s="58">
        <f t="shared" si="13"/>
        <v>1223132</v>
      </c>
      <c r="X881" s="63">
        <f>ROUND(IF(C881="22", W881*'UNIT VALUES'!$D$40, W881*'UNIT VALUES'!$D$32), 0)</f>
        <v>1067143</v>
      </c>
    </row>
    <row r="882" spans="1:24">
      <c r="A882" s="64" t="s">
        <v>2527</v>
      </c>
      <c r="B882" s="64" t="s">
        <v>2441</v>
      </c>
      <c r="C882" s="64" t="s">
        <v>28</v>
      </c>
      <c r="D882" s="64" t="s">
        <v>29</v>
      </c>
      <c r="E882" s="64" t="s">
        <v>2442</v>
      </c>
      <c r="F882" s="64" t="s">
        <v>2528</v>
      </c>
      <c r="G882" s="64" t="s">
        <v>23</v>
      </c>
      <c r="H882" s="64" t="s">
        <v>24</v>
      </c>
      <c r="I882" s="64" t="s">
        <v>2529</v>
      </c>
      <c r="J882" s="64" t="s">
        <v>2526</v>
      </c>
      <c r="K882" s="64" t="s">
        <v>240</v>
      </c>
      <c r="L882" s="65">
        <v>166689</v>
      </c>
      <c r="M882" s="65">
        <v>115510</v>
      </c>
      <c r="N882" s="65">
        <v>115436</v>
      </c>
      <c r="O882" s="65">
        <v>66982</v>
      </c>
      <c r="P882" s="65">
        <v>0</v>
      </c>
      <c r="Q882" s="65">
        <v>22333</v>
      </c>
      <c r="R882" s="65">
        <v>15797</v>
      </c>
      <c r="S882" s="65">
        <v>288</v>
      </c>
      <c r="T882" s="57">
        <f>IF(P882&gt;0, ROUND(IF(IF(OR(C882="51", C882="52", C882="66"), (L882*'UNIT VALUES'!$C$22)-CALCS!P882,0)&gt;0, IF(OR(C882="51", C882="52", C882="66"), (L882*'UNIT VALUES'!$C$22)-CALCS!P882,0), 0), 0), ROUND(IF(IF(OR(C882="51", C882="52", C882="66"), (L882*'UNIT VALUES'!$C$22)-CALCS!O882,0)&gt;0, IF(OR(C882="51", C882="52", C882="66"), (L882*'UNIT VALUES'!$C$22)-CALCS!O882,0), 0), 0))</f>
        <v>181889</v>
      </c>
      <c r="U882" s="58">
        <f>IF(C882="22", (O882*'UNIT VALUES'!$D$34)+(Q882*'UNIT VALUES'!$D$35)+(S882*'UNIT VALUES'!$D$36), (O882*'UNIT VALUES'!$D$24)+(Q882*'UNIT VALUES'!$D$25)+(S882*'UNIT VALUES'!$D$26))</f>
        <v>868794.11908421176</v>
      </c>
      <c r="V882" s="58">
        <f>IF(C882="22",(O882*'UNIT VALUES'!$D$37)+(Q882*'UNIT VALUES'!$D$38)+(R882*'UNIT VALUES'!$D$39),IF(C882="66",(Q882*'UNIT VALUES'!$D$27)+(T882*'UNIT VALUES'!$D$29)+(R882*'UNIT VALUES'!$D$30),(Q882*'UNIT VALUES'!$D$27)+(T882*'UNIT VALUES'!$D$28)+(R882*'UNIT VALUES'!$D$30)))</f>
        <v>3827456.2576078437</v>
      </c>
      <c r="W882" s="58">
        <f t="shared" si="13"/>
        <v>3827456</v>
      </c>
      <c r="X882" s="63">
        <f>ROUND(IF(C882="22", W882*'UNIT VALUES'!$D$40, W882*'UNIT VALUES'!$D$32), 0)</f>
        <v>3339331</v>
      </c>
    </row>
    <row r="883" spans="1:24">
      <c r="A883" s="64" t="s">
        <v>2530</v>
      </c>
      <c r="B883" s="64" t="s">
        <v>2441</v>
      </c>
      <c r="C883" s="64" t="s">
        <v>102</v>
      </c>
      <c r="D883" s="64" t="s">
        <v>103</v>
      </c>
      <c r="E883" s="64" t="s">
        <v>2442</v>
      </c>
      <c r="F883" s="64" t="s">
        <v>2274</v>
      </c>
      <c r="G883" s="64" t="s">
        <v>1650</v>
      </c>
      <c r="H883" s="64" t="s">
        <v>24</v>
      </c>
      <c r="I883" s="64" t="s">
        <v>24</v>
      </c>
      <c r="J883" s="64" t="s">
        <v>1593</v>
      </c>
      <c r="K883" s="64" t="s">
        <v>240</v>
      </c>
      <c r="L883" s="65">
        <v>84887</v>
      </c>
      <c r="M883" s="65">
        <v>0</v>
      </c>
      <c r="N883" s="65">
        <v>0</v>
      </c>
      <c r="O883" s="65">
        <v>257632</v>
      </c>
      <c r="P883" s="65">
        <v>0</v>
      </c>
      <c r="Q883" s="65">
        <v>20412</v>
      </c>
      <c r="R883" s="65">
        <v>5579</v>
      </c>
      <c r="S883" s="65">
        <v>818</v>
      </c>
      <c r="T883" s="57">
        <f>IF(P883&gt;0, ROUND(IF(IF(OR(C883="51", C883="52", C883="66"), (L883*'UNIT VALUES'!$C$22)-CALCS!P883,0)&gt;0, IF(OR(C883="51", C883="52", C883="66"), (L883*'UNIT VALUES'!$C$22)-CALCS!P883,0), 0), 0), ROUND(IF(IF(OR(C883="51", C883="52", C883="66"), (L883*'UNIT VALUES'!$C$22)-CALCS!O883,0)&gt;0, IF(OR(C883="51", C883="52", C883="66"), (L883*'UNIT VALUES'!$C$22)-CALCS!O883,0), 0), 0))</f>
        <v>0</v>
      </c>
      <c r="U883" s="58">
        <f>IF(C883="22", (O883*'UNIT VALUES'!$D$34)+(Q883*'UNIT VALUES'!$D$35)+(S883*'UNIT VALUES'!$D$36), (O883*'UNIT VALUES'!$D$24)+(Q883*'UNIT VALUES'!$D$25)+(S883*'UNIT VALUES'!$D$26))</f>
        <v>1274061.6673191106</v>
      </c>
      <c r="V883" s="58">
        <f>IF(C883="22",(O883*'UNIT VALUES'!$D$37)+(Q883*'UNIT VALUES'!$D$38)+(R883*'UNIT VALUES'!$D$39),IF(C883="66",(Q883*'UNIT VALUES'!$D$27)+(T883*'UNIT VALUES'!$D$29)+(R883*'UNIT VALUES'!$D$30),(Q883*'UNIT VALUES'!$D$27)+(T883*'UNIT VALUES'!$D$28)+(R883*'UNIT VALUES'!$D$30)))</f>
        <v>776185.42146902753</v>
      </c>
      <c r="W883" s="58">
        <f t="shared" si="13"/>
        <v>1274062</v>
      </c>
      <c r="X883" s="63">
        <f>ROUND(IF(C883="22", W883*'UNIT VALUES'!$D$40, W883*'UNIT VALUES'!$D$32), 0)</f>
        <v>1111578</v>
      </c>
    </row>
    <row r="884" spans="1:24">
      <c r="A884" s="64" t="s">
        <v>2531</v>
      </c>
      <c r="B884" s="64" t="s">
        <v>2441</v>
      </c>
      <c r="C884" s="64" t="s">
        <v>102</v>
      </c>
      <c r="D884" s="64" t="s">
        <v>103</v>
      </c>
      <c r="E884" s="64" t="s">
        <v>2442</v>
      </c>
      <c r="F884" s="64" t="s">
        <v>848</v>
      </c>
      <c r="G884" s="64" t="s">
        <v>166</v>
      </c>
      <c r="H884" s="64" t="s">
        <v>24</v>
      </c>
      <c r="I884" s="64" t="s">
        <v>24</v>
      </c>
      <c r="J884" s="64" t="s">
        <v>2459</v>
      </c>
      <c r="K884" s="64" t="s">
        <v>240</v>
      </c>
      <c r="L884" s="65">
        <v>454059</v>
      </c>
      <c r="M884" s="65">
        <v>605958</v>
      </c>
      <c r="N884" s="65">
        <v>605908</v>
      </c>
      <c r="O884" s="65">
        <v>622446</v>
      </c>
      <c r="P884" s="65">
        <v>0</v>
      </c>
      <c r="Q884" s="65">
        <v>41625</v>
      </c>
      <c r="R884" s="65">
        <v>28790</v>
      </c>
      <c r="S884" s="65">
        <v>1878</v>
      </c>
      <c r="T884" s="57">
        <f>IF(P884&gt;0, ROUND(IF(IF(OR(C884="51", C884="52", C884="66"), (L884*'UNIT VALUES'!$C$22)-CALCS!P884,0)&gt;0, IF(OR(C884="51", C884="52", C884="66"), (L884*'UNIT VALUES'!$C$22)-CALCS!P884,0), 0), 0), ROUND(IF(IF(OR(C884="51", C884="52", C884="66"), (L884*'UNIT VALUES'!$C$22)-CALCS!O884,0)&gt;0, IF(OR(C884="51", C884="52", C884="66"), (L884*'UNIT VALUES'!$C$22)-CALCS!O884,0), 0), 0))</f>
        <v>55475</v>
      </c>
      <c r="U884" s="58">
        <f>IF(C884="22", (O884*'UNIT VALUES'!$D$34)+(Q884*'UNIT VALUES'!$D$35)+(S884*'UNIT VALUES'!$D$36), (O884*'UNIT VALUES'!$D$24)+(Q884*'UNIT VALUES'!$D$25)+(S884*'UNIT VALUES'!$D$26))</f>
        <v>2824463.3062835447</v>
      </c>
      <c r="V884" s="58">
        <f>IF(C884="22",(O884*'UNIT VALUES'!$D$37)+(Q884*'UNIT VALUES'!$D$38)+(R884*'UNIT VALUES'!$D$39),IF(C884="66",(Q884*'UNIT VALUES'!$D$27)+(T884*'UNIT VALUES'!$D$29)+(R884*'UNIT VALUES'!$D$30),(Q884*'UNIT VALUES'!$D$27)+(T884*'UNIT VALUES'!$D$28)+(R884*'UNIT VALUES'!$D$30)))</f>
        <v>3466586.0657736622</v>
      </c>
      <c r="W884" s="58">
        <f t="shared" si="13"/>
        <v>3466586</v>
      </c>
      <c r="X884" s="63">
        <f>ROUND(IF(C884="22", W884*'UNIT VALUES'!$D$40, W884*'UNIT VALUES'!$D$32), 0)</f>
        <v>3024483</v>
      </c>
    </row>
    <row r="885" spans="1:24">
      <c r="A885" s="64" t="s">
        <v>2532</v>
      </c>
      <c r="B885" s="64" t="s">
        <v>2441</v>
      </c>
      <c r="C885" s="64" t="s">
        <v>102</v>
      </c>
      <c r="D885" s="64" t="s">
        <v>103</v>
      </c>
      <c r="E885" s="64" t="s">
        <v>2442</v>
      </c>
      <c r="F885" s="64" t="s">
        <v>1924</v>
      </c>
      <c r="G885" s="64" t="s">
        <v>1838</v>
      </c>
      <c r="H885" s="64" t="s">
        <v>24</v>
      </c>
      <c r="I885" s="64" t="s">
        <v>24</v>
      </c>
      <c r="J885" s="64" t="s">
        <v>2464</v>
      </c>
      <c r="K885" s="64" t="s">
        <v>240</v>
      </c>
      <c r="L885" s="65">
        <v>211653</v>
      </c>
      <c r="M885" s="65">
        <v>306142</v>
      </c>
      <c r="N885" s="65">
        <v>306294</v>
      </c>
      <c r="O885" s="65">
        <v>417924</v>
      </c>
      <c r="P885" s="65">
        <v>0</v>
      </c>
      <c r="Q885" s="65">
        <v>28968</v>
      </c>
      <c r="R885" s="65">
        <v>11973</v>
      </c>
      <c r="S885" s="65">
        <v>2092</v>
      </c>
      <c r="T885" s="57">
        <f>IF(P885&gt;0, ROUND(IF(IF(OR(C885="51", C885="52", C885="66"), (L885*'UNIT VALUES'!$C$22)-CALCS!P885,0)&gt;0, IF(OR(C885="51", C885="52", C885="66"), (L885*'UNIT VALUES'!$C$22)-CALCS!P885,0), 0), 0), ROUND(IF(IF(OR(C885="51", C885="52", C885="66"), (L885*'UNIT VALUES'!$C$22)-CALCS!O885,0)&gt;0, IF(OR(C885="51", C885="52", C885="66"), (L885*'UNIT VALUES'!$C$22)-CALCS!O885,0), 0), 0))</f>
        <v>0</v>
      </c>
      <c r="U885" s="58">
        <f>IF(C885="22", (O885*'UNIT VALUES'!$D$34)+(Q885*'UNIT VALUES'!$D$35)+(S885*'UNIT VALUES'!$D$36), (O885*'UNIT VALUES'!$D$24)+(Q885*'UNIT VALUES'!$D$25)+(S885*'UNIT VALUES'!$D$26))</f>
        <v>2068567.4108540562</v>
      </c>
      <c r="V885" s="58">
        <f>IF(C885="22",(O885*'UNIT VALUES'!$D$37)+(Q885*'UNIT VALUES'!$D$38)+(R885*'UNIT VALUES'!$D$39),IF(C885="66",(Q885*'UNIT VALUES'!$D$27)+(T885*'UNIT VALUES'!$D$29)+(R885*'UNIT VALUES'!$D$30),(Q885*'UNIT VALUES'!$D$27)+(T885*'UNIT VALUES'!$D$28)+(R885*'UNIT VALUES'!$D$30)))</f>
        <v>1391350.1063709063</v>
      </c>
      <c r="W885" s="58">
        <f t="shared" si="13"/>
        <v>2068567</v>
      </c>
      <c r="X885" s="63">
        <f>ROUND(IF(C885="22", W885*'UNIT VALUES'!$D$40, W885*'UNIT VALUES'!$D$32), 0)</f>
        <v>1804757</v>
      </c>
    </row>
    <row r="886" spans="1:24">
      <c r="A886" s="64" t="s">
        <v>1545</v>
      </c>
      <c r="B886" s="64" t="s">
        <v>2441</v>
      </c>
      <c r="C886" s="64" t="s">
        <v>102</v>
      </c>
      <c r="D886" s="64" t="s">
        <v>103</v>
      </c>
      <c r="E886" s="64" t="s">
        <v>2442</v>
      </c>
      <c r="F886" s="64" t="s">
        <v>2533</v>
      </c>
      <c r="G886" s="64" t="s">
        <v>608</v>
      </c>
      <c r="H886" s="64" t="s">
        <v>24</v>
      </c>
      <c r="I886" s="64" t="s">
        <v>24</v>
      </c>
      <c r="J886" s="64" t="s">
        <v>1593</v>
      </c>
      <c r="K886" s="64" t="s">
        <v>240</v>
      </c>
      <c r="L886" s="65">
        <v>200197</v>
      </c>
      <c r="M886" s="65">
        <v>333311</v>
      </c>
      <c r="N886" s="65">
        <v>326399</v>
      </c>
      <c r="O886" s="65">
        <v>317422</v>
      </c>
      <c r="P886" s="65">
        <v>0</v>
      </c>
      <c r="Q886" s="65">
        <v>31527</v>
      </c>
      <c r="R886" s="65">
        <v>26062</v>
      </c>
      <c r="S886" s="65">
        <v>1322</v>
      </c>
      <c r="T886" s="57">
        <f>IF(P886&gt;0, ROUND(IF(IF(OR(C886="51", C886="52", C886="66"), (L886*'UNIT VALUES'!$C$22)-CALCS!P886,0)&gt;0, IF(OR(C886="51", C886="52", C886="66"), (L886*'UNIT VALUES'!$C$22)-CALCS!P886,0), 0), 0), ROUND(IF(IF(OR(C886="51", C886="52", C886="66"), (L886*'UNIT VALUES'!$C$22)-CALCS!O886,0)&gt;0, IF(OR(C886="51", C886="52", C886="66"), (L886*'UNIT VALUES'!$C$22)-CALCS!O886,0), 0), 0))</f>
        <v>0</v>
      </c>
      <c r="U886" s="58">
        <f>IF(C886="22", (O886*'UNIT VALUES'!$D$34)+(Q886*'UNIT VALUES'!$D$35)+(S886*'UNIT VALUES'!$D$36), (O886*'UNIT VALUES'!$D$24)+(Q886*'UNIT VALUES'!$D$25)+(S886*'UNIT VALUES'!$D$26))</f>
        <v>1819520.3472793906</v>
      </c>
      <c r="V886" s="58">
        <f>IF(C886="22",(O886*'UNIT VALUES'!$D$37)+(Q886*'UNIT VALUES'!$D$38)+(R886*'UNIT VALUES'!$D$39),IF(C886="66",(Q886*'UNIT VALUES'!$D$27)+(T886*'UNIT VALUES'!$D$29)+(R886*'UNIT VALUES'!$D$30),(Q886*'UNIT VALUES'!$D$27)+(T886*'UNIT VALUES'!$D$28)+(R886*'UNIT VALUES'!$D$30)))</f>
        <v>2445511.7109733373</v>
      </c>
      <c r="W886" s="58">
        <f t="shared" si="13"/>
        <v>2445512</v>
      </c>
      <c r="X886" s="63">
        <f>ROUND(IF(C886="22", W886*'UNIT VALUES'!$D$40, W886*'UNIT VALUES'!$D$32), 0)</f>
        <v>2133630</v>
      </c>
    </row>
    <row r="887" spans="1:24">
      <c r="A887" s="64" t="s">
        <v>1144</v>
      </c>
      <c r="B887" s="64" t="s">
        <v>2441</v>
      </c>
      <c r="C887" s="64" t="s">
        <v>102</v>
      </c>
      <c r="D887" s="64" t="s">
        <v>103</v>
      </c>
      <c r="E887" s="64" t="s">
        <v>2442</v>
      </c>
      <c r="F887" s="64" t="s">
        <v>790</v>
      </c>
      <c r="G887" s="64" t="s">
        <v>322</v>
      </c>
      <c r="H887" s="64" t="s">
        <v>24</v>
      </c>
      <c r="I887" s="64" t="s">
        <v>24</v>
      </c>
      <c r="J887" s="64" t="s">
        <v>2459</v>
      </c>
      <c r="K887" s="64" t="s">
        <v>240</v>
      </c>
      <c r="L887" s="65">
        <v>143986</v>
      </c>
      <c r="M887" s="65">
        <v>170207</v>
      </c>
      <c r="N887" s="65">
        <v>170207</v>
      </c>
      <c r="O887" s="65">
        <v>182411</v>
      </c>
      <c r="P887" s="65">
        <v>0</v>
      </c>
      <c r="Q887" s="65">
        <v>15022</v>
      </c>
      <c r="R887" s="65">
        <v>10011</v>
      </c>
      <c r="S887" s="65">
        <v>590</v>
      </c>
      <c r="T887" s="57">
        <f>IF(P887&gt;0, ROUND(IF(IF(OR(C887="51", C887="52", C887="66"), (L887*'UNIT VALUES'!$C$22)-CALCS!P887,0)&gt;0, IF(OR(C887="51", C887="52", C887="66"), (L887*'UNIT VALUES'!$C$22)-CALCS!P887,0), 0), 0), ROUND(IF(IF(OR(C887="51", C887="52", C887="66"), (L887*'UNIT VALUES'!$C$22)-CALCS!O887,0)&gt;0, IF(OR(C887="51", C887="52", C887="66"), (L887*'UNIT VALUES'!$C$22)-CALCS!O887,0), 0), 0))</f>
        <v>32564</v>
      </c>
      <c r="U887" s="58">
        <f>IF(C887="22", (O887*'UNIT VALUES'!$D$34)+(Q887*'UNIT VALUES'!$D$35)+(S887*'UNIT VALUES'!$D$36), (O887*'UNIT VALUES'!$D$24)+(Q887*'UNIT VALUES'!$D$25)+(S887*'UNIT VALUES'!$D$26))</f>
        <v>921467.15739150788</v>
      </c>
      <c r="V887" s="58">
        <f>IF(C887="22",(O887*'UNIT VALUES'!$D$37)+(Q887*'UNIT VALUES'!$D$38)+(R887*'UNIT VALUES'!$D$39),IF(C887="66",(Q887*'UNIT VALUES'!$D$27)+(T887*'UNIT VALUES'!$D$29)+(R887*'UNIT VALUES'!$D$30),(Q887*'UNIT VALUES'!$D$27)+(T887*'UNIT VALUES'!$D$28)+(R887*'UNIT VALUES'!$D$30)))</f>
        <v>1368540.2860409794</v>
      </c>
      <c r="W887" s="58">
        <f t="shared" si="13"/>
        <v>1368540</v>
      </c>
      <c r="X887" s="63">
        <f>ROUND(IF(C887="22", W887*'UNIT VALUES'!$D$40, W887*'UNIT VALUES'!$D$32), 0)</f>
        <v>1194007</v>
      </c>
    </row>
    <row r="888" spans="1:24">
      <c r="A888" s="64" t="s">
        <v>1782</v>
      </c>
      <c r="B888" s="64" t="s">
        <v>2441</v>
      </c>
      <c r="C888" s="64" t="s">
        <v>102</v>
      </c>
      <c r="D888" s="64" t="s">
        <v>103</v>
      </c>
      <c r="E888" s="64" t="s">
        <v>2442</v>
      </c>
      <c r="F888" s="64" t="s">
        <v>2534</v>
      </c>
      <c r="G888" s="64" t="s">
        <v>330</v>
      </c>
      <c r="H888" s="64" t="s">
        <v>24</v>
      </c>
      <c r="I888" s="64" t="s">
        <v>24</v>
      </c>
      <c r="J888" s="64" t="s">
        <v>2468</v>
      </c>
      <c r="K888" s="64" t="s">
        <v>240</v>
      </c>
      <c r="L888" s="65">
        <v>211608</v>
      </c>
      <c r="M888" s="65">
        <v>280992</v>
      </c>
      <c r="N888" s="65">
        <v>274940</v>
      </c>
      <c r="O888" s="65">
        <v>342822</v>
      </c>
      <c r="P888" s="65">
        <v>0</v>
      </c>
      <c r="Q888" s="65">
        <v>33044</v>
      </c>
      <c r="R888" s="65">
        <v>13003</v>
      </c>
      <c r="S888" s="65">
        <v>1329</v>
      </c>
      <c r="T888" s="57">
        <f>IF(P888&gt;0, ROUND(IF(IF(OR(C888="51", C888="52", C888="66"), (L888*'UNIT VALUES'!$C$22)-CALCS!P888,0)&gt;0, IF(OR(C888="51", C888="52", C888="66"), (L888*'UNIT VALUES'!$C$22)-CALCS!P888,0), 0), 0), ROUND(IF(IF(OR(C888="51", C888="52", C888="66"), (L888*'UNIT VALUES'!$C$22)-CALCS!O888,0)&gt;0, IF(OR(C888="51", C888="52", C888="66"), (L888*'UNIT VALUES'!$C$22)-CALCS!O888,0), 0), 0))</f>
        <v>0</v>
      </c>
      <c r="U888" s="58">
        <f>IF(C888="22", (O888*'UNIT VALUES'!$D$34)+(Q888*'UNIT VALUES'!$D$35)+(S888*'UNIT VALUES'!$D$36), (O888*'UNIT VALUES'!$D$24)+(Q888*'UNIT VALUES'!$D$25)+(S888*'UNIT VALUES'!$D$26))</f>
        <v>1917389.8234070488</v>
      </c>
      <c r="V888" s="58">
        <f>IF(C888="22",(O888*'UNIT VALUES'!$D$37)+(Q888*'UNIT VALUES'!$D$38)+(R888*'UNIT VALUES'!$D$39),IF(C888="66",(Q888*'UNIT VALUES'!$D$27)+(T888*'UNIT VALUES'!$D$29)+(R888*'UNIT VALUES'!$D$30),(Q888*'UNIT VALUES'!$D$27)+(T888*'UNIT VALUES'!$D$28)+(R888*'UNIT VALUES'!$D$30)))</f>
        <v>1540337.3430991389</v>
      </c>
      <c r="W888" s="58">
        <f t="shared" si="13"/>
        <v>1917390</v>
      </c>
      <c r="X888" s="63">
        <f>ROUND(IF(C888="22", W888*'UNIT VALUES'!$D$40, W888*'UNIT VALUES'!$D$32), 0)</f>
        <v>1672860</v>
      </c>
    </row>
    <row r="889" spans="1:24">
      <c r="A889" s="64" t="s">
        <v>2535</v>
      </c>
      <c r="B889" s="64" t="s">
        <v>2441</v>
      </c>
      <c r="C889" s="64" t="s">
        <v>102</v>
      </c>
      <c r="D889" s="64" t="s">
        <v>103</v>
      </c>
      <c r="E889" s="64" t="s">
        <v>2442</v>
      </c>
      <c r="F889" s="64" t="s">
        <v>1248</v>
      </c>
      <c r="G889" s="64" t="s">
        <v>1249</v>
      </c>
      <c r="H889" s="64" t="s">
        <v>24</v>
      </c>
      <c r="I889" s="64" t="s">
        <v>24</v>
      </c>
      <c r="J889" s="64" t="s">
        <v>2448</v>
      </c>
      <c r="K889" s="64" t="s">
        <v>240</v>
      </c>
      <c r="L889" s="65">
        <v>166788</v>
      </c>
      <c r="M889" s="65">
        <v>230873</v>
      </c>
      <c r="N889" s="65">
        <v>231401</v>
      </c>
      <c r="O889" s="65">
        <v>249971</v>
      </c>
      <c r="P889" s="65">
        <v>0</v>
      </c>
      <c r="Q889" s="65">
        <v>17774</v>
      </c>
      <c r="R889" s="65">
        <v>12303</v>
      </c>
      <c r="S889" s="65">
        <v>681</v>
      </c>
      <c r="T889" s="57">
        <f>IF(P889&gt;0, ROUND(IF(IF(OR(C889="51", C889="52", C889="66"), (L889*'UNIT VALUES'!$C$22)-CALCS!P889,0)&gt;0, IF(OR(C889="51", C889="52", C889="66"), (L889*'UNIT VALUES'!$C$22)-CALCS!P889,0), 0), 0), ROUND(IF(IF(OR(C889="51", C889="52", C889="66"), (L889*'UNIT VALUES'!$C$22)-CALCS!O889,0)&gt;0, IF(OR(C889="51", C889="52", C889="66"), (L889*'UNIT VALUES'!$C$22)-CALCS!O889,0), 0), 0))</f>
        <v>0</v>
      </c>
      <c r="U889" s="58">
        <f>IF(C889="22", (O889*'UNIT VALUES'!$D$34)+(Q889*'UNIT VALUES'!$D$35)+(S889*'UNIT VALUES'!$D$36), (O889*'UNIT VALUES'!$D$24)+(Q889*'UNIT VALUES'!$D$25)+(S889*'UNIT VALUES'!$D$26))</f>
        <v>1154494.9688175344</v>
      </c>
      <c r="V889" s="58">
        <f>IF(C889="22",(O889*'UNIT VALUES'!$D$37)+(Q889*'UNIT VALUES'!$D$38)+(R889*'UNIT VALUES'!$D$39),IF(C889="66",(Q889*'UNIT VALUES'!$D$27)+(T889*'UNIT VALUES'!$D$29)+(R889*'UNIT VALUES'!$D$30),(Q889*'UNIT VALUES'!$D$27)+(T889*'UNIT VALUES'!$D$28)+(R889*'UNIT VALUES'!$D$30)))</f>
        <v>1207912.9393395504</v>
      </c>
      <c r="W889" s="58">
        <f t="shared" si="13"/>
        <v>1207913</v>
      </c>
      <c r="X889" s="63">
        <f>ROUND(IF(C889="22", W889*'UNIT VALUES'!$D$40, W889*'UNIT VALUES'!$D$32), 0)</f>
        <v>1053865</v>
      </c>
    </row>
    <row r="890" spans="1:24">
      <c r="A890" s="64" t="s">
        <v>2536</v>
      </c>
      <c r="B890" s="64" t="s">
        <v>2441</v>
      </c>
      <c r="C890" s="64" t="s">
        <v>102</v>
      </c>
      <c r="D890" s="64" t="s">
        <v>103</v>
      </c>
      <c r="E890" s="64" t="s">
        <v>2442</v>
      </c>
      <c r="F890" s="64" t="s">
        <v>2537</v>
      </c>
      <c r="G890" s="64" t="s">
        <v>2140</v>
      </c>
      <c r="H890" s="64" t="s">
        <v>24</v>
      </c>
      <c r="I890" s="64" t="s">
        <v>24</v>
      </c>
      <c r="J890" s="64" t="s">
        <v>2445</v>
      </c>
      <c r="K890" s="64" t="s">
        <v>240</v>
      </c>
      <c r="L890" s="65">
        <v>138793</v>
      </c>
      <c r="M890" s="65">
        <v>179132</v>
      </c>
      <c r="N890" s="65">
        <v>179132</v>
      </c>
      <c r="O890" s="65">
        <v>265243</v>
      </c>
      <c r="P890" s="65">
        <v>0</v>
      </c>
      <c r="Q890" s="65">
        <v>14783</v>
      </c>
      <c r="R890" s="65">
        <v>8477</v>
      </c>
      <c r="S890" s="65">
        <v>576</v>
      </c>
      <c r="T890" s="57">
        <f>IF(P890&gt;0, ROUND(IF(IF(OR(C890="51", C890="52", C890="66"), (L890*'UNIT VALUES'!$C$22)-CALCS!P890,0)&gt;0, IF(OR(C890="51", C890="52", C890="66"), (L890*'UNIT VALUES'!$C$22)-CALCS!P890,0), 0), 0), ROUND(IF(IF(OR(C890="51", C890="52", C890="66"), (L890*'UNIT VALUES'!$C$22)-CALCS!O890,0)&gt;0, IF(OR(C890="51", C890="52", C890="66"), (L890*'UNIT VALUES'!$C$22)-CALCS!O890,0), 0), 0))</f>
        <v>0</v>
      </c>
      <c r="U890" s="58">
        <f>IF(C890="22", (O890*'UNIT VALUES'!$D$34)+(Q890*'UNIT VALUES'!$D$35)+(S890*'UNIT VALUES'!$D$36), (O890*'UNIT VALUES'!$D$24)+(Q890*'UNIT VALUES'!$D$25)+(S890*'UNIT VALUES'!$D$26))</f>
        <v>1074542.6715242041</v>
      </c>
      <c r="V890" s="58">
        <f>IF(C890="22",(O890*'UNIT VALUES'!$D$37)+(Q890*'UNIT VALUES'!$D$38)+(R890*'UNIT VALUES'!$D$39),IF(C890="66",(Q890*'UNIT VALUES'!$D$27)+(T890*'UNIT VALUES'!$D$29)+(R890*'UNIT VALUES'!$D$30),(Q890*'UNIT VALUES'!$D$27)+(T890*'UNIT VALUES'!$D$28)+(R890*'UNIT VALUES'!$D$30)))</f>
        <v>879182.1955349152</v>
      </c>
      <c r="W890" s="58">
        <f t="shared" si="13"/>
        <v>1074543</v>
      </c>
      <c r="X890" s="63">
        <f>ROUND(IF(C890="22", W890*'UNIT VALUES'!$D$40, W890*'UNIT VALUES'!$D$32), 0)</f>
        <v>937504</v>
      </c>
    </row>
    <row r="891" spans="1:24">
      <c r="A891" s="64" t="s">
        <v>2538</v>
      </c>
      <c r="B891" s="64" t="s">
        <v>2441</v>
      </c>
      <c r="C891" s="64" t="s">
        <v>102</v>
      </c>
      <c r="D891" s="64" t="s">
        <v>103</v>
      </c>
      <c r="E891" s="64" t="s">
        <v>2442</v>
      </c>
      <c r="F891" s="64" t="s">
        <v>2539</v>
      </c>
      <c r="G891" s="64" t="s">
        <v>2540</v>
      </c>
      <c r="H891" s="64" t="s">
        <v>24</v>
      </c>
      <c r="I891" s="64" t="s">
        <v>24</v>
      </c>
      <c r="J891" s="64" t="s">
        <v>1593</v>
      </c>
      <c r="K891" s="64" t="s">
        <v>240</v>
      </c>
      <c r="L891" s="65">
        <v>65006</v>
      </c>
      <c r="M891" s="65">
        <v>0</v>
      </c>
      <c r="N891" s="65">
        <v>0</v>
      </c>
      <c r="O891" s="65">
        <v>205589</v>
      </c>
      <c r="P891" s="65">
        <v>0</v>
      </c>
      <c r="Q891" s="65">
        <v>11596</v>
      </c>
      <c r="R891" s="65">
        <v>4947</v>
      </c>
      <c r="S891" s="65">
        <v>511</v>
      </c>
      <c r="T891" s="57">
        <f>IF(P891&gt;0, ROUND(IF(IF(OR(C891="51", C891="52", C891="66"), (L891*'UNIT VALUES'!$C$22)-CALCS!P891,0)&gt;0, IF(OR(C891="51", C891="52", C891="66"), (L891*'UNIT VALUES'!$C$22)-CALCS!P891,0), 0), 0), ROUND(IF(IF(OR(C891="51", C891="52", C891="66"), (L891*'UNIT VALUES'!$C$22)-CALCS!O891,0)&gt;0, IF(OR(C891="51", C891="52", C891="66"), (L891*'UNIT VALUES'!$C$22)-CALCS!O891,0), 0), 0))</f>
        <v>0</v>
      </c>
      <c r="U891" s="58">
        <f>IF(C891="22", (O891*'UNIT VALUES'!$D$34)+(Q891*'UNIT VALUES'!$D$35)+(S891*'UNIT VALUES'!$D$36), (O891*'UNIT VALUES'!$D$24)+(Q891*'UNIT VALUES'!$D$25)+(S891*'UNIT VALUES'!$D$26))</f>
        <v>848049.09713987634</v>
      </c>
      <c r="V891" s="58">
        <f>IF(C891="22",(O891*'UNIT VALUES'!$D$37)+(Q891*'UNIT VALUES'!$D$38)+(R891*'UNIT VALUES'!$D$39),IF(C891="66",(Q891*'UNIT VALUES'!$D$27)+(T891*'UNIT VALUES'!$D$29)+(R891*'UNIT VALUES'!$D$30),(Q891*'UNIT VALUES'!$D$27)+(T891*'UNIT VALUES'!$D$28)+(R891*'UNIT VALUES'!$D$30)))</f>
        <v>567979.57915981126</v>
      </c>
      <c r="W891" s="58">
        <f t="shared" si="13"/>
        <v>848049</v>
      </c>
      <c r="X891" s="63">
        <f>ROUND(IF(C891="22", W891*'UNIT VALUES'!$D$40, W891*'UNIT VALUES'!$D$32), 0)</f>
        <v>739895</v>
      </c>
    </row>
    <row r="892" spans="1:24">
      <c r="A892" s="64" t="s">
        <v>2541</v>
      </c>
      <c r="B892" s="64" t="s">
        <v>2542</v>
      </c>
      <c r="C892" s="64" t="s">
        <v>19</v>
      </c>
      <c r="D892" s="64" t="s">
        <v>20</v>
      </c>
      <c r="E892" s="64" t="s">
        <v>2543</v>
      </c>
      <c r="F892" s="64" t="s">
        <v>22</v>
      </c>
      <c r="G892" s="64" t="s">
        <v>23</v>
      </c>
      <c r="H892" s="64" t="s">
        <v>24</v>
      </c>
      <c r="I892" s="64" t="s">
        <v>24</v>
      </c>
      <c r="J892" s="64" t="s">
        <v>25</v>
      </c>
      <c r="K892" s="64" t="s">
        <v>2544</v>
      </c>
      <c r="L892" s="65">
        <v>0</v>
      </c>
      <c r="M892" s="65">
        <v>3025787</v>
      </c>
      <c r="N892" s="65">
        <v>3025290</v>
      </c>
      <c r="O892" s="65">
        <v>1768033</v>
      </c>
      <c r="P892" s="65">
        <v>0</v>
      </c>
      <c r="Q892" s="65">
        <v>273695</v>
      </c>
      <c r="R892" s="65">
        <v>85761</v>
      </c>
      <c r="S892" s="65">
        <v>12166</v>
      </c>
      <c r="T892" s="57">
        <f>IF(P892&gt;0, ROUND(IF(IF(OR(C892="51", C892="52", C892="66"), (L892*'UNIT VALUES'!$C$22)-CALCS!P892,0)&gt;0, IF(OR(C892="51", C892="52", C892="66"), (L892*'UNIT VALUES'!$C$22)-CALCS!P892,0), 0), 0), ROUND(IF(IF(OR(C892="51", C892="52", C892="66"), (L892*'UNIT VALUES'!$C$22)-CALCS!O892,0)&gt;0, IF(OR(C892="51", C892="52", C892="66"), (L892*'UNIT VALUES'!$C$22)-CALCS!O892,0), 0), 0))</f>
        <v>0</v>
      </c>
      <c r="U892" s="58">
        <f>IF(C892="22", (O892*'UNIT VALUES'!$D$34)+(Q892*'UNIT VALUES'!$D$35)+(S892*'UNIT VALUES'!$D$36), (O892*'UNIT VALUES'!$D$24)+(Q892*'UNIT VALUES'!$D$25)+(S892*'UNIT VALUES'!$D$26))</f>
        <v>15610126.72071466</v>
      </c>
      <c r="V892" s="58">
        <f>IF(C892="22",(O892*'UNIT VALUES'!$D$37)+(Q892*'UNIT VALUES'!$D$38)+(R892*'UNIT VALUES'!$D$39),IF(C892="66",(Q892*'UNIT VALUES'!$D$27)+(T892*'UNIT VALUES'!$D$29)+(R892*'UNIT VALUES'!$D$30),(Q892*'UNIT VALUES'!$D$27)+(T892*'UNIT VALUES'!$D$28)+(R892*'UNIT VALUES'!$D$30)))</f>
        <v>13494683.0049314</v>
      </c>
      <c r="W892" s="58">
        <f t="shared" si="13"/>
        <v>15610127</v>
      </c>
      <c r="X892" s="63">
        <f>ROUND(IF(C892="22", W892*'UNIT VALUES'!$D$40, W892*'UNIT VALUES'!$D$32), 0)</f>
        <v>13016213</v>
      </c>
    </row>
    <row r="893" spans="1:24">
      <c r="A893" s="64" t="s">
        <v>2545</v>
      </c>
      <c r="B893" s="64" t="s">
        <v>2542</v>
      </c>
      <c r="C893" s="64" t="s">
        <v>49</v>
      </c>
      <c r="D893" s="64" t="s">
        <v>50</v>
      </c>
      <c r="E893" s="64" t="s">
        <v>2543</v>
      </c>
      <c r="F893" s="64" t="s">
        <v>2546</v>
      </c>
      <c r="G893" s="64" t="s">
        <v>1623</v>
      </c>
      <c r="H893" s="64" t="s">
        <v>24</v>
      </c>
      <c r="I893" s="64" t="s">
        <v>2547</v>
      </c>
      <c r="J893" s="64" t="s">
        <v>2548</v>
      </c>
      <c r="K893" s="64" t="s">
        <v>2544</v>
      </c>
      <c r="L893" s="65">
        <v>8577</v>
      </c>
      <c r="M893" s="65">
        <v>34637</v>
      </c>
      <c r="N893" s="65">
        <v>34637</v>
      </c>
      <c r="O893" s="65">
        <v>81405</v>
      </c>
      <c r="P893" s="65">
        <v>0</v>
      </c>
      <c r="Q893" s="65">
        <v>7181</v>
      </c>
      <c r="R893" s="65">
        <v>399</v>
      </c>
      <c r="S893" s="65">
        <v>224</v>
      </c>
      <c r="T893" s="57">
        <f>IF(P893&gt;0, ROUND(IF(IF(OR(C893="51", C893="52", C893="66"), (L893*'UNIT VALUES'!$C$22)-CALCS!P893,0)&gt;0, IF(OR(C893="51", C893="52", C893="66"), (L893*'UNIT VALUES'!$C$22)-CALCS!P893,0), 0), 0), ROUND(IF(IF(OR(C893="51", C893="52", C893="66"), (L893*'UNIT VALUES'!$C$22)-CALCS!O893,0)&gt;0, IF(OR(C893="51", C893="52", C893="66"), (L893*'UNIT VALUES'!$C$22)-CALCS!O893,0), 0), 0))</f>
        <v>0</v>
      </c>
      <c r="U893" s="58">
        <f>IF(C893="22", (O893*'UNIT VALUES'!$D$34)+(Q893*'UNIT VALUES'!$D$35)+(S893*'UNIT VALUES'!$D$36), (O893*'UNIT VALUES'!$D$24)+(Q893*'UNIT VALUES'!$D$25)+(S893*'UNIT VALUES'!$D$26))</f>
        <v>419276.40080017765</v>
      </c>
      <c r="V893" s="58">
        <f>IF(C893="22",(O893*'UNIT VALUES'!$D$37)+(Q893*'UNIT VALUES'!$D$38)+(R893*'UNIT VALUES'!$D$39),IF(C893="66",(Q893*'UNIT VALUES'!$D$27)+(T893*'UNIT VALUES'!$D$29)+(R893*'UNIT VALUES'!$D$30),(Q893*'UNIT VALUES'!$D$27)+(T893*'UNIT VALUES'!$D$28)+(R893*'UNIT VALUES'!$D$30)))</f>
        <v>161317.67319738574</v>
      </c>
      <c r="W893" s="58">
        <f t="shared" si="13"/>
        <v>419276</v>
      </c>
      <c r="X893" s="63">
        <f>ROUND(IF(C893="22", W893*'UNIT VALUES'!$D$40, W893*'UNIT VALUES'!$D$32), 0)</f>
        <v>365805</v>
      </c>
    </row>
    <row r="894" spans="1:24">
      <c r="A894" s="64" t="s">
        <v>2549</v>
      </c>
      <c r="B894" s="64" t="s">
        <v>2542</v>
      </c>
      <c r="C894" s="64" t="s">
        <v>49</v>
      </c>
      <c r="D894" s="64" t="s">
        <v>50</v>
      </c>
      <c r="E894" s="64" t="s">
        <v>2543</v>
      </c>
      <c r="F894" s="64" t="s">
        <v>993</v>
      </c>
      <c r="G894" s="64" t="s">
        <v>472</v>
      </c>
      <c r="H894" s="64" t="s">
        <v>24</v>
      </c>
      <c r="I894" s="64" t="s">
        <v>2550</v>
      </c>
      <c r="J894" s="64" t="s">
        <v>25</v>
      </c>
      <c r="K894" s="64" t="s">
        <v>2544</v>
      </c>
      <c r="L894" s="65">
        <v>38859</v>
      </c>
      <c r="M894" s="65">
        <v>50363</v>
      </c>
      <c r="N894" s="65">
        <v>50363</v>
      </c>
      <c r="O894" s="65">
        <v>49379</v>
      </c>
      <c r="P894" s="65">
        <v>0</v>
      </c>
      <c r="Q894" s="65">
        <v>8385</v>
      </c>
      <c r="R894" s="65">
        <v>2810</v>
      </c>
      <c r="S894" s="65">
        <v>443</v>
      </c>
      <c r="T894" s="57">
        <f>IF(P894&gt;0, ROUND(IF(IF(OR(C894="51", C894="52", C894="66"), (L894*'UNIT VALUES'!$C$22)-CALCS!P894,0)&gt;0, IF(OR(C894="51", C894="52", C894="66"), (L894*'UNIT VALUES'!$C$22)-CALCS!P894,0), 0), 0), ROUND(IF(IF(OR(C894="51", C894="52", C894="66"), (L894*'UNIT VALUES'!$C$22)-CALCS!O894,0)&gt;0, IF(OR(C894="51", C894="52", C894="66"), (L894*'UNIT VALUES'!$C$22)-CALCS!O894,0), 0), 0))</f>
        <v>8638</v>
      </c>
      <c r="U894" s="58">
        <f>IF(C894="22", (O894*'UNIT VALUES'!$D$34)+(Q894*'UNIT VALUES'!$D$35)+(S894*'UNIT VALUES'!$D$36), (O894*'UNIT VALUES'!$D$24)+(Q894*'UNIT VALUES'!$D$25)+(S894*'UNIT VALUES'!$D$26))</f>
        <v>430519.47072791308</v>
      </c>
      <c r="V894" s="58">
        <f>IF(C894="22",(O894*'UNIT VALUES'!$D$37)+(Q894*'UNIT VALUES'!$D$38)+(R894*'UNIT VALUES'!$D$39),IF(C894="66",(Q894*'UNIT VALUES'!$D$27)+(T894*'UNIT VALUES'!$D$29)+(R894*'UNIT VALUES'!$D$30),(Q894*'UNIT VALUES'!$D$27)+(T894*'UNIT VALUES'!$D$28)+(R894*'UNIT VALUES'!$D$30)))</f>
        <v>464421.8837945023</v>
      </c>
      <c r="W894" s="58">
        <f t="shared" si="13"/>
        <v>464422</v>
      </c>
      <c r="X894" s="63">
        <f>ROUND(IF(C894="22", W894*'UNIT VALUES'!$D$40, W894*'UNIT VALUES'!$D$32), 0)</f>
        <v>405193</v>
      </c>
    </row>
    <row r="895" spans="1:24">
      <c r="A895" s="64" t="s">
        <v>2551</v>
      </c>
      <c r="B895" s="64" t="s">
        <v>2542</v>
      </c>
      <c r="C895" s="64" t="s">
        <v>28</v>
      </c>
      <c r="D895" s="64" t="s">
        <v>29</v>
      </c>
      <c r="E895" s="64" t="s">
        <v>2543</v>
      </c>
      <c r="F895" s="64" t="s">
        <v>2552</v>
      </c>
      <c r="G895" s="64" t="s">
        <v>140</v>
      </c>
      <c r="H895" s="64" t="s">
        <v>24</v>
      </c>
      <c r="I895" s="64" t="s">
        <v>2553</v>
      </c>
      <c r="J895" s="64" t="s">
        <v>2554</v>
      </c>
      <c r="K895" s="64" t="s">
        <v>2544</v>
      </c>
      <c r="L895" s="65">
        <v>61697</v>
      </c>
      <c r="M895" s="65">
        <v>80054</v>
      </c>
      <c r="N895" s="65">
        <v>80054</v>
      </c>
      <c r="O895" s="65">
        <v>96867</v>
      </c>
      <c r="P895" s="65">
        <v>0</v>
      </c>
      <c r="Q895" s="65">
        <v>14640</v>
      </c>
      <c r="R895" s="65">
        <v>2161</v>
      </c>
      <c r="S895" s="65">
        <v>832</v>
      </c>
      <c r="T895" s="57">
        <f>IF(P895&gt;0, ROUND(IF(IF(OR(C895="51", C895="52", C895="66"), (L895*'UNIT VALUES'!$C$22)-CALCS!P895,0)&gt;0, IF(OR(C895="51", C895="52", C895="66"), (L895*'UNIT VALUES'!$C$22)-CALCS!P895,0), 0), 0), ROUND(IF(IF(OR(C895="51", C895="52", C895="66"), (L895*'UNIT VALUES'!$C$22)-CALCS!O895,0)&gt;0, IF(OR(C895="51", C895="52", C895="66"), (L895*'UNIT VALUES'!$C$22)-CALCS!O895,0), 0), 0))</f>
        <v>0</v>
      </c>
      <c r="U895" s="58">
        <f>IF(C895="22", (O895*'UNIT VALUES'!$D$34)+(Q895*'UNIT VALUES'!$D$35)+(S895*'UNIT VALUES'!$D$36), (O895*'UNIT VALUES'!$D$24)+(Q895*'UNIT VALUES'!$D$25)+(S895*'UNIT VALUES'!$D$26))</f>
        <v>782525.5350154913</v>
      </c>
      <c r="V895" s="58">
        <f>IF(C895="22",(O895*'UNIT VALUES'!$D$37)+(Q895*'UNIT VALUES'!$D$38)+(R895*'UNIT VALUES'!$D$39),IF(C895="66",(Q895*'UNIT VALUES'!$D$27)+(T895*'UNIT VALUES'!$D$29)+(R895*'UNIT VALUES'!$D$30),(Q895*'UNIT VALUES'!$D$27)+(T895*'UNIT VALUES'!$D$28)+(R895*'UNIT VALUES'!$D$30)))</f>
        <v>425180.08903109119</v>
      </c>
      <c r="W895" s="58">
        <f t="shared" si="13"/>
        <v>782526</v>
      </c>
      <c r="X895" s="63">
        <f>ROUND(IF(C895="22", W895*'UNIT VALUES'!$D$40, W895*'UNIT VALUES'!$D$32), 0)</f>
        <v>682728</v>
      </c>
    </row>
    <row r="896" spans="1:24">
      <c r="A896" s="64" t="s">
        <v>2555</v>
      </c>
      <c r="B896" s="64" t="s">
        <v>2542</v>
      </c>
      <c r="C896" s="64" t="s">
        <v>49</v>
      </c>
      <c r="D896" s="64" t="s">
        <v>50</v>
      </c>
      <c r="E896" s="64" t="s">
        <v>2543</v>
      </c>
      <c r="F896" s="64" t="s">
        <v>2225</v>
      </c>
      <c r="G896" s="64" t="s">
        <v>1623</v>
      </c>
      <c r="H896" s="64" t="s">
        <v>24</v>
      </c>
      <c r="I896" s="64" t="s">
        <v>2556</v>
      </c>
      <c r="J896" s="64" t="s">
        <v>2548</v>
      </c>
      <c r="K896" s="64" t="s">
        <v>2544</v>
      </c>
      <c r="L896" s="65">
        <v>36064</v>
      </c>
      <c r="M896" s="65">
        <v>49559</v>
      </c>
      <c r="N896" s="65">
        <v>49559</v>
      </c>
      <c r="O896" s="65">
        <v>54371</v>
      </c>
      <c r="P896" s="65">
        <v>0</v>
      </c>
      <c r="Q896" s="65">
        <v>8317</v>
      </c>
      <c r="R896" s="65">
        <v>483</v>
      </c>
      <c r="S896" s="65">
        <v>420</v>
      </c>
      <c r="T896" s="57">
        <f>IF(P896&gt;0, ROUND(IF(IF(OR(C896="51", C896="52", C896="66"), (L896*'UNIT VALUES'!$C$22)-CALCS!P896,0)&gt;0, IF(OR(C896="51", C896="52", C896="66"), (L896*'UNIT VALUES'!$C$22)-CALCS!P896,0), 0), 0), ROUND(IF(IF(OR(C896="51", C896="52", C896="66"), (L896*'UNIT VALUES'!$C$22)-CALCS!O896,0)&gt;0, IF(OR(C896="51", C896="52", C896="66"), (L896*'UNIT VALUES'!$C$22)-CALCS!O896,0), 0), 0))</f>
        <v>0</v>
      </c>
      <c r="U896" s="58">
        <f>IF(C896="22", (O896*'UNIT VALUES'!$D$34)+(Q896*'UNIT VALUES'!$D$35)+(S896*'UNIT VALUES'!$D$36), (O896*'UNIT VALUES'!$D$24)+(Q896*'UNIT VALUES'!$D$25)+(S896*'UNIT VALUES'!$D$26))</f>
        <v>434341.24022625713</v>
      </c>
      <c r="V896" s="58">
        <f>IF(C896="22",(O896*'UNIT VALUES'!$D$37)+(Q896*'UNIT VALUES'!$D$38)+(R896*'UNIT VALUES'!$D$39),IF(C896="66",(Q896*'UNIT VALUES'!$D$27)+(T896*'UNIT VALUES'!$D$29)+(R896*'UNIT VALUES'!$D$30),(Q896*'UNIT VALUES'!$D$27)+(T896*'UNIT VALUES'!$D$28)+(R896*'UNIT VALUES'!$D$30)))</f>
        <v>188329.50610128988</v>
      </c>
      <c r="W896" s="58">
        <f t="shared" si="13"/>
        <v>434341</v>
      </c>
      <c r="X896" s="63">
        <f>ROUND(IF(C896="22", W896*'UNIT VALUES'!$D$40, W896*'UNIT VALUES'!$D$32), 0)</f>
        <v>378948</v>
      </c>
    </row>
    <row r="897" spans="1:24">
      <c r="A897" s="64" t="s">
        <v>2557</v>
      </c>
      <c r="B897" s="64" t="s">
        <v>2542</v>
      </c>
      <c r="C897" s="64" t="s">
        <v>49</v>
      </c>
      <c r="D897" s="64" t="s">
        <v>50</v>
      </c>
      <c r="E897" s="64" t="s">
        <v>2543</v>
      </c>
      <c r="F897" s="64" t="s">
        <v>450</v>
      </c>
      <c r="G897" s="64" t="s">
        <v>220</v>
      </c>
      <c r="H897" s="64" t="s">
        <v>24</v>
      </c>
      <c r="I897" s="64" t="s">
        <v>2558</v>
      </c>
      <c r="J897" s="64" t="s">
        <v>2548</v>
      </c>
      <c r="K897" s="64" t="s">
        <v>2544</v>
      </c>
      <c r="L897" s="65">
        <v>1783</v>
      </c>
      <c r="M897" s="65">
        <v>0</v>
      </c>
      <c r="N897" s="65">
        <v>0</v>
      </c>
      <c r="O897" s="65">
        <v>55081</v>
      </c>
      <c r="P897" s="65">
        <v>0</v>
      </c>
      <c r="Q897" s="65">
        <v>3924</v>
      </c>
      <c r="R897" s="65">
        <v>165</v>
      </c>
      <c r="S897" s="65">
        <v>523</v>
      </c>
      <c r="T897" s="57">
        <f>IF(P897&gt;0, ROUND(IF(IF(OR(C897="51", C897="52", C897="66"), (L897*'UNIT VALUES'!$C$22)-CALCS!P897,0)&gt;0, IF(OR(C897="51", C897="52", C897="66"), (L897*'UNIT VALUES'!$C$22)-CALCS!P897,0), 0), 0), ROUND(IF(IF(OR(C897="51", C897="52", C897="66"), (L897*'UNIT VALUES'!$C$22)-CALCS!O897,0)&gt;0, IF(OR(C897="51", C897="52", C897="66"), (L897*'UNIT VALUES'!$C$22)-CALCS!O897,0), 0), 0))</f>
        <v>0</v>
      </c>
      <c r="U897" s="58">
        <f>IF(C897="22", (O897*'UNIT VALUES'!$D$34)+(Q897*'UNIT VALUES'!$D$35)+(S897*'UNIT VALUES'!$D$36), (O897*'UNIT VALUES'!$D$24)+(Q897*'UNIT VALUES'!$D$25)+(S897*'UNIT VALUES'!$D$26))</f>
        <v>317771.49023269169</v>
      </c>
      <c r="V897" s="58">
        <f>IF(C897="22",(O897*'UNIT VALUES'!$D$37)+(Q897*'UNIT VALUES'!$D$38)+(R897*'UNIT VALUES'!$D$39),IF(C897="66",(Q897*'UNIT VALUES'!$D$27)+(T897*'UNIT VALUES'!$D$29)+(R897*'UNIT VALUES'!$D$30),(Q897*'UNIT VALUES'!$D$27)+(T897*'UNIT VALUES'!$D$28)+(R897*'UNIT VALUES'!$D$30)))</f>
        <v>84361.067123802102</v>
      </c>
      <c r="W897" s="58">
        <f t="shared" si="13"/>
        <v>317771</v>
      </c>
      <c r="X897" s="63">
        <f>ROUND(IF(C897="22", W897*'UNIT VALUES'!$D$40, W897*'UNIT VALUES'!$D$32), 0)</f>
        <v>277245</v>
      </c>
    </row>
    <row r="898" spans="1:24">
      <c r="A898" s="64" t="s">
        <v>2559</v>
      </c>
      <c r="B898" s="64" t="s">
        <v>2542</v>
      </c>
      <c r="C898" s="64" t="s">
        <v>49</v>
      </c>
      <c r="D898" s="64" t="s">
        <v>50</v>
      </c>
      <c r="E898" s="64" t="s">
        <v>2543</v>
      </c>
      <c r="F898" s="64" t="s">
        <v>1560</v>
      </c>
      <c r="G898" s="64" t="s">
        <v>220</v>
      </c>
      <c r="H898" s="64" t="s">
        <v>24</v>
      </c>
      <c r="I898" s="64" t="s">
        <v>2560</v>
      </c>
      <c r="J898" s="64" t="s">
        <v>2548</v>
      </c>
      <c r="K898" s="64" t="s">
        <v>2544</v>
      </c>
      <c r="L898" s="65">
        <v>33412</v>
      </c>
      <c r="M898" s="65">
        <v>68020</v>
      </c>
      <c r="N898" s="65">
        <v>68020</v>
      </c>
      <c r="O898" s="65">
        <v>110925</v>
      </c>
      <c r="P898" s="65">
        <v>0</v>
      </c>
      <c r="Q898" s="65">
        <v>17127</v>
      </c>
      <c r="R898" s="65">
        <v>2059</v>
      </c>
      <c r="S898" s="65">
        <v>596</v>
      </c>
      <c r="T898" s="57">
        <f>IF(P898&gt;0, ROUND(IF(IF(OR(C898="51", C898="52", C898="66"), (L898*'UNIT VALUES'!$C$22)-CALCS!P898,0)&gt;0, IF(OR(C898="51", C898="52", C898="66"), (L898*'UNIT VALUES'!$C$22)-CALCS!P898,0), 0), 0), ROUND(IF(IF(OR(C898="51", C898="52", C898="66"), (L898*'UNIT VALUES'!$C$22)-CALCS!O898,0)&gt;0, IF(OR(C898="51", C898="52", C898="66"), (L898*'UNIT VALUES'!$C$22)-CALCS!O898,0), 0), 0))</f>
        <v>0</v>
      </c>
      <c r="U898" s="58">
        <f>IF(C898="22", (O898*'UNIT VALUES'!$D$34)+(Q898*'UNIT VALUES'!$D$35)+(S898*'UNIT VALUES'!$D$36), (O898*'UNIT VALUES'!$D$24)+(Q898*'UNIT VALUES'!$D$25)+(S898*'UNIT VALUES'!$D$26))</f>
        <v>846854.28216764703</v>
      </c>
      <c r="V898" s="58">
        <f>IF(C898="22",(O898*'UNIT VALUES'!$D$37)+(Q898*'UNIT VALUES'!$D$38)+(R898*'UNIT VALUES'!$D$39),IF(C898="66",(Q898*'UNIT VALUES'!$D$27)+(T898*'UNIT VALUES'!$D$29)+(R898*'UNIT VALUES'!$D$30),(Q898*'UNIT VALUES'!$D$27)+(T898*'UNIT VALUES'!$D$28)+(R898*'UNIT VALUES'!$D$30)))</f>
        <v>463885.03637146542</v>
      </c>
      <c r="W898" s="58">
        <f t="shared" si="13"/>
        <v>846854</v>
      </c>
      <c r="X898" s="63">
        <f>ROUND(IF(C898="22", W898*'UNIT VALUES'!$D$40, W898*'UNIT VALUES'!$D$32), 0)</f>
        <v>738853</v>
      </c>
    </row>
    <row r="899" spans="1:24">
      <c r="A899" s="64" t="s">
        <v>2561</v>
      </c>
      <c r="B899" s="64" t="s">
        <v>2542</v>
      </c>
      <c r="C899" s="64" t="s">
        <v>28</v>
      </c>
      <c r="D899" s="64" t="s">
        <v>29</v>
      </c>
      <c r="E899" s="64" t="s">
        <v>2543</v>
      </c>
      <c r="F899" s="64" t="s">
        <v>97</v>
      </c>
      <c r="G899" s="64" t="s">
        <v>23</v>
      </c>
      <c r="H899" s="64" t="s">
        <v>24</v>
      </c>
      <c r="I899" s="64" t="s">
        <v>198</v>
      </c>
      <c r="J899" s="64" t="s">
        <v>2548</v>
      </c>
      <c r="K899" s="64" t="s">
        <v>2544</v>
      </c>
      <c r="L899" s="65">
        <v>324253</v>
      </c>
      <c r="M899" s="65">
        <v>404551</v>
      </c>
      <c r="N899" s="65">
        <v>403213</v>
      </c>
      <c r="O899" s="65">
        <v>579999</v>
      </c>
      <c r="P899" s="65">
        <v>0</v>
      </c>
      <c r="Q899" s="65">
        <v>93087</v>
      </c>
      <c r="R899" s="65">
        <v>24243</v>
      </c>
      <c r="S899" s="65">
        <v>5772</v>
      </c>
      <c r="T899" s="57">
        <f>IF(P899&gt;0, ROUND(IF(IF(OR(C899="51", C899="52", C899="66"), (L899*'UNIT VALUES'!$C$22)-CALCS!P899,0)&gt;0, IF(OR(C899="51", C899="52", C899="66"), (L899*'UNIT VALUES'!$C$22)-CALCS!P899,0), 0), 0), ROUND(IF(IF(OR(C899="51", C899="52", C899="66"), (L899*'UNIT VALUES'!$C$22)-CALCS!O899,0)&gt;0, IF(OR(C899="51", C899="52", C899="66"), (L899*'UNIT VALUES'!$C$22)-CALCS!O899,0), 0), 0))</f>
        <v>0</v>
      </c>
      <c r="U899" s="58">
        <f>IF(C899="22", (O899*'UNIT VALUES'!$D$34)+(Q899*'UNIT VALUES'!$D$35)+(S899*'UNIT VALUES'!$D$36), (O899*'UNIT VALUES'!$D$24)+(Q899*'UNIT VALUES'!$D$25)+(S899*'UNIT VALUES'!$D$26))</f>
        <v>4986588.9982557762</v>
      </c>
      <c r="V899" s="58">
        <f>IF(C899="22",(O899*'UNIT VALUES'!$D$37)+(Q899*'UNIT VALUES'!$D$38)+(R899*'UNIT VALUES'!$D$39),IF(C899="66",(Q899*'UNIT VALUES'!$D$27)+(T899*'UNIT VALUES'!$D$29)+(R899*'UNIT VALUES'!$D$30),(Q899*'UNIT VALUES'!$D$27)+(T899*'UNIT VALUES'!$D$28)+(R899*'UNIT VALUES'!$D$30)))</f>
        <v>3454000.8226972679</v>
      </c>
      <c r="W899" s="58">
        <f t="shared" ref="W899:W962" si="14">ROUND(IF(U899&gt;V899,U899,V899), 0)</f>
        <v>4986589</v>
      </c>
      <c r="X899" s="63">
        <f>ROUND(IF(C899="22", W899*'UNIT VALUES'!$D$40, W899*'UNIT VALUES'!$D$32), 0)</f>
        <v>4350637</v>
      </c>
    </row>
    <row r="900" spans="1:24">
      <c r="A900" s="64" t="s">
        <v>1566</v>
      </c>
      <c r="B900" s="64" t="s">
        <v>2542</v>
      </c>
      <c r="C900" s="64" t="s">
        <v>49</v>
      </c>
      <c r="D900" s="64" t="s">
        <v>50</v>
      </c>
      <c r="E900" s="64" t="s">
        <v>2543</v>
      </c>
      <c r="F900" s="64" t="s">
        <v>2562</v>
      </c>
      <c r="G900" s="64" t="s">
        <v>98</v>
      </c>
      <c r="H900" s="64" t="s">
        <v>24</v>
      </c>
      <c r="I900" s="64" t="s">
        <v>2563</v>
      </c>
      <c r="J900" s="64" t="s">
        <v>25</v>
      </c>
      <c r="K900" s="64" t="s">
        <v>2544</v>
      </c>
      <c r="L900" s="65">
        <v>24326</v>
      </c>
      <c r="M900" s="65">
        <v>26506</v>
      </c>
      <c r="N900" s="65">
        <v>26506</v>
      </c>
      <c r="O900" s="65">
        <v>29857</v>
      </c>
      <c r="P900" s="65">
        <v>0</v>
      </c>
      <c r="Q900" s="65">
        <v>6313</v>
      </c>
      <c r="R900" s="65">
        <v>2054</v>
      </c>
      <c r="S900" s="65">
        <v>200</v>
      </c>
      <c r="T900" s="57">
        <f>IF(P900&gt;0, ROUND(IF(IF(OR(C900="51", C900="52", C900="66"), (L900*'UNIT VALUES'!$C$22)-CALCS!P900,0)&gt;0, IF(OR(C900="51", C900="52", C900="66"), (L900*'UNIT VALUES'!$C$22)-CALCS!P900,0), 0), 0), ROUND(IF(IF(OR(C900="51", C900="52", C900="66"), (L900*'UNIT VALUES'!$C$22)-CALCS!O900,0)&gt;0, IF(OR(C900="51", C900="52", C900="66"), (L900*'UNIT VALUES'!$C$22)-CALCS!O900,0), 0), 0))</f>
        <v>6462</v>
      </c>
      <c r="U900" s="58">
        <f>IF(C900="22", (O900*'UNIT VALUES'!$D$34)+(Q900*'UNIT VALUES'!$D$35)+(S900*'UNIT VALUES'!$D$36), (O900*'UNIT VALUES'!$D$24)+(Q900*'UNIT VALUES'!$D$25)+(S900*'UNIT VALUES'!$D$26))</f>
        <v>287136.65302934195</v>
      </c>
      <c r="V900" s="58">
        <f>IF(C900="22",(O900*'UNIT VALUES'!$D$37)+(Q900*'UNIT VALUES'!$D$38)+(R900*'UNIT VALUES'!$D$39),IF(C900="66",(Q900*'UNIT VALUES'!$D$27)+(T900*'UNIT VALUES'!$D$29)+(R900*'UNIT VALUES'!$D$30),(Q900*'UNIT VALUES'!$D$27)+(T900*'UNIT VALUES'!$D$28)+(R900*'UNIT VALUES'!$D$30)))</f>
        <v>344734.30933906022</v>
      </c>
      <c r="W900" s="58">
        <f t="shared" si="14"/>
        <v>344734</v>
      </c>
      <c r="X900" s="63">
        <f>ROUND(IF(C900="22", W900*'UNIT VALUES'!$D$40, W900*'UNIT VALUES'!$D$32), 0)</f>
        <v>300769</v>
      </c>
    </row>
    <row r="901" spans="1:24">
      <c r="A901" s="64" t="s">
        <v>2564</v>
      </c>
      <c r="B901" s="64" t="s">
        <v>2542</v>
      </c>
      <c r="C901" s="64" t="s">
        <v>28</v>
      </c>
      <c r="D901" s="64" t="s">
        <v>29</v>
      </c>
      <c r="E901" s="64" t="s">
        <v>2543</v>
      </c>
      <c r="F901" s="64" t="s">
        <v>2565</v>
      </c>
      <c r="G901" s="64" t="s">
        <v>23</v>
      </c>
      <c r="H901" s="64" t="s">
        <v>24</v>
      </c>
      <c r="I901" s="64" t="s">
        <v>689</v>
      </c>
      <c r="J901" s="64" t="s">
        <v>2566</v>
      </c>
      <c r="K901" s="64" t="s">
        <v>2544</v>
      </c>
      <c r="L901" s="65">
        <v>261685</v>
      </c>
      <c r="M901" s="65">
        <v>361009</v>
      </c>
      <c r="N901" s="65">
        <v>360919</v>
      </c>
      <c r="O901" s="65">
        <v>391906</v>
      </c>
      <c r="P901" s="65">
        <v>0</v>
      </c>
      <c r="Q901" s="65">
        <v>71041</v>
      </c>
      <c r="R901" s="65">
        <v>15312</v>
      </c>
      <c r="S901" s="65">
        <v>4225</v>
      </c>
      <c r="T901" s="57">
        <f>IF(P901&gt;0, ROUND(IF(IF(OR(C901="51", C901="52", C901="66"), (L901*'UNIT VALUES'!$C$22)-CALCS!P901,0)&gt;0, IF(OR(C901="51", C901="52", C901="66"), (L901*'UNIT VALUES'!$C$22)-CALCS!P901,0), 0), 0), ROUND(IF(IF(OR(C901="51", C901="52", C901="66"), (L901*'UNIT VALUES'!$C$22)-CALCS!O901,0)&gt;0, IF(OR(C901="51", C901="52", C901="66"), (L901*'UNIT VALUES'!$C$22)-CALCS!O901,0), 0), 0))</f>
        <v>0</v>
      </c>
      <c r="U901" s="58">
        <f>IF(C901="22", (O901*'UNIT VALUES'!$D$34)+(Q901*'UNIT VALUES'!$D$35)+(S901*'UNIT VALUES'!$D$36), (O901*'UNIT VALUES'!$D$24)+(Q901*'UNIT VALUES'!$D$25)+(S901*'UNIT VALUES'!$D$26))</f>
        <v>3675410.3532840502</v>
      </c>
      <c r="V901" s="58">
        <f>IF(C901="22",(O901*'UNIT VALUES'!$D$37)+(Q901*'UNIT VALUES'!$D$38)+(R901*'UNIT VALUES'!$D$39),IF(C901="66",(Q901*'UNIT VALUES'!$D$27)+(T901*'UNIT VALUES'!$D$29)+(R901*'UNIT VALUES'!$D$30),(Q901*'UNIT VALUES'!$D$27)+(T901*'UNIT VALUES'!$D$28)+(R901*'UNIT VALUES'!$D$30)))</f>
        <v>2408054.0203433684</v>
      </c>
      <c r="W901" s="58">
        <f t="shared" si="14"/>
        <v>3675410</v>
      </c>
      <c r="X901" s="63">
        <f>ROUND(IF(C901="22", W901*'UNIT VALUES'!$D$40, W901*'UNIT VALUES'!$D$32), 0)</f>
        <v>3206676</v>
      </c>
    </row>
    <row r="902" spans="1:24">
      <c r="A902" s="64" t="s">
        <v>2567</v>
      </c>
      <c r="B902" s="64" t="s">
        <v>2542</v>
      </c>
      <c r="C902" s="64" t="s">
        <v>102</v>
      </c>
      <c r="D902" s="64" t="s">
        <v>103</v>
      </c>
      <c r="E902" s="64" t="s">
        <v>2543</v>
      </c>
      <c r="F902" s="64" t="s">
        <v>2568</v>
      </c>
      <c r="G902" s="64" t="s">
        <v>122</v>
      </c>
      <c r="H902" s="64" t="s">
        <v>24</v>
      </c>
      <c r="I902" s="64" t="s">
        <v>24</v>
      </c>
      <c r="J902" s="64" t="s">
        <v>2566</v>
      </c>
      <c r="K902" s="64" t="s">
        <v>2544</v>
      </c>
      <c r="L902" s="65">
        <v>103234</v>
      </c>
      <c r="M902" s="65">
        <v>0</v>
      </c>
      <c r="N902" s="65">
        <v>0</v>
      </c>
      <c r="O902" s="65">
        <v>264868</v>
      </c>
      <c r="P902" s="65">
        <v>0</v>
      </c>
      <c r="Q902" s="65">
        <v>19128</v>
      </c>
      <c r="R902" s="65">
        <v>4443</v>
      </c>
      <c r="S902" s="65">
        <v>1697</v>
      </c>
      <c r="T902" s="57">
        <f>IF(P902&gt;0, ROUND(IF(IF(OR(C902="51", C902="52", C902="66"), (L902*'UNIT VALUES'!$C$22)-CALCS!P902,0)&gt;0, IF(OR(C902="51", C902="52", C902="66"), (L902*'UNIT VALUES'!$C$22)-CALCS!P902,0), 0), 0), ROUND(IF(IF(OR(C902="51", C902="52", C902="66"), (L902*'UNIT VALUES'!$C$22)-CALCS!O902,0)&gt;0, IF(OR(C902="51", C902="52", C902="66"), (L902*'UNIT VALUES'!$C$22)-CALCS!O902,0), 0), 0))</f>
        <v>0</v>
      </c>
      <c r="U902" s="58">
        <f>IF(C902="22", (O902*'UNIT VALUES'!$D$34)+(Q902*'UNIT VALUES'!$D$35)+(S902*'UNIT VALUES'!$D$36), (O902*'UNIT VALUES'!$D$24)+(Q902*'UNIT VALUES'!$D$25)+(S902*'UNIT VALUES'!$D$26))</f>
        <v>1397542.7226884733</v>
      </c>
      <c r="V902" s="58">
        <f>IF(C902="22",(O902*'UNIT VALUES'!$D$37)+(Q902*'UNIT VALUES'!$D$38)+(R902*'UNIT VALUES'!$D$39),IF(C902="66",(Q902*'UNIT VALUES'!$D$27)+(T902*'UNIT VALUES'!$D$29)+(R902*'UNIT VALUES'!$D$30),(Q902*'UNIT VALUES'!$D$27)+(T902*'UNIT VALUES'!$D$28)+(R902*'UNIT VALUES'!$D$30)))</f>
        <v>671257.89665869088</v>
      </c>
      <c r="W902" s="58">
        <f t="shared" si="14"/>
        <v>1397543</v>
      </c>
      <c r="X902" s="63">
        <f>ROUND(IF(C902="22", W902*'UNIT VALUES'!$D$40, W902*'UNIT VALUES'!$D$32), 0)</f>
        <v>1219311</v>
      </c>
    </row>
    <row r="903" spans="1:24">
      <c r="A903" s="64" t="s">
        <v>2569</v>
      </c>
      <c r="B903" s="64" t="s">
        <v>2570</v>
      </c>
      <c r="C903" s="64" t="s">
        <v>19</v>
      </c>
      <c r="D903" s="64" t="s">
        <v>20</v>
      </c>
      <c r="E903" s="64" t="s">
        <v>2571</v>
      </c>
      <c r="F903" s="64" t="s">
        <v>22</v>
      </c>
      <c r="G903" s="64" t="s">
        <v>23</v>
      </c>
      <c r="H903" s="64" t="s">
        <v>24</v>
      </c>
      <c r="I903" s="64" t="s">
        <v>24</v>
      </c>
      <c r="J903" s="64" t="s">
        <v>25</v>
      </c>
      <c r="K903" s="64" t="s">
        <v>240</v>
      </c>
      <c r="L903" s="65">
        <v>0</v>
      </c>
      <c r="M903" s="65">
        <v>2633336</v>
      </c>
      <c r="N903" s="65">
        <v>2633105</v>
      </c>
      <c r="O903" s="65">
        <v>1588463</v>
      </c>
      <c r="P903" s="65">
        <v>0</v>
      </c>
      <c r="Q903" s="65">
        <v>210557</v>
      </c>
      <c r="R903" s="65">
        <v>77781</v>
      </c>
      <c r="S903" s="65">
        <v>16170</v>
      </c>
      <c r="T903" s="57">
        <f>IF(P903&gt;0, ROUND(IF(IF(OR(C903="51", C903="52", C903="66"), (L903*'UNIT VALUES'!$C$22)-CALCS!P903,0)&gt;0, IF(OR(C903="51", C903="52", C903="66"), (L903*'UNIT VALUES'!$C$22)-CALCS!P903,0), 0), 0), ROUND(IF(IF(OR(C903="51", C903="52", C903="66"), (L903*'UNIT VALUES'!$C$22)-CALCS!O903,0)&gt;0, IF(OR(C903="51", C903="52", C903="66"), (L903*'UNIT VALUES'!$C$22)-CALCS!O903,0), 0), 0))</f>
        <v>0</v>
      </c>
      <c r="U903" s="58">
        <f>IF(C903="22", (O903*'UNIT VALUES'!$D$34)+(Q903*'UNIT VALUES'!$D$35)+(S903*'UNIT VALUES'!$D$36), (O903*'UNIT VALUES'!$D$24)+(Q903*'UNIT VALUES'!$D$25)+(S903*'UNIT VALUES'!$D$26))</f>
        <v>14396085.237758696</v>
      </c>
      <c r="V903" s="58">
        <f>IF(C903="22",(O903*'UNIT VALUES'!$D$37)+(Q903*'UNIT VALUES'!$D$38)+(R903*'UNIT VALUES'!$D$39),IF(C903="66",(Q903*'UNIT VALUES'!$D$27)+(T903*'UNIT VALUES'!$D$29)+(R903*'UNIT VALUES'!$D$30),(Q903*'UNIT VALUES'!$D$27)+(T903*'UNIT VALUES'!$D$28)+(R903*'UNIT VALUES'!$D$30)))</f>
        <v>11502569.379766198</v>
      </c>
      <c r="W903" s="58">
        <f t="shared" si="14"/>
        <v>14396085</v>
      </c>
      <c r="X903" s="63">
        <f>ROUND(IF(C903="22", W903*'UNIT VALUES'!$D$40, W903*'UNIT VALUES'!$D$32), 0)</f>
        <v>12003907</v>
      </c>
    </row>
    <row r="904" spans="1:24">
      <c r="A904" s="64" t="s">
        <v>1582</v>
      </c>
      <c r="B904" s="64" t="s">
        <v>2570</v>
      </c>
      <c r="C904" s="64" t="s">
        <v>49</v>
      </c>
      <c r="D904" s="64" t="s">
        <v>50</v>
      </c>
      <c r="E904" s="64" t="s">
        <v>2571</v>
      </c>
      <c r="F904" s="64" t="s">
        <v>2444</v>
      </c>
      <c r="G904" s="64" t="s">
        <v>254</v>
      </c>
      <c r="H904" s="64" t="s">
        <v>24</v>
      </c>
      <c r="I904" s="64" t="s">
        <v>2572</v>
      </c>
      <c r="J904" s="64" t="s">
        <v>2573</v>
      </c>
      <c r="K904" s="64" t="s">
        <v>240</v>
      </c>
      <c r="L904" s="65">
        <v>9119</v>
      </c>
      <c r="M904" s="65">
        <v>14943</v>
      </c>
      <c r="N904" s="65">
        <v>14943</v>
      </c>
      <c r="O904" s="65">
        <v>20078</v>
      </c>
      <c r="P904" s="65">
        <v>0</v>
      </c>
      <c r="Q904" s="65">
        <v>3690</v>
      </c>
      <c r="R904" s="65">
        <v>1683</v>
      </c>
      <c r="S904" s="65">
        <v>144</v>
      </c>
      <c r="T904" s="57">
        <f>IF(P904&gt;0, ROUND(IF(IF(OR(C904="51", C904="52", C904="66"), (L904*'UNIT VALUES'!$C$22)-CALCS!P904,0)&gt;0, IF(OR(C904="51", C904="52", C904="66"), (L904*'UNIT VALUES'!$C$22)-CALCS!P904,0), 0), 0), ROUND(IF(IF(OR(C904="51", C904="52", C904="66"), (L904*'UNIT VALUES'!$C$22)-CALCS!O904,0)&gt;0, IF(OR(C904="51", C904="52", C904="66"), (L904*'UNIT VALUES'!$C$22)-CALCS!O904,0), 0), 0))</f>
        <v>0</v>
      </c>
      <c r="U904" s="58">
        <f>IF(C904="22", (O904*'UNIT VALUES'!$D$34)+(Q904*'UNIT VALUES'!$D$35)+(S904*'UNIT VALUES'!$D$36), (O904*'UNIT VALUES'!$D$24)+(Q904*'UNIT VALUES'!$D$25)+(S904*'UNIT VALUES'!$D$26))</f>
        <v>177584.36829872426</v>
      </c>
      <c r="V904" s="58">
        <f>IF(C904="22",(O904*'UNIT VALUES'!$D$37)+(Q904*'UNIT VALUES'!$D$38)+(R904*'UNIT VALUES'!$D$39),IF(C904="66",(Q904*'UNIT VALUES'!$D$27)+(T904*'UNIT VALUES'!$D$29)+(R904*'UNIT VALUES'!$D$30),(Q904*'UNIT VALUES'!$D$27)+(T904*'UNIT VALUES'!$D$28)+(R904*'UNIT VALUES'!$D$30)))</f>
        <v>188513.67028872596</v>
      </c>
      <c r="W904" s="58">
        <f t="shared" si="14"/>
        <v>188514</v>
      </c>
      <c r="X904" s="63">
        <f>ROUND(IF(C904="22", W904*'UNIT VALUES'!$D$40, W904*'UNIT VALUES'!$D$32), 0)</f>
        <v>164472</v>
      </c>
    </row>
    <row r="905" spans="1:24">
      <c r="A905" s="64" t="s">
        <v>2574</v>
      </c>
      <c r="B905" s="64" t="s">
        <v>2570</v>
      </c>
      <c r="C905" s="64" t="s">
        <v>28</v>
      </c>
      <c r="D905" s="64" t="s">
        <v>29</v>
      </c>
      <c r="E905" s="64" t="s">
        <v>2571</v>
      </c>
      <c r="F905" s="64" t="s">
        <v>249</v>
      </c>
      <c r="G905" s="64" t="s">
        <v>302</v>
      </c>
      <c r="H905" s="64" t="s">
        <v>24</v>
      </c>
      <c r="I905" s="64" t="s">
        <v>2575</v>
      </c>
      <c r="J905" s="64" t="s">
        <v>1554</v>
      </c>
      <c r="K905" s="64" t="s">
        <v>240</v>
      </c>
      <c r="L905" s="65">
        <v>5937</v>
      </c>
      <c r="M905" s="65">
        <v>35180</v>
      </c>
      <c r="N905" s="65">
        <v>30582</v>
      </c>
      <c r="O905" s="65">
        <v>89803</v>
      </c>
      <c r="P905" s="65">
        <v>0</v>
      </c>
      <c r="Q905" s="65">
        <v>8913</v>
      </c>
      <c r="R905" s="65">
        <v>501</v>
      </c>
      <c r="S905" s="65">
        <v>1192</v>
      </c>
      <c r="T905" s="57">
        <f>IF(P905&gt;0, ROUND(IF(IF(OR(C905="51", C905="52", C905="66"), (L905*'UNIT VALUES'!$C$22)-CALCS!P905,0)&gt;0, IF(OR(C905="51", C905="52", C905="66"), (L905*'UNIT VALUES'!$C$22)-CALCS!P905,0), 0), 0), ROUND(IF(IF(OR(C905="51", C905="52", C905="66"), (L905*'UNIT VALUES'!$C$22)-CALCS!O905,0)&gt;0, IF(OR(C905="51", C905="52", C905="66"), (L905*'UNIT VALUES'!$C$22)-CALCS!O905,0), 0), 0))</f>
        <v>0</v>
      </c>
      <c r="U905" s="58">
        <f>IF(C905="22", (O905*'UNIT VALUES'!$D$34)+(Q905*'UNIT VALUES'!$D$35)+(S905*'UNIT VALUES'!$D$36), (O905*'UNIT VALUES'!$D$24)+(Q905*'UNIT VALUES'!$D$25)+(S905*'UNIT VALUES'!$D$26))</f>
        <v>653073.46704254625</v>
      </c>
      <c r="V905" s="58">
        <f>IF(C905="22",(O905*'UNIT VALUES'!$D$37)+(Q905*'UNIT VALUES'!$D$38)+(R905*'UNIT VALUES'!$D$39),IF(C905="66",(Q905*'UNIT VALUES'!$D$27)+(T905*'UNIT VALUES'!$D$29)+(R905*'UNIT VALUES'!$D$30),(Q905*'UNIT VALUES'!$D$27)+(T905*'UNIT VALUES'!$D$28)+(R905*'UNIT VALUES'!$D$30)))</f>
        <v>200638.14819163666</v>
      </c>
      <c r="W905" s="58">
        <f t="shared" si="14"/>
        <v>653073</v>
      </c>
      <c r="X905" s="63">
        <f>ROUND(IF(C905="22", W905*'UNIT VALUES'!$D$40, W905*'UNIT VALUES'!$D$32), 0)</f>
        <v>569785</v>
      </c>
    </row>
    <row r="906" spans="1:24">
      <c r="A906" s="64" t="s">
        <v>2576</v>
      </c>
      <c r="B906" s="64" t="s">
        <v>2570</v>
      </c>
      <c r="C906" s="64" t="s">
        <v>28</v>
      </c>
      <c r="D906" s="64" t="s">
        <v>29</v>
      </c>
      <c r="E906" s="64" t="s">
        <v>2571</v>
      </c>
      <c r="F906" s="64" t="s">
        <v>859</v>
      </c>
      <c r="G906" s="64" t="s">
        <v>1650</v>
      </c>
      <c r="H906" s="64" t="s">
        <v>24</v>
      </c>
      <c r="I906" s="64" t="s">
        <v>2577</v>
      </c>
      <c r="J906" s="64" t="s">
        <v>2578</v>
      </c>
      <c r="K906" s="64" t="s">
        <v>240</v>
      </c>
      <c r="L906" s="65">
        <v>11936</v>
      </c>
      <c r="M906" s="65">
        <v>0</v>
      </c>
      <c r="N906" s="65">
        <v>0</v>
      </c>
      <c r="O906" s="65">
        <v>76639</v>
      </c>
      <c r="P906" s="65">
        <v>0</v>
      </c>
      <c r="Q906" s="65">
        <v>6288</v>
      </c>
      <c r="R906" s="65">
        <v>1716</v>
      </c>
      <c r="S906" s="65">
        <v>361</v>
      </c>
      <c r="T906" s="57">
        <f>IF(P906&gt;0, ROUND(IF(IF(OR(C906="51", C906="52", C906="66"), (L906*'UNIT VALUES'!$C$22)-CALCS!P906,0)&gt;0, IF(OR(C906="51", C906="52", C906="66"), (L906*'UNIT VALUES'!$C$22)-CALCS!P906,0), 0), 0), ROUND(IF(IF(OR(C906="51", C906="52", C906="66"), (L906*'UNIT VALUES'!$C$22)-CALCS!O906,0)&gt;0, IF(OR(C906="51", C906="52", C906="66"), (L906*'UNIT VALUES'!$C$22)-CALCS!O906,0), 0), 0))</f>
        <v>0</v>
      </c>
      <c r="U906" s="58">
        <f>IF(C906="22", (O906*'UNIT VALUES'!$D$34)+(Q906*'UNIT VALUES'!$D$35)+(S906*'UNIT VALUES'!$D$36), (O906*'UNIT VALUES'!$D$24)+(Q906*'UNIT VALUES'!$D$25)+(S906*'UNIT VALUES'!$D$26))</f>
        <v>405580.73917139997</v>
      </c>
      <c r="V906" s="58">
        <f>IF(C906="22",(O906*'UNIT VALUES'!$D$37)+(Q906*'UNIT VALUES'!$D$38)+(R906*'UNIT VALUES'!$D$39),IF(C906="66",(Q906*'UNIT VALUES'!$D$27)+(T906*'UNIT VALUES'!$D$29)+(R906*'UNIT VALUES'!$D$30),(Q906*'UNIT VALUES'!$D$27)+(T906*'UNIT VALUES'!$D$28)+(R906*'UNIT VALUES'!$D$30)))</f>
        <v>238918.87631295127</v>
      </c>
      <c r="W906" s="58">
        <f t="shared" si="14"/>
        <v>405581</v>
      </c>
      <c r="X906" s="63">
        <f>ROUND(IF(C906="22", W906*'UNIT VALUES'!$D$40, W906*'UNIT VALUES'!$D$32), 0)</f>
        <v>353856</v>
      </c>
    </row>
    <row r="907" spans="1:24">
      <c r="A907" s="64" t="s">
        <v>2579</v>
      </c>
      <c r="B907" s="64" t="s">
        <v>2570</v>
      </c>
      <c r="C907" s="64" t="s">
        <v>28</v>
      </c>
      <c r="D907" s="64" t="s">
        <v>29</v>
      </c>
      <c r="E907" s="64" t="s">
        <v>2571</v>
      </c>
      <c r="F907" s="64" t="s">
        <v>261</v>
      </c>
      <c r="G907" s="64" t="s">
        <v>860</v>
      </c>
      <c r="H907" s="64" t="s">
        <v>24</v>
      </c>
      <c r="I907" s="64" t="s">
        <v>2580</v>
      </c>
      <c r="J907" s="64" t="s">
        <v>2581</v>
      </c>
      <c r="K907" s="64" t="s">
        <v>240</v>
      </c>
      <c r="L907" s="65">
        <v>20669</v>
      </c>
      <c r="M907" s="65">
        <v>0</v>
      </c>
      <c r="N907" s="65">
        <v>0</v>
      </c>
      <c r="O907" s="65">
        <v>54462</v>
      </c>
      <c r="P907" s="65">
        <v>0</v>
      </c>
      <c r="Q907" s="65">
        <v>12234</v>
      </c>
      <c r="R907" s="65">
        <v>2208</v>
      </c>
      <c r="S907" s="65">
        <v>258</v>
      </c>
      <c r="T907" s="57">
        <f>IF(P907&gt;0, ROUND(IF(IF(OR(C907="51", C907="52", C907="66"), (L907*'UNIT VALUES'!$C$22)-CALCS!P907,0)&gt;0, IF(OR(C907="51", C907="52", C907="66"), (L907*'UNIT VALUES'!$C$22)-CALCS!P907,0), 0), 0), ROUND(IF(IF(OR(C907="51", C907="52", C907="66"), (L907*'UNIT VALUES'!$C$22)-CALCS!O907,0)&gt;0, IF(OR(C907="51", C907="52", C907="66"), (L907*'UNIT VALUES'!$C$22)-CALCS!O907,0), 0), 0))</f>
        <v>0</v>
      </c>
      <c r="U907" s="58">
        <f>IF(C907="22", (O907*'UNIT VALUES'!$D$34)+(Q907*'UNIT VALUES'!$D$35)+(S907*'UNIT VALUES'!$D$36), (O907*'UNIT VALUES'!$D$24)+(Q907*'UNIT VALUES'!$D$25)+(S907*'UNIT VALUES'!$D$26))</f>
        <v>527823.59864002792</v>
      </c>
      <c r="V907" s="58">
        <f>IF(C907="22",(O907*'UNIT VALUES'!$D$37)+(Q907*'UNIT VALUES'!$D$38)+(R907*'UNIT VALUES'!$D$39),IF(C907="66",(Q907*'UNIT VALUES'!$D$27)+(T907*'UNIT VALUES'!$D$29)+(R907*'UNIT VALUES'!$D$30),(Q907*'UNIT VALUES'!$D$27)+(T907*'UNIT VALUES'!$D$28)+(R907*'UNIT VALUES'!$D$30)))</f>
        <v>384042.70056509966</v>
      </c>
      <c r="W907" s="58">
        <f t="shared" si="14"/>
        <v>527824</v>
      </c>
      <c r="X907" s="63">
        <f>ROUND(IF(C907="22", W907*'UNIT VALUES'!$D$40, W907*'UNIT VALUES'!$D$32), 0)</f>
        <v>460509</v>
      </c>
    </row>
    <row r="908" spans="1:24">
      <c r="A908" s="64" t="s">
        <v>2582</v>
      </c>
      <c r="B908" s="64" t="s">
        <v>2570</v>
      </c>
      <c r="C908" s="64" t="s">
        <v>28</v>
      </c>
      <c r="D908" s="64" t="s">
        <v>29</v>
      </c>
      <c r="E908" s="64" t="s">
        <v>2571</v>
      </c>
      <c r="F908" s="64" t="s">
        <v>2583</v>
      </c>
      <c r="G908" s="64" t="s">
        <v>464</v>
      </c>
      <c r="H908" s="64" t="s">
        <v>24</v>
      </c>
      <c r="I908" s="64" t="s">
        <v>2584</v>
      </c>
      <c r="J908" s="64" t="s">
        <v>2585</v>
      </c>
      <c r="K908" s="64" t="s">
        <v>240</v>
      </c>
      <c r="L908" s="65">
        <v>50977</v>
      </c>
      <c r="M908" s="65">
        <v>105662</v>
      </c>
      <c r="N908" s="65">
        <v>105624</v>
      </c>
      <c r="O908" s="65">
        <v>156185</v>
      </c>
      <c r="P908" s="65">
        <v>0</v>
      </c>
      <c r="Q908" s="65">
        <v>29653</v>
      </c>
      <c r="R908" s="65">
        <v>5026</v>
      </c>
      <c r="S908" s="65">
        <v>975</v>
      </c>
      <c r="T908" s="57">
        <f>IF(P908&gt;0, ROUND(IF(IF(OR(C908="51", C908="52", C908="66"), (L908*'UNIT VALUES'!$C$22)-CALCS!P908,0)&gt;0, IF(OR(C908="51", C908="52", C908="66"), (L908*'UNIT VALUES'!$C$22)-CALCS!P908,0), 0), 0), ROUND(IF(IF(OR(C908="51", C908="52", C908="66"), (L908*'UNIT VALUES'!$C$22)-CALCS!O908,0)&gt;0, IF(OR(C908="51", C908="52", C908="66"), (L908*'UNIT VALUES'!$C$22)-CALCS!O908,0), 0), 0))</f>
        <v>0</v>
      </c>
      <c r="U908" s="58">
        <f>IF(C908="22", (O908*'UNIT VALUES'!$D$34)+(Q908*'UNIT VALUES'!$D$35)+(S908*'UNIT VALUES'!$D$36), (O908*'UNIT VALUES'!$D$24)+(Q908*'UNIT VALUES'!$D$25)+(S908*'UNIT VALUES'!$D$26))</f>
        <v>1386079.0407408457</v>
      </c>
      <c r="V908" s="58">
        <f>IF(C908="22",(O908*'UNIT VALUES'!$D$37)+(Q908*'UNIT VALUES'!$D$38)+(R908*'UNIT VALUES'!$D$39),IF(C908="66",(Q908*'UNIT VALUES'!$D$27)+(T908*'UNIT VALUES'!$D$29)+(R908*'UNIT VALUES'!$D$30),(Q908*'UNIT VALUES'!$D$27)+(T908*'UNIT VALUES'!$D$28)+(R908*'UNIT VALUES'!$D$30)))</f>
        <v>907568.01048747019</v>
      </c>
      <c r="W908" s="58">
        <f t="shared" si="14"/>
        <v>1386079</v>
      </c>
      <c r="X908" s="63">
        <f>ROUND(IF(C908="22", W908*'UNIT VALUES'!$D$40, W908*'UNIT VALUES'!$D$32), 0)</f>
        <v>1209309</v>
      </c>
    </row>
    <row r="909" spans="1:24">
      <c r="A909" s="64" t="s">
        <v>2586</v>
      </c>
      <c r="B909" s="64" t="s">
        <v>2570</v>
      </c>
      <c r="C909" s="64" t="s">
        <v>49</v>
      </c>
      <c r="D909" s="64" t="s">
        <v>50</v>
      </c>
      <c r="E909" s="64" t="s">
        <v>2571</v>
      </c>
      <c r="F909" s="64" t="s">
        <v>276</v>
      </c>
      <c r="G909" s="64" t="s">
        <v>131</v>
      </c>
      <c r="H909" s="64" t="s">
        <v>24</v>
      </c>
      <c r="I909" s="64" t="s">
        <v>2587</v>
      </c>
      <c r="J909" s="64" t="s">
        <v>1554</v>
      </c>
      <c r="K909" s="64" t="s">
        <v>240</v>
      </c>
      <c r="L909" s="65">
        <v>3944</v>
      </c>
      <c r="M909" s="65">
        <v>58354</v>
      </c>
      <c r="N909" s="65">
        <v>33005</v>
      </c>
      <c r="O909" s="65">
        <v>105594</v>
      </c>
      <c r="P909" s="65">
        <v>59724</v>
      </c>
      <c r="Q909" s="65">
        <v>15476</v>
      </c>
      <c r="R909" s="65">
        <v>920</v>
      </c>
      <c r="S909" s="65">
        <v>1827</v>
      </c>
      <c r="T909" s="57">
        <f>IF(P909&gt;0, ROUND(IF(IF(OR(C909="51", C909="52", C909="66"), (L909*'UNIT VALUES'!$C$22)-CALCS!P909,0)&gt;0, IF(OR(C909="51", C909="52", C909="66"), (L909*'UNIT VALUES'!$C$22)-CALCS!P909,0), 0), 0), ROUND(IF(IF(OR(C909="51", C909="52", C909="66"), (L909*'UNIT VALUES'!$C$22)-CALCS!O909,0)&gt;0, IF(OR(C909="51", C909="52", C909="66"), (L909*'UNIT VALUES'!$C$22)-CALCS!O909,0), 0), 0))</f>
        <v>0</v>
      </c>
      <c r="U909" s="58">
        <f>IF(C909="22", (O909*'UNIT VALUES'!$D$34)+(Q909*'UNIT VALUES'!$D$35)+(S909*'UNIT VALUES'!$D$36), (O909*'UNIT VALUES'!$D$24)+(Q909*'UNIT VALUES'!$D$25)+(S909*'UNIT VALUES'!$D$26))</f>
        <v>993923.56068486092</v>
      </c>
      <c r="V909" s="58">
        <f>IF(C909="22",(O909*'UNIT VALUES'!$D$37)+(Q909*'UNIT VALUES'!$D$38)+(R909*'UNIT VALUES'!$D$39),IF(C909="66",(Q909*'UNIT VALUES'!$D$27)+(T909*'UNIT VALUES'!$D$29)+(R909*'UNIT VALUES'!$D$30),(Q909*'UNIT VALUES'!$D$27)+(T909*'UNIT VALUES'!$D$28)+(R909*'UNIT VALUES'!$D$30)))</f>
        <v>351955.89232874429</v>
      </c>
      <c r="W909" s="58">
        <f t="shared" si="14"/>
        <v>993924</v>
      </c>
      <c r="X909" s="63">
        <f>ROUND(IF(C909="22", W909*'UNIT VALUES'!$D$40, W909*'UNIT VALUES'!$D$32), 0)</f>
        <v>867166</v>
      </c>
    </row>
    <row r="910" spans="1:24">
      <c r="A910" s="64" t="s">
        <v>2588</v>
      </c>
      <c r="B910" s="64" t="s">
        <v>2570</v>
      </c>
      <c r="C910" s="64" t="s">
        <v>28</v>
      </c>
      <c r="D910" s="64" t="s">
        <v>29</v>
      </c>
      <c r="E910" s="64" t="s">
        <v>2571</v>
      </c>
      <c r="F910" s="64" t="s">
        <v>891</v>
      </c>
      <c r="G910" s="64" t="s">
        <v>302</v>
      </c>
      <c r="H910" s="64" t="s">
        <v>24</v>
      </c>
      <c r="I910" s="64" t="s">
        <v>2589</v>
      </c>
      <c r="J910" s="64" t="s">
        <v>1554</v>
      </c>
      <c r="K910" s="64" t="s">
        <v>240</v>
      </c>
      <c r="L910" s="65">
        <v>8232</v>
      </c>
      <c r="M910" s="65">
        <v>0</v>
      </c>
      <c r="N910" s="65">
        <v>0</v>
      </c>
      <c r="O910" s="65">
        <v>91611</v>
      </c>
      <c r="P910" s="65">
        <v>0</v>
      </c>
      <c r="Q910" s="65">
        <v>10418</v>
      </c>
      <c r="R910" s="65">
        <v>715</v>
      </c>
      <c r="S910" s="65">
        <v>1452</v>
      </c>
      <c r="T910" s="57">
        <f>IF(P910&gt;0, ROUND(IF(IF(OR(C910="51", C910="52", C910="66"), (L910*'UNIT VALUES'!$C$22)-CALCS!P910,0)&gt;0, IF(OR(C910="51", C910="52", C910="66"), (L910*'UNIT VALUES'!$C$22)-CALCS!P910,0), 0), 0), ROUND(IF(IF(OR(C910="51", C910="52", C910="66"), (L910*'UNIT VALUES'!$C$22)-CALCS!O910,0)&gt;0, IF(OR(C910="51", C910="52", C910="66"), (L910*'UNIT VALUES'!$C$22)-CALCS!O910,0), 0), 0))</f>
        <v>0</v>
      </c>
      <c r="U910" s="58">
        <f>IF(C910="22", (O910*'UNIT VALUES'!$D$34)+(Q910*'UNIT VALUES'!$D$35)+(S910*'UNIT VALUES'!$D$36), (O910*'UNIT VALUES'!$D$24)+(Q910*'UNIT VALUES'!$D$25)+(S910*'UNIT VALUES'!$D$26))</f>
        <v>747039.87140517181</v>
      </c>
      <c r="V910" s="58">
        <f>IF(C910="22",(O910*'UNIT VALUES'!$D$37)+(Q910*'UNIT VALUES'!$D$38)+(R910*'UNIT VALUES'!$D$39),IF(C910="66",(Q910*'UNIT VALUES'!$D$27)+(T910*'UNIT VALUES'!$D$29)+(R910*'UNIT VALUES'!$D$30),(Q910*'UNIT VALUES'!$D$27)+(T910*'UNIT VALUES'!$D$28)+(R910*'UNIT VALUES'!$D$30)))</f>
        <v>243764.33231031435</v>
      </c>
      <c r="W910" s="58">
        <f t="shared" si="14"/>
        <v>747040</v>
      </c>
      <c r="X910" s="63">
        <f>ROUND(IF(C910="22", W910*'UNIT VALUES'!$D$40, W910*'UNIT VALUES'!$D$32), 0)</f>
        <v>651768</v>
      </c>
    </row>
    <row r="911" spans="1:24">
      <c r="A911" s="64" t="s">
        <v>1704</v>
      </c>
      <c r="B911" s="64" t="s">
        <v>2570</v>
      </c>
      <c r="C911" s="64" t="s">
        <v>28</v>
      </c>
      <c r="D911" s="64" t="s">
        <v>29</v>
      </c>
      <c r="E911" s="64" t="s">
        <v>2571</v>
      </c>
      <c r="F911" s="64" t="s">
        <v>2590</v>
      </c>
      <c r="G911" s="64" t="s">
        <v>254</v>
      </c>
      <c r="H911" s="64" t="s">
        <v>24</v>
      </c>
      <c r="I911" s="64" t="s">
        <v>2591</v>
      </c>
      <c r="J911" s="64" t="s">
        <v>2573</v>
      </c>
      <c r="K911" s="64" t="s">
        <v>240</v>
      </c>
      <c r="L911" s="65">
        <v>24425</v>
      </c>
      <c r="M911" s="65">
        <v>39746</v>
      </c>
      <c r="N911" s="65">
        <v>39603</v>
      </c>
      <c r="O911" s="65">
        <v>74907</v>
      </c>
      <c r="P911" s="65">
        <v>0</v>
      </c>
      <c r="Q911" s="65">
        <v>10769</v>
      </c>
      <c r="R911" s="65">
        <v>2270</v>
      </c>
      <c r="S911" s="65">
        <v>896</v>
      </c>
      <c r="T911" s="57">
        <f>IF(P911&gt;0, ROUND(IF(IF(OR(C911="51", C911="52", C911="66"), (L911*'UNIT VALUES'!$C$22)-CALCS!P911,0)&gt;0, IF(OR(C911="51", C911="52", C911="66"), (L911*'UNIT VALUES'!$C$22)-CALCS!P911,0), 0), 0), ROUND(IF(IF(OR(C911="51", C911="52", C911="66"), (L911*'UNIT VALUES'!$C$22)-CALCS!O911,0)&gt;0, IF(OR(C911="51", C911="52", C911="66"), (L911*'UNIT VALUES'!$C$22)-CALCS!O911,0), 0), 0))</f>
        <v>0</v>
      </c>
      <c r="U911" s="58">
        <f>IF(C911="22", (O911*'UNIT VALUES'!$D$34)+(Q911*'UNIT VALUES'!$D$35)+(S911*'UNIT VALUES'!$D$36), (O911*'UNIT VALUES'!$D$24)+(Q911*'UNIT VALUES'!$D$25)+(S911*'UNIT VALUES'!$D$26))</f>
        <v>630882.16220499598</v>
      </c>
      <c r="V911" s="58">
        <f>IF(C911="22",(O911*'UNIT VALUES'!$D$37)+(Q911*'UNIT VALUES'!$D$38)+(R911*'UNIT VALUES'!$D$39),IF(C911="66",(Q911*'UNIT VALUES'!$D$27)+(T911*'UNIT VALUES'!$D$29)+(R911*'UNIT VALUES'!$D$30),(Q911*'UNIT VALUES'!$D$27)+(T911*'UNIT VALUES'!$D$28)+(R911*'UNIT VALUES'!$D$30)))</f>
        <v>361379.93408061936</v>
      </c>
      <c r="W911" s="58">
        <f t="shared" si="14"/>
        <v>630882</v>
      </c>
      <c r="X911" s="63">
        <f>ROUND(IF(C911="22", W911*'UNIT VALUES'!$D$40, W911*'UNIT VALUES'!$D$32), 0)</f>
        <v>550424</v>
      </c>
    </row>
    <row r="912" spans="1:24">
      <c r="A912" s="64" t="s">
        <v>2592</v>
      </c>
      <c r="B912" s="64" t="s">
        <v>2570</v>
      </c>
      <c r="C912" s="64" t="s">
        <v>28</v>
      </c>
      <c r="D912" s="64" t="s">
        <v>29</v>
      </c>
      <c r="E912" s="64" t="s">
        <v>2571</v>
      </c>
      <c r="F912" s="64" t="s">
        <v>2593</v>
      </c>
      <c r="G912" s="64" t="s">
        <v>23</v>
      </c>
      <c r="H912" s="64" t="s">
        <v>24</v>
      </c>
      <c r="I912" s="64" t="s">
        <v>1426</v>
      </c>
      <c r="J912" s="64" t="s">
        <v>1554</v>
      </c>
      <c r="K912" s="64" t="s">
        <v>240</v>
      </c>
      <c r="L912" s="65">
        <v>372676</v>
      </c>
      <c r="M912" s="65">
        <v>474802</v>
      </c>
      <c r="N912" s="65">
        <v>368146</v>
      </c>
      <c r="O912" s="65">
        <v>583776</v>
      </c>
      <c r="P912" s="65">
        <v>452641</v>
      </c>
      <c r="Q912" s="65">
        <v>86056</v>
      </c>
      <c r="R912" s="65">
        <v>83005</v>
      </c>
      <c r="S912" s="65">
        <v>5067</v>
      </c>
      <c r="T912" s="57">
        <f>IF(P912&gt;0, ROUND(IF(IF(OR(C912="51", C912="52", C912="66"), (L912*'UNIT VALUES'!$C$22)-CALCS!P912,0)&gt;0, IF(OR(C912="51", C912="52", C912="66"), (L912*'UNIT VALUES'!$C$22)-CALCS!P912,0), 0), 0), ROUND(IF(IF(OR(C912="51", C912="52", C912="66"), (L912*'UNIT VALUES'!$C$22)-CALCS!O912,0)&gt;0, IF(OR(C912="51", C912="52", C912="66"), (L912*'UNIT VALUES'!$C$22)-CALCS!O912,0), 0), 0))</f>
        <v>103773</v>
      </c>
      <c r="U912" s="58">
        <f>IF(C912="22", (O912*'UNIT VALUES'!$D$34)+(Q912*'UNIT VALUES'!$D$35)+(S912*'UNIT VALUES'!$D$36), (O912*'UNIT VALUES'!$D$24)+(Q912*'UNIT VALUES'!$D$25)+(S912*'UNIT VALUES'!$D$26))</f>
        <v>4657923.543031835</v>
      </c>
      <c r="V912" s="58">
        <f>IF(C912="22",(O912*'UNIT VALUES'!$D$37)+(Q912*'UNIT VALUES'!$D$38)+(R912*'UNIT VALUES'!$D$39),IF(C912="66",(Q912*'UNIT VALUES'!$D$27)+(T912*'UNIT VALUES'!$D$29)+(R912*'UNIT VALUES'!$D$30),(Q912*'UNIT VALUES'!$D$27)+(T912*'UNIT VALUES'!$D$28)+(R912*'UNIT VALUES'!$D$30)))</f>
        <v>8827220.7665731106</v>
      </c>
      <c r="W912" s="58">
        <f t="shared" si="14"/>
        <v>8827221</v>
      </c>
      <c r="X912" s="63">
        <f>ROUND(IF(C912="22", W912*'UNIT VALUES'!$D$40, W912*'UNIT VALUES'!$D$32), 0)</f>
        <v>7701463</v>
      </c>
    </row>
    <row r="913" spans="1:24">
      <c r="A913" s="64" t="s">
        <v>1726</v>
      </c>
      <c r="B913" s="64" t="s">
        <v>2570</v>
      </c>
      <c r="C913" s="64" t="s">
        <v>28</v>
      </c>
      <c r="D913" s="64" t="s">
        <v>29</v>
      </c>
      <c r="E913" s="64" t="s">
        <v>2571</v>
      </c>
      <c r="F913" s="64" t="s">
        <v>2594</v>
      </c>
      <c r="G913" s="64" t="s">
        <v>23</v>
      </c>
      <c r="H913" s="64" t="s">
        <v>24</v>
      </c>
      <c r="I913" s="64" t="s">
        <v>2595</v>
      </c>
      <c r="J913" s="64" t="s">
        <v>1849</v>
      </c>
      <c r="K913" s="64" t="s">
        <v>240</v>
      </c>
      <c r="L913" s="65">
        <v>49142</v>
      </c>
      <c r="M913" s="65">
        <v>90404</v>
      </c>
      <c r="N913" s="65">
        <v>89233</v>
      </c>
      <c r="O913" s="65">
        <v>154637</v>
      </c>
      <c r="P913" s="65">
        <v>0</v>
      </c>
      <c r="Q913" s="65">
        <v>22221</v>
      </c>
      <c r="R913" s="65">
        <v>5598</v>
      </c>
      <c r="S913" s="65">
        <v>2169</v>
      </c>
      <c r="T913" s="57">
        <f>IF(P913&gt;0, ROUND(IF(IF(OR(C913="51", C913="52", C913="66"), (L913*'UNIT VALUES'!$C$22)-CALCS!P913,0)&gt;0, IF(OR(C913="51", C913="52", C913="66"), (L913*'UNIT VALUES'!$C$22)-CALCS!P913,0), 0), 0), ROUND(IF(IF(OR(C913="51", C913="52", C913="66"), (L913*'UNIT VALUES'!$C$22)-CALCS!O913,0)&gt;0, IF(OR(C913="51", C913="52", C913="66"), (L913*'UNIT VALUES'!$C$22)-CALCS!O913,0), 0), 0))</f>
        <v>0</v>
      </c>
      <c r="U913" s="58">
        <f>IF(C913="22", (O913*'UNIT VALUES'!$D$34)+(Q913*'UNIT VALUES'!$D$35)+(S913*'UNIT VALUES'!$D$36), (O913*'UNIT VALUES'!$D$24)+(Q913*'UNIT VALUES'!$D$25)+(S913*'UNIT VALUES'!$D$26))</f>
        <v>1356131.2034996776</v>
      </c>
      <c r="V913" s="58">
        <f>IF(C913="22",(O913*'UNIT VALUES'!$D$37)+(Q913*'UNIT VALUES'!$D$38)+(R913*'UNIT VALUES'!$D$39),IF(C913="66",(Q913*'UNIT VALUES'!$D$27)+(T913*'UNIT VALUES'!$D$29)+(R913*'UNIT VALUES'!$D$30),(Q913*'UNIT VALUES'!$D$27)+(T913*'UNIT VALUES'!$D$28)+(R913*'UNIT VALUES'!$D$30)))</f>
        <v>810998.52855268423</v>
      </c>
      <c r="W913" s="58">
        <f t="shared" si="14"/>
        <v>1356131</v>
      </c>
      <c r="X913" s="63">
        <f>ROUND(IF(C913="22", W913*'UNIT VALUES'!$D$40, W913*'UNIT VALUES'!$D$32), 0)</f>
        <v>1183180</v>
      </c>
    </row>
    <row r="914" spans="1:24">
      <c r="A914" s="64" t="s">
        <v>1443</v>
      </c>
      <c r="B914" s="64" t="s">
        <v>2570</v>
      </c>
      <c r="C914" s="64" t="s">
        <v>28</v>
      </c>
      <c r="D914" s="64" t="s">
        <v>29</v>
      </c>
      <c r="E914" s="64" t="s">
        <v>2571</v>
      </c>
      <c r="F914" s="64" t="s">
        <v>2596</v>
      </c>
      <c r="G914" s="64" t="s">
        <v>464</v>
      </c>
      <c r="H914" s="64" t="s">
        <v>24</v>
      </c>
      <c r="I914" s="64" t="s">
        <v>2597</v>
      </c>
      <c r="J914" s="64" t="s">
        <v>2585</v>
      </c>
      <c r="K914" s="64" t="s">
        <v>240</v>
      </c>
      <c r="L914" s="65">
        <v>19616</v>
      </c>
      <c r="M914" s="65">
        <v>41621</v>
      </c>
      <c r="N914" s="65">
        <v>41621</v>
      </c>
      <c r="O914" s="65">
        <v>59403</v>
      </c>
      <c r="P914" s="65">
        <v>0</v>
      </c>
      <c r="Q914" s="65">
        <v>10204</v>
      </c>
      <c r="R914" s="65">
        <v>1443</v>
      </c>
      <c r="S914" s="65">
        <v>516</v>
      </c>
      <c r="T914" s="57">
        <f>IF(P914&gt;0, ROUND(IF(IF(OR(C914="51", C914="52", C914="66"), (L914*'UNIT VALUES'!$C$22)-CALCS!P914,0)&gt;0, IF(OR(C914="51", C914="52", C914="66"), (L914*'UNIT VALUES'!$C$22)-CALCS!P914,0), 0), 0), ROUND(IF(IF(OR(C914="51", C914="52", C914="66"), (L914*'UNIT VALUES'!$C$22)-CALCS!O914,0)&gt;0, IF(OR(C914="51", C914="52", C914="66"), (L914*'UNIT VALUES'!$C$22)-CALCS!O914,0), 0), 0))</f>
        <v>0</v>
      </c>
      <c r="U914" s="58">
        <f>IF(C914="22", (O914*'UNIT VALUES'!$D$34)+(Q914*'UNIT VALUES'!$D$35)+(S914*'UNIT VALUES'!$D$36), (O914*'UNIT VALUES'!$D$24)+(Q914*'UNIT VALUES'!$D$25)+(S914*'UNIT VALUES'!$D$26))</f>
        <v>518650.09537583997</v>
      </c>
      <c r="V914" s="58">
        <f>IF(C914="22",(O914*'UNIT VALUES'!$D$37)+(Q914*'UNIT VALUES'!$D$38)+(R914*'UNIT VALUES'!$D$39),IF(C914="66",(Q914*'UNIT VALUES'!$D$27)+(T914*'UNIT VALUES'!$D$29)+(R914*'UNIT VALUES'!$D$30),(Q914*'UNIT VALUES'!$D$27)+(T914*'UNIT VALUES'!$D$28)+(R914*'UNIT VALUES'!$D$30)))</f>
        <v>291831.39427970198</v>
      </c>
      <c r="W914" s="58">
        <f t="shared" si="14"/>
        <v>518650</v>
      </c>
      <c r="X914" s="63">
        <f>ROUND(IF(C914="22", W914*'UNIT VALUES'!$D$40, W914*'UNIT VALUES'!$D$32), 0)</f>
        <v>452505</v>
      </c>
    </row>
    <row r="915" spans="1:24">
      <c r="A915" s="64" t="s">
        <v>2598</v>
      </c>
      <c r="B915" s="64" t="s">
        <v>2570</v>
      </c>
      <c r="C915" s="64" t="s">
        <v>102</v>
      </c>
      <c r="D915" s="64" t="s">
        <v>103</v>
      </c>
      <c r="E915" s="64" t="s">
        <v>2571</v>
      </c>
      <c r="F915" s="64" t="s">
        <v>846</v>
      </c>
      <c r="G915" s="64" t="s">
        <v>181</v>
      </c>
      <c r="H915" s="64" t="s">
        <v>24</v>
      </c>
      <c r="I915" s="64" t="s">
        <v>24</v>
      </c>
      <c r="J915" s="64" t="s">
        <v>1554</v>
      </c>
      <c r="K915" s="64" t="s">
        <v>240</v>
      </c>
      <c r="L915" s="65">
        <v>112660</v>
      </c>
      <c r="M915" s="65">
        <v>242475</v>
      </c>
      <c r="N915" s="65">
        <v>242494</v>
      </c>
      <c r="O915" s="65">
        <v>379971</v>
      </c>
      <c r="P915" s="65">
        <v>0</v>
      </c>
      <c r="Q915" s="65">
        <v>33363</v>
      </c>
      <c r="R915" s="65">
        <v>12587</v>
      </c>
      <c r="S915" s="65">
        <v>2735</v>
      </c>
      <c r="T915" s="57">
        <f>IF(P915&gt;0, ROUND(IF(IF(OR(C915="51", C915="52", C915="66"), (L915*'UNIT VALUES'!$C$22)-CALCS!P915,0)&gt;0, IF(OR(C915="51", C915="52", C915="66"), (L915*'UNIT VALUES'!$C$22)-CALCS!P915,0), 0), 0), ROUND(IF(IF(OR(C915="51", C915="52", C915="66"), (L915*'UNIT VALUES'!$C$22)-CALCS!O915,0)&gt;0, IF(OR(C915="51", C915="52", C915="66"), (L915*'UNIT VALUES'!$C$22)-CALCS!O915,0), 0), 0))</f>
        <v>0</v>
      </c>
      <c r="U915" s="58">
        <f>IF(C915="22", (O915*'UNIT VALUES'!$D$34)+(Q915*'UNIT VALUES'!$D$35)+(S915*'UNIT VALUES'!$D$36), (O915*'UNIT VALUES'!$D$24)+(Q915*'UNIT VALUES'!$D$25)+(S915*'UNIT VALUES'!$D$26))</f>
        <v>2238309.7423553295</v>
      </c>
      <c r="V915" s="58">
        <f>IF(C915="22",(O915*'UNIT VALUES'!$D$37)+(Q915*'UNIT VALUES'!$D$38)+(R915*'UNIT VALUES'!$D$39),IF(C915="66",(Q915*'UNIT VALUES'!$D$27)+(T915*'UNIT VALUES'!$D$29)+(R915*'UNIT VALUES'!$D$30),(Q915*'UNIT VALUES'!$D$27)+(T915*'UNIT VALUES'!$D$28)+(R915*'UNIT VALUES'!$D$30)))</f>
        <v>1516508.4489386878</v>
      </c>
      <c r="W915" s="58">
        <f t="shared" si="14"/>
        <v>2238310</v>
      </c>
      <c r="X915" s="63">
        <f>ROUND(IF(C915="22", W915*'UNIT VALUES'!$D$40, W915*'UNIT VALUES'!$D$32), 0)</f>
        <v>1952853</v>
      </c>
    </row>
    <row r="916" spans="1:24">
      <c r="A916" s="64" t="s">
        <v>2599</v>
      </c>
      <c r="B916" s="64" t="s">
        <v>2570</v>
      </c>
      <c r="C916" s="64" t="s">
        <v>102</v>
      </c>
      <c r="D916" s="64" t="s">
        <v>103</v>
      </c>
      <c r="E916" s="64" t="s">
        <v>2571</v>
      </c>
      <c r="F916" s="64" t="s">
        <v>1645</v>
      </c>
      <c r="G916" s="64" t="s">
        <v>131</v>
      </c>
      <c r="H916" s="64" t="s">
        <v>24</v>
      </c>
      <c r="I916" s="64" t="s">
        <v>24</v>
      </c>
      <c r="J916" s="64" t="s">
        <v>1554</v>
      </c>
      <c r="K916" s="64" t="s">
        <v>240</v>
      </c>
      <c r="L916" s="65">
        <v>146570</v>
      </c>
      <c r="M916" s="65">
        <v>30442</v>
      </c>
      <c r="N916" s="65">
        <v>161573</v>
      </c>
      <c r="O916" s="65">
        <v>45711</v>
      </c>
      <c r="P916" s="65">
        <v>242614</v>
      </c>
      <c r="Q916" s="65">
        <v>4876</v>
      </c>
      <c r="R916" s="65">
        <v>1966</v>
      </c>
      <c r="S916" s="65">
        <v>541</v>
      </c>
      <c r="T916" s="57">
        <f>IF(P916&gt;0, ROUND(IF(IF(OR(C916="51", C916="52", C916="66"), (L916*'UNIT VALUES'!$C$22)-CALCS!P916,0)&gt;0, IF(OR(C916="51", C916="52", C916="66"), (L916*'UNIT VALUES'!$C$22)-CALCS!P916,0), 0), 0), ROUND(IF(IF(OR(C916="51", C916="52", C916="66"), (L916*'UNIT VALUES'!$C$22)-CALCS!O916,0)&gt;0, IF(OR(C916="51", C916="52", C916="66"), (L916*'UNIT VALUES'!$C$22)-CALCS!O916,0), 0), 0))</f>
        <v>0</v>
      </c>
      <c r="U916" s="58">
        <f>IF(C916="22", (O916*'UNIT VALUES'!$D$34)+(Q916*'UNIT VALUES'!$D$35)+(S916*'UNIT VALUES'!$D$36), (O916*'UNIT VALUES'!$D$24)+(Q916*'UNIT VALUES'!$D$25)+(S916*'UNIT VALUES'!$D$26))</f>
        <v>331745.36615563114</v>
      </c>
      <c r="V916" s="58">
        <f>IF(C916="22",(O916*'UNIT VALUES'!$D$37)+(Q916*'UNIT VALUES'!$D$38)+(R916*'UNIT VALUES'!$D$39),IF(C916="66",(Q916*'UNIT VALUES'!$D$27)+(T916*'UNIT VALUES'!$D$29)+(R916*'UNIT VALUES'!$D$30),(Q916*'UNIT VALUES'!$D$27)+(T916*'UNIT VALUES'!$D$28)+(R916*'UNIT VALUES'!$D$30)))</f>
        <v>230671.24236700969</v>
      </c>
      <c r="W916" s="58">
        <f t="shared" si="14"/>
        <v>331745</v>
      </c>
      <c r="X916" s="63">
        <f>ROUND(IF(C916="22", W916*'UNIT VALUES'!$D$40, W916*'UNIT VALUES'!$D$32), 0)</f>
        <v>289437</v>
      </c>
    </row>
    <row r="917" spans="1:24">
      <c r="A917" s="64" t="s">
        <v>1984</v>
      </c>
      <c r="B917" s="64" t="s">
        <v>2570</v>
      </c>
      <c r="C917" s="64" t="s">
        <v>102</v>
      </c>
      <c r="D917" s="64" t="s">
        <v>103</v>
      </c>
      <c r="E917" s="64" t="s">
        <v>2571</v>
      </c>
      <c r="F917" s="64" t="s">
        <v>775</v>
      </c>
      <c r="G917" s="64" t="s">
        <v>302</v>
      </c>
      <c r="H917" s="64" t="s">
        <v>24</v>
      </c>
      <c r="I917" s="64" t="s">
        <v>24</v>
      </c>
      <c r="J917" s="64" t="s">
        <v>1554</v>
      </c>
      <c r="K917" s="64" t="s">
        <v>240</v>
      </c>
      <c r="L917" s="65">
        <v>78064</v>
      </c>
      <c r="M917" s="65">
        <v>182075</v>
      </c>
      <c r="N917" s="65">
        <v>186864</v>
      </c>
      <c r="O917" s="65">
        <v>344570</v>
      </c>
      <c r="P917" s="65">
        <v>0</v>
      </c>
      <c r="Q917" s="65">
        <v>30316</v>
      </c>
      <c r="R917" s="65">
        <v>4765</v>
      </c>
      <c r="S917" s="65">
        <v>2987</v>
      </c>
      <c r="T917" s="57">
        <f>IF(P917&gt;0, ROUND(IF(IF(OR(C917="51", C917="52", C917="66"), (L917*'UNIT VALUES'!$C$22)-CALCS!P917,0)&gt;0, IF(OR(C917="51", C917="52", C917="66"), (L917*'UNIT VALUES'!$C$22)-CALCS!P917,0), 0), 0), ROUND(IF(IF(OR(C917="51", C917="52", C917="66"), (L917*'UNIT VALUES'!$C$22)-CALCS!O917,0)&gt;0, IF(OR(C917="51", C917="52", C917="66"), (L917*'UNIT VALUES'!$C$22)-CALCS!O917,0), 0), 0))</f>
        <v>0</v>
      </c>
      <c r="U917" s="58">
        <f>IF(C917="22", (O917*'UNIT VALUES'!$D$34)+(Q917*'UNIT VALUES'!$D$35)+(S917*'UNIT VALUES'!$D$36), (O917*'UNIT VALUES'!$D$24)+(Q917*'UNIT VALUES'!$D$25)+(S917*'UNIT VALUES'!$D$26))</f>
        <v>2117477.9382547447</v>
      </c>
      <c r="V917" s="58">
        <f>IF(C917="22",(O917*'UNIT VALUES'!$D$37)+(Q917*'UNIT VALUES'!$D$38)+(R917*'UNIT VALUES'!$D$39),IF(C917="66",(Q917*'UNIT VALUES'!$D$27)+(T917*'UNIT VALUES'!$D$29)+(R917*'UNIT VALUES'!$D$30),(Q917*'UNIT VALUES'!$D$27)+(T917*'UNIT VALUES'!$D$28)+(R917*'UNIT VALUES'!$D$30)))</f>
        <v>901177.68591427198</v>
      </c>
      <c r="W917" s="58">
        <f t="shared" si="14"/>
        <v>2117478</v>
      </c>
      <c r="X917" s="63">
        <f>ROUND(IF(C917="22", W917*'UNIT VALUES'!$D$40, W917*'UNIT VALUES'!$D$32), 0)</f>
        <v>1847431</v>
      </c>
    </row>
    <row r="918" spans="1:24">
      <c r="A918" s="64" t="s">
        <v>2600</v>
      </c>
      <c r="B918" s="64" t="s">
        <v>2601</v>
      </c>
      <c r="C918" s="64" t="s">
        <v>19</v>
      </c>
      <c r="D918" s="64" t="s">
        <v>20</v>
      </c>
      <c r="E918" s="64" t="s">
        <v>2602</v>
      </c>
      <c r="F918" s="64" t="s">
        <v>22</v>
      </c>
      <c r="G918" s="64" t="s">
        <v>23</v>
      </c>
      <c r="H918" s="64" t="s">
        <v>24</v>
      </c>
      <c r="I918" s="64" t="s">
        <v>24</v>
      </c>
      <c r="J918" s="64" t="s">
        <v>25</v>
      </c>
      <c r="K918" s="64" t="s">
        <v>172</v>
      </c>
      <c r="L918" s="65">
        <v>0</v>
      </c>
      <c r="M918" s="65">
        <v>11865710</v>
      </c>
      <c r="N918" s="65">
        <v>11863895</v>
      </c>
      <c r="O918" s="65">
        <v>3570747</v>
      </c>
      <c r="P918" s="65">
        <v>0</v>
      </c>
      <c r="Q918" s="65">
        <v>397485</v>
      </c>
      <c r="R918" s="65">
        <v>496565</v>
      </c>
      <c r="S918" s="65">
        <v>13346</v>
      </c>
      <c r="T918" s="57">
        <f>IF(P918&gt;0, ROUND(IF(IF(OR(C918="51", C918="52", C918="66"), (L918*'UNIT VALUES'!$C$22)-CALCS!P918,0)&gt;0, IF(OR(C918="51", C918="52", C918="66"), (L918*'UNIT VALUES'!$C$22)-CALCS!P918,0), 0), 0), ROUND(IF(IF(OR(C918="51", C918="52", C918="66"), (L918*'UNIT VALUES'!$C$22)-CALCS!O918,0)&gt;0, IF(OR(C918="51", C918="52", C918="66"), (L918*'UNIT VALUES'!$C$22)-CALCS!O918,0), 0), 0))</f>
        <v>0</v>
      </c>
      <c r="U918" s="58">
        <f>IF(C918="22", (O918*'UNIT VALUES'!$D$34)+(Q918*'UNIT VALUES'!$D$35)+(S918*'UNIT VALUES'!$D$36), (O918*'UNIT VALUES'!$D$24)+(Q918*'UNIT VALUES'!$D$25)+(S918*'UNIT VALUES'!$D$26))</f>
        <v>23451055.945433658</v>
      </c>
      <c r="V918" s="58">
        <f>IF(C918="22",(O918*'UNIT VALUES'!$D$37)+(Q918*'UNIT VALUES'!$D$38)+(R918*'UNIT VALUES'!$D$39),IF(C918="66",(Q918*'UNIT VALUES'!$D$27)+(T918*'UNIT VALUES'!$D$29)+(R918*'UNIT VALUES'!$D$30),(Q918*'UNIT VALUES'!$D$27)+(T918*'UNIT VALUES'!$D$28)+(R918*'UNIT VALUES'!$D$30)))</f>
        <v>45020044.07420399</v>
      </c>
      <c r="W918" s="58">
        <f t="shared" si="14"/>
        <v>45020044</v>
      </c>
      <c r="X918" s="63">
        <f>ROUND(IF(C918="22", W918*'UNIT VALUES'!$D$40, W918*'UNIT VALUES'!$D$32), 0)</f>
        <v>37539123</v>
      </c>
    </row>
    <row r="919" spans="1:24">
      <c r="A919" s="64" t="s">
        <v>2603</v>
      </c>
      <c r="B919" s="64" t="s">
        <v>2601</v>
      </c>
      <c r="C919" s="64" t="s">
        <v>49</v>
      </c>
      <c r="D919" s="64" t="s">
        <v>50</v>
      </c>
      <c r="E919" s="64" t="s">
        <v>2602</v>
      </c>
      <c r="F919" s="64" t="s">
        <v>2604</v>
      </c>
      <c r="G919" s="64" t="s">
        <v>161</v>
      </c>
      <c r="H919" s="64" t="s">
        <v>2605</v>
      </c>
      <c r="I919" s="64" t="s">
        <v>24</v>
      </c>
      <c r="J919" s="64" t="s">
        <v>2606</v>
      </c>
      <c r="K919" s="64" t="s">
        <v>172</v>
      </c>
      <c r="L919" s="65">
        <v>55831</v>
      </c>
      <c r="M919" s="65">
        <v>58836</v>
      </c>
      <c r="N919" s="65">
        <v>59084</v>
      </c>
      <c r="O919" s="65">
        <v>55310</v>
      </c>
      <c r="P919" s="65">
        <v>0</v>
      </c>
      <c r="Q919" s="65">
        <v>1937</v>
      </c>
      <c r="R919" s="65">
        <v>4820</v>
      </c>
      <c r="S919" s="65">
        <v>184</v>
      </c>
      <c r="T919" s="57">
        <f>IF(P919&gt;0, ROUND(IF(IF(OR(C919="51", C919="52", C919="66"), (L919*'UNIT VALUES'!$C$22)-CALCS!P919,0)&gt;0, IF(OR(C919="51", C919="52", C919="66"), (L919*'UNIT VALUES'!$C$22)-CALCS!P919,0), 0), 0), ROUND(IF(IF(OR(C919="51", C919="52", C919="66"), (L919*'UNIT VALUES'!$C$22)-CALCS!O919,0)&gt;0, IF(OR(C919="51", C919="52", C919="66"), (L919*'UNIT VALUES'!$C$22)-CALCS!O919,0), 0), 0))</f>
        <v>28047</v>
      </c>
      <c r="U919" s="58">
        <f>IF(C919="22", (O919*'UNIT VALUES'!$D$34)+(Q919*'UNIT VALUES'!$D$35)+(S919*'UNIT VALUES'!$D$36), (O919*'UNIT VALUES'!$D$24)+(Q919*'UNIT VALUES'!$D$25)+(S919*'UNIT VALUES'!$D$26))</f>
        <v>199575.750490965</v>
      </c>
      <c r="V919" s="58">
        <f>IF(C919="22",(O919*'UNIT VALUES'!$D$37)+(Q919*'UNIT VALUES'!$D$38)+(R919*'UNIT VALUES'!$D$39),IF(C919="66",(Q919*'UNIT VALUES'!$D$27)+(T919*'UNIT VALUES'!$D$29)+(R919*'UNIT VALUES'!$D$30),(Q919*'UNIT VALUES'!$D$27)+(T919*'UNIT VALUES'!$D$28)+(R919*'UNIT VALUES'!$D$30)))</f>
        <v>732698.7134742823</v>
      </c>
      <c r="W919" s="58">
        <f t="shared" si="14"/>
        <v>732699</v>
      </c>
      <c r="X919" s="63">
        <f>ROUND(IF(C919="22", W919*'UNIT VALUES'!$D$40, W919*'UNIT VALUES'!$D$32), 0)</f>
        <v>639256</v>
      </c>
    </row>
    <row r="920" spans="1:24">
      <c r="A920" s="64" t="s">
        <v>2607</v>
      </c>
      <c r="B920" s="64" t="s">
        <v>2601</v>
      </c>
      <c r="C920" s="64" t="s">
        <v>28</v>
      </c>
      <c r="D920" s="64" t="s">
        <v>29</v>
      </c>
      <c r="E920" s="64" t="s">
        <v>2602</v>
      </c>
      <c r="F920" s="64" t="s">
        <v>2307</v>
      </c>
      <c r="G920" s="64" t="s">
        <v>68</v>
      </c>
      <c r="H920" s="64" t="s">
        <v>24</v>
      </c>
      <c r="I920" s="64" t="s">
        <v>243</v>
      </c>
      <c r="J920" s="64" t="s">
        <v>2608</v>
      </c>
      <c r="K920" s="64" t="s">
        <v>172</v>
      </c>
      <c r="L920" s="65">
        <v>108347</v>
      </c>
      <c r="M920" s="65">
        <v>103808</v>
      </c>
      <c r="N920" s="65">
        <v>103758</v>
      </c>
      <c r="O920" s="65">
        <v>118032</v>
      </c>
      <c r="P920" s="65">
        <v>0</v>
      </c>
      <c r="Q920" s="65">
        <v>24608</v>
      </c>
      <c r="R920" s="65">
        <v>17129</v>
      </c>
      <c r="S920" s="65">
        <v>1187</v>
      </c>
      <c r="T920" s="57">
        <f>IF(P920&gt;0, ROUND(IF(IF(OR(C920="51", C920="52", C920="66"), (L920*'UNIT VALUES'!$C$22)-CALCS!P920,0)&gt;0, IF(OR(C920="51", C920="52", C920="66"), (L920*'UNIT VALUES'!$C$22)-CALCS!P920,0), 0), 0), ROUND(IF(IF(OR(C920="51", C920="52", C920="66"), (L920*'UNIT VALUES'!$C$22)-CALCS!O920,0)&gt;0, IF(OR(C920="51", C920="52", C920="66"), (L920*'UNIT VALUES'!$C$22)-CALCS!O920,0), 0), 0))</f>
        <v>43733</v>
      </c>
      <c r="U920" s="58">
        <f>IF(C920="22", (O920*'UNIT VALUES'!$D$34)+(Q920*'UNIT VALUES'!$D$35)+(S920*'UNIT VALUES'!$D$36), (O920*'UNIT VALUES'!$D$24)+(Q920*'UNIT VALUES'!$D$25)+(S920*'UNIT VALUES'!$D$26))</f>
        <v>1191480.62973188</v>
      </c>
      <c r="V920" s="58">
        <f>IF(C920="22",(O920*'UNIT VALUES'!$D$37)+(Q920*'UNIT VALUES'!$D$38)+(R920*'UNIT VALUES'!$D$39),IF(C920="66",(Q920*'UNIT VALUES'!$D$27)+(T920*'UNIT VALUES'!$D$29)+(R920*'UNIT VALUES'!$D$30),(Q920*'UNIT VALUES'!$D$27)+(T920*'UNIT VALUES'!$D$28)+(R920*'UNIT VALUES'!$D$30)))</f>
        <v>2228708.2660086248</v>
      </c>
      <c r="W920" s="58">
        <f t="shared" si="14"/>
        <v>2228708</v>
      </c>
      <c r="X920" s="63">
        <f>ROUND(IF(C920="22", W920*'UNIT VALUES'!$D$40, W920*'UNIT VALUES'!$D$32), 0)</f>
        <v>1944475</v>
      </c>
    </row>
    <row r="921" spans="1:24">
      <c r="A921" s="64" t="s">
        <v>2609</v>
      </c>
      <c r="B921" s="64" t="s">
        <v>2601</v>
      </c>
      <c r="C921" s="64" t="s">
        <v>28</v>
      </c>
      <c r="D921" s="64" t="s">
        <v>29</v>
      </c>
      <c r="E921" s="64" t="s">
        <v>2602</v>
      </c>
      <c r="F921" s="64" t="s">
        <v>859</v>
      </c>
      <c r="G921" s="64" t="s">
        <v>175</v>
      </c>
      <c r="H921" s="64" t="s">
        <v>24</v>
      </c>
      <c r="I921" s="64" t="s">
        <v>2610</v>
      </c>
      <c r="J921" s="64" t="s">
        <v>2611</v>
      </c>
      <c r="K921" s="64" t="s">
        <v>1806</v>
      </c>
      <c r="L921" s="65">
        <v>69407</v>
      </c>
      <c r="M921" s="65">
        <v>57078</v>
      </c>
      <c r="N921" s="65">
        <v>57078</v>
      </c>
      <c r="O921" s="65">
        <v>46320</v>
      </c>
      <c r="P921" s="65">
        <v>0</v>
      </c>
      <c r="Q921" s="65">
        <v>8436</v>
      </c>
      <c r="R921" s="65">
        <v>11169</v>
      </c>
      <c r="S921" s="65">
        <v>86</v>
      </c>
      <c r="T921" s="57">
        <f>IF(P921&gt;0, ROUND(IF(IF(OR(C921="51", C921="52", C921="66"), (L921*'UNIT VALUES'!$C$22)-CALCS!P921,0)&gt;0, IF(OR(C921="51", C921="52", C921="66"), (L921*'UNIT VALUES'!$C$22)-CALCS!P921,0), 0), 0), ROUND(IF(IF(OR(C921="51", C921="52", C921="66"), (L921*'UNIT VALUES'!$C$22)-CALCS!O921,0)&gt;0, IF(OR(C921="51", C921="52", C921="66"), (L921*'UNIT VALUES'!$C$22)-CALCS!O921,0), 0), 0))</f>
        <v>57306</v>
      </c>
      <c r="U921" s="58">
        <f>IF(C921="22", (O921*'UNIT VALUES'!$D$34)+(Q921*'UNIT VALUES'!$D$35)+(S921*'UNIT VALUES'!$D$36), (O921*'UNIT VALUES'!$D$24)+(Q921*'UNIT VALUES'!$D$25)+(S921*'UNIT VALUES'!$D$26))</f>
        <v>365630.43589089729</v>
      </c>
      <c r="V921" s="58">
        <f>IF(C921="22",(O921*'UNIT VALUES'!$D$37)+(Q921*'UNIT VALUES'!$D$38)+(R921*'UNIT VALUES'!$D$39),IF(C921="66",(Q921*'UNIT VALUES'!$D$27)+(T921*'UNIT VALUES'!$D$29)+(R921*'UNIT VALUES'!$D$30),(Q921*'UNIT VALUES'!$D$27)+(T921*'UNIT VALUES'!$D$28)+(R921*'UNIT VALUES'!$D$30)))</f>
        <v>1674261.9507537754</v>
      </c>
      <c r="W921" s="58">
        <f t="shared" si="14"/>
        <v>1674262</v>
      </c>
      <c r="X921" s="63">
        <f>ROUND(IF(C921="22", W921*'UNIT VALUES'!$D$40, W921*'UNIT VALUES'!$D$32), 0)</f>
        <v>1460739</v>
      </c>
    </row>
    <row r="922" spans="1:24">
      <c r="A922" s="64" t="s">
        <v>2612</v>
      </c>
      <c r="B922" s="64" t="s">
        <v>2601</v>
      </c>
      <c r="C922" s="64" t="s">
        <v>49</v>
      </c>
      <c r="D922" s="64" t="s">
        <v>50</v>
      </c>
      <c r="E922" s="64" t="s">
        <v>2602</v>
      </c>
      <c r="F922" s="64" t="s">
        <v>872</v>
      </c>
      <c r="G922" s="64" t="s">
        <v>1650</v>
      </c>
      <c r="H922" s="64" t="s">
        <v>2613</v>
      </c>
      <c r="I922" s="64" t="s">
        <v>24</v>
      </c>
      <c r="J922" s="64" t="s">
        <v>2606</v>
      </c>
      <c r="K922" s="64" t="s">
        <v>172</v>
      </c>
      <c r="L922" s="65">
        <v>23478</v>
      </c>
      <c r="M922" s="65">
        <v>52368</v>
      </c>
      <c r="N922" s="65">
        <v>52399</v>
      </c>
      <c r="O922" s="65">
        <v>60427</v>
      </c>
      <c r="P922" s="65">
        <v>0</v>
      </c>
      <c r="Q922" s="65">
        <v>4149</v>
      </c>
      <c r="R922" s="65">
        <v>1017</v>
      </c>
      <c r="S922" s="65">
        <v>487</v>
      </c>
      <c r="T922" s="57">
        <f>IF(P922&gt;0, ROUND(IF(IF(OR(C922="51", C922="52", C922="66"), (L922*'UNIT VALUES'!$C$22)-CALCS!P922,0)&gt;0, IF(OR(C922="51", C922="52", C922="66"), (L922*'UNIT VALUES'!$C$22)-CALCS!P922,0), 0), 0), ROUND(IF(IF(OR(C922="51", C922="52", C922="66"), (L922*'UNIT VALUES'!$C$22)-CALCS!O922,0)&gt;0, IF(OR(C922="51", C922="52", C922="66"), (L922*'UNIT VALUES'!$C$22)-CALCS!O922,0), 0), 0))</f>
        <v>0</v>
      </c>
      <c r="U922" s="58">
        <f>IF(C922="22", (O922*'UNIT VALUES'!$D$34)+(Q922*'UNIT VALUES'!$D$35)+(S922*'UNIT VALUES'!$D$36), (O922*'UNIT VALUES'!$D$24)+(Q922*'UNIT VALUES'!$D$25)+(S922*'UNIT VALUES'!$D$26))</f>
        <v>329119.02369576565</v>
      </c>
      <c r="V922" s="58">
        <f>IF(C922="22",(O922*'UNIT VALUES'!$D$37)+(Q922*'UNIT VALUES'!$D$38)+(R922*'UNIT VALUES'!$D$39),IF(C922="66",(Q922*'UNIT VALUES'!$D$27)+(T922*'UNIT VALUES'!$D$29)+(R922*'UNIT VALUES'!$D$30),(Q922*'UNIT VALUES'!$D$27)+(T922*'UNIT VALUES'!$D$28)+(R922*'UNIT VALUES'!$D$30)))</f>
        <v>149408.27231416811</v>
      </c>
      <c r="W922" s="58">
        <f t="shared" si="14"/>
        <v>329119</v>
      </c>
      <c r="X922" s="63">
        <f>ROUND(IF(C922="22", W922*'UNIT VALUES'!$D$40, W922*'UNIT VALUES'!$D$32), 0)</f>
        <v>287146</v>
      </c>
    </row>
    <row r="923" spans="1:24">
      <c r="A923" s="64" t="s">
        <v>2614</v>
      </c>
      <c r="B923" s="64" t="s">
        <v>2601</v>
      </c>
      <c r="C923" s="64" t="s">
        <v>28</v>
      </c>
      <c r="D923" s="64" t="s">
        <v>29</v>
      </c>
      <c r="E923" s="64" t="s">
        <v>2602</v>
      </c>
      <c r="F923" s="64" t="s">
        <v>2069</v>
      </c>
      <c r="G923" s="64" t="s">
        <v>23</v>
      </c>
      <c r="H923" s="64" t="s">
        <v>24</v>
      </c>
      <c r="I923" s="64" t="s">
        <v>2615</v>
      </c>
      <c r="J923" s="64" t="s">
        <v>2608</v>
      </c>
      <c r="K923" s="64" t="s">
        <v>172</v>
      </c>
      <c r="L923" s="65">
        <v>75408</v>
      </c>
      <c r="M923" s="65">
        <v>70419</v>
      </c>
      <c r="N923" s="65">
        <v>70419</v>
      </c>
      <c r="O923" s="65">
        <v>74982</v>
      </c>
      <c r="P923" s="65">
        <v>0</v>
      </c>
      <c r="Q923" s="65">
        <v>10038</v>
      </c>
      <c r="R923" s="65">
        <v>9973</v>
      </c>
      <c r="S923" s="65">
        <v>353</v>
      </c>
      <c r="T923" s="57">
        <f>IF(P923&gt;0, ROUND(IF(IF(OR(C923="51", C923="52", C923="66"), (L923*'UNIT VALUES'!$C$22)-CALCS!P923,0)&gt;0, IF(OR(C923="51", C923="52", C923="66"), (L923*'UNIT VALUES'!$C$22)-CALCS!P923,0), 0), 0), ROUND(IF(IF(OR(C923="51", C923="52", C923="66"), (L923*'UNIT VALUES'!$C$22)-CALCS!O923,0)&gt;0, IF(OR(C923="51", C923="52", C923="66"), (L923*'UNIT VALUES'!$C$22)-CALCS!O923,0), 0), 0))</f>
        <v>37604</v>
      </c>
      <c r="U923" s="58">
        <f>IF(C923="22", (O923*'UNIT VALUES'!$D$34)+(Q923*'UNIT VALUES'!$D$35)+(S923*'UNIT VALUES'!$D$36), (O923*'UNIT VALUES'!$D$24)+(Q923*'UNIT VALUES'!$D$25)+(S923*'UNIT VALUES'!$D$26))</f>
        <v>516555.5615541999</v>
      </c>
      <c r="V923" s="58">
        <f>IF(C923="22",(O923*'UNIT VALUES'!$D$37)+(Q923*'UNIT VALUES'!$D$38)+(R923*'UNIT VALUES'!$D$39),IF(C923="66",(Q923*'UNIT VALUES'!$D$27)+(T923*'UNIT VALUES'!$D$29)+(R923*'UNIT VALUES'!$D$30),(Q923*'UNIT VALUES'!$D$27)+(T923*'UNIT VALUES'!$D$28)+(R923*'UNIT VALUES'!$D$30)))</f>
        <v>1370852.8796837353</v>
      </c>
      <c r="W923" s="58">
        <f t="shared" si="14"/>
        <v>1370853</v>
      </c>
      <c r="X923" s="63">
        <f>ROUND(IF(C923="22", W923*'UNIT VALUES'!$D$40, W923*'UNIT VALUES'!$D$32), 0)</f>
        <v>1196025</v>
      </c>
    </row>
    <row r="924" spans="1:24">
      <c r="A924" s="64" t="s">
        <v>2616</v>
      </c>
      <c r="B924" s="64" t="s">
        <v>2601</v>
      </c>
      <c r="C924" s="64" t="s">
        <v>49</v>
      </c>
      <c r="D924" s="64" t="s">
        <v>50</v>
      </c>
      <c r="E924" s="64" t="s">
        <v>2602</v>
      </c>
      <c r="F924" s="64" t="s">
        <v>301</v>
      </c>
      <c r="G924" s="64" t="s">
        <v>1650</v>
      </c>
      <c r="H924" s="64" t="s">
        <v>2617</v>
      </c>
      <c r="I924" s="64" t="s">
        <v>24</v>
      </c>
      <c r="J924" s="64" t="s">
        <v>2606</v>
      </c>
      <c r="K924" s="64" t="s">
        <v>172</v>
      </c>
      <c r="L924" s="65">
        <v>59298</v>
      </c>
      <c r="M924" s="65">
        <v>58733</v>
      </c>
      <c r="N924" s="65">
        <v>58733</v>
      </c>
      <c r="O924" s="65">
        <v>54582</v>
      </c>
      <c r="P924" s="65">
        <v>0</v>
      </c>
      <c r="Q924" s="65">
        <v>4319</v>
      </c>
      <c r="R924" s="65">
        <v>1348</v>
      </c>
      <c r="S924" s="65">
        <v>259</v>
      </c>
      <c r="T924" s="57">
        <f>IF(P924&gt;0, ROUND(IF(IF(OR(C924="51", C924="52", C924="66"), (L924*'UNIT VALUES'!$C$22)-CALCS!P924,0)&gt;0, IF(OR(C924="51", C924="52", C924="66"), (L924*'UNIT VALUES'!$C$22)-CALCS!P924,0), 0), 0), ROUND(IF(IF(OR(C924="51", C924="52", C924="66"), (L924*'UNIT VALUES'!$C$22)-CALCS!O924,0)&gt;0, IF(OR(C924="51", C924="52", C924="66"), (L924*'UNIT VALUES'!$C$22)-CALCS!O924,0), 0), 0))</f>
        <v>33951</v>
      </c>
      <c r="U924" s="58">
        <f>IF(C924="22", (O924*'UNIT VALUES'!$D$34)+(Q924*'UNIT VALUES'!$D$35)+(S924*'UNIT VALUES'!$D$36), (O924*'UNIT VALUES'!$D$24)+(Q924*'UNIT VALUES'!$D$25)+(S924*'UNIT VALUES'!$D$26))</f>
        <v>284264.49540579802</v>
      </c>
      <c r="V924" s="58">
        <f>IF(C924="22",(O924*'UNIT VALUES'!$D$37)+(Q924*'UNIT VALUES'!$D$38)+(R924*'UNIT VALUES'!$D$39),IF(C924="66",(Q924*'UNIT VALUES'!$D$27)+(T924*'UNIT VALUES'!$D$29)+(R924*'UNIT VALUES'!$D$30),(Q924*'UNIT VALUES'!$D$27)+(T924*'UNIT VALUES'!$D$28)+(R924*'UNIT VALUES'!$D$30)))</f>
        <v>602820.15680012212</v>
      </c>
      <c r="W924" s="58">
        <f t="shared" si="14"/>
        <v>602820</v>
      </c>
      <c r="X924" s="63">
        <f>ROUND(IF(C924="22", W924*'UNIT VALUES'!$D$40, W924*'UNIT VALUES'!$D$32), 0)</f>
        <v>525941</v>
      </c>
    </row>
    <row r="925" spans="1:24">
      <c r="A925" s="64" t="s">
        <v>2618</v>
      </c>
      <c r="B925" s="64" t="s">
        <v>2601</v>
      </c>
      <c r="C925" s="64" t="s">
        <v>28</v>
      </c>
      <c r="D925" s="64" t="s">
        <v>29</v>
      </c>
      <c r="E925" s="64" t="s">
        <v>2602</v>
      </c>
      <c r="F925" s="64" t="s">
        <v>125</v>
      </c>
      <c r="G925" s="64" t="s">
        <v>769</v>
      </c>
      <c r="H925" s="64" t="s">
        <v>24</v>
      </c>
      <c r="I925" s="64" t="s">
        <v>2619</v>
      </c>
      <c r="J925" s="64" t="s">
        <v>2620</v>
      </c>
      <c r="K925" s="64" t="s">
        <v>172</v>
      </c>
      <c r="L925" s="65">
        <v>16623</v>
      </c>
      <c r="M925" s="65">
        <v>18314</v>
      </c>
      <c r="N925" s="65">
        <v>18314</v>
      </c>
      <c r="O925" s="65">
        <v>18682</v>
      </c>
      <c r="P925" s="65">
        <v>0</v>
      </c>
      <c r="Q925" s="65">
        <v>1805</v>
      </c>
      <c r="R925" s="65">
        <v>3124</v>
      </c>
      <c r="S925" s="65">
        <v>53</v>
      </c>
      <c r="T925" s="57">
        <f>IF(P925&gt;0, ROUND(IF(IF(OR(C925="51", C925="52", C925="66"), (L925*'UNIT VALUES'!$C$22)-CALCS!P925,0)&gt;0, IF(OR(C925="51", C925="52", C925="66"), (L925*'UNIT VALUES'!$C$22)-CALCS!P925,0), 0), 0), ROUND(IF(IF(OR(C925="51", C925="52", C925="66"), (L925*'UNIT VALUES'!$C$22)-CALCS!O925,0)&gt;0, IF(OR(C925="51", C925="52", C925="66"), (L925*'UNIT VALUES'!$C$22)-CALCS!O925,0), 0), 0))</f>
        <v>6137</v>
      </c>
      <c r="U925" s="58">
        <f>IF(C925="22", (O925*'UNIT VALUES'!$D$34)+(Q925*'UNIT VALUES'!$D$35)+(S925*'UNIT VALUES'!$D$36), (O925*'UNIT VALUES'!$D$24)+(Q925*'UNIT VALUES'!$D$25)+(S925*'UNIT VALUES'!$D$26))</f>
        <v>101330.61504580978</v>
      </c>
      <c r="V925" s="58">
        <f>IF(C925="22",(O925*'UNIT VALUES'!$D$37)+(Q925*'UNIT VALUES'!$D$38)+(R925*'UNIT VALUES'!$D$39),IF(C925="66",(Q925*'UNIT VALUES'!$D$27)+(T925*'UNIT VALUES'!$D$29)+(R925*'UNIT VALUES'!$D$30),(Q925*'UNIT VALUES'!$D$27)+(T925*'UNIT VALUES'!$D$28)+(R925*'UNIT VALUES'!$D$30)))</f>
        <v>333745.2941717857</v>
      </c>
      <c r="W925" s="58">
        <f t="shared" si="14"/>
        <v>333745</v>
      </c>
      <c r="X925" s="63">
        <f>ROUND(IF(C925="22", W925*'UNIT VALUES'!$D$40, W925*'UNIT VALUES'!$D$32), 0)</f>
        <v>291182</v>
      </c>
    </row>
    <row r="926" spans="1:24">
      <c r="A926" s="64" t="s">
        <v>2621</v>
      </c>
      <c r="B926" s="64" t="s">
        <v>2601</v>
      </c>
      <c r="C926" s="64" t="s">
        <v>49</v>
      </c>
      <c r="D926" s="64" t="s">
        <v>50</v>
      </c>
      <c r="E926" s="64" t="s">
        <v>2602</v>
      </c>
      <c r="F926" s="64" t="s">
        <v>339</v>
      </c>
      <c r="G926" s="64" t="s">
        <v>117</v>
      </c>
      <c r="H926" s="64" t="s">
        <v>24</v>
      </c>
      <c r="I926" s="64" t="s">
        <v>2622</v>
      </c>
      <c r="J926" s="64" t="s">
        <v>2606</v>
      </c>
      <c r="K926" s="64" t="s">
        <v>172</v>
      </c>
      <c r="L926" s="65">
        <v>63658</v>
      </c>
      <c r="M926" s="65">
        <v>45794</v>
      </c>
      <c r="N926" s="65">
        <v>45794</v>
      </c>
      <c r="O926" s="65">
        <v>33972</v>
      </c>
      <c r="P926" s="65">
        <v>0</v>
      </c>
      <c r="Q926" s="65">
        <v>12370</v>
      </c>
      <c r="R926" s="65">
        <v>4901</v>
      </c>
      <c r="S926" s="65">
        <v>271</v>
      </c>
      <c r="T926" s="57">
        <f>IF(P926&gt;0, ROUND(IF(IF(OR(C926="51", C926="52", C926="66"), (L926*'UNIT VALUES'!$C$22)-CALCS!P926,0)&gt;0, IF(OR(C926="51", C926="52", C926="66"), (L926*'UNIT VALUES'!$C$22)-CALCS!P926,0), 0), 0), ROUND(IF(IF(OR(C926="51", C926="52", C926="66"), (L926*'UNIT VALUES'!$C$22)-CALCS!O926,0)&gt;0, IF(OR(C926="51", C926="52", C926="66"), (L926*'UNIT VALUES'!$C$22)-CALCS!O926,0), 0), 0))</f>
        <v>61071</v>
      </c>
      <c r="U926" s="58">
        <f>IF(C926="22", (O926*'UNIT VALUES'!$D$34)+(Q926*'UNIT VALUES'!$D$35)+(S926*'UNIT VALUES'!$D$36), (O926*'UNIT VALUES'!$D$24)+(Q926*'UNIT VALUES'!$D$25)+(S926*'UNIT VALUES'!$D$26))</f>
        <v>493942.04062391666</v>
      </c>
      <c r="V926" s="58">
        <f>IF(C926="22",(O926*'UNIT VALUES'!$D$37)+(Q926*'UNIT VALUES'!$D$38)+(R926*'UNIT VALUES'!$D$39),IF(C926="66",(Q926*'UNIT VALUES'!$D$27)+(T926*'UNIT VALUES'!$D$29)+(R926*'UNIT VALUES'!$D$30),(Q926*'UNIT VALUES'!$D$27)+(T926*'UNIT VALUES'!$D$28)+(R926*'UNIT VALUES'!$D$30)))</f>
        <v>1346398.735983423</v>
      </c>
      <c r="W926" s="58">
        <f t="shared" si="14"/>
        <v>1346399</v>
      </c>
      <c r="X926" s="63">
        <f>ROUND(IF(C926="22", W926*'UNIT VALUES'!$D$40, W926*'UNIT VALUES'!$D$32), 0)</f>
        <v>1174689</v>
      </c>
    </row>
    <row r="927" spans="1:24">
      <c r="A927" s="64" t="s">
        <v>2623</v>
      </c>
      <c r="B927" s="64" t="s">
        <v>2601</v>
      </c>
      <c r="C927" s="64" t="s">
        <v>49</v>
      </c>
      <c r="D927" s="64" t="s">
        <v>50</v>
      </c>
      <c r="E927" s="64" t="s">
        <v>2602</v>
      </c>
      <c r="F927" s="64" t="s">
        <v>1525</v>
      </c>
      <c r="G927" s="64" t="s">
        <v>359</v>
      </c>
      <c r="H927" s="64" t="s">
        <v>24</v>
      </c>
      <c r="I927" s="64" t="s">
        <v>2624</v>
      </c>
      <c r="J927" s="64" t="s">
        <v>2608</v>
      </c>
      <c r="K927" s="64" t="s">
        <v>172</v>
      </c>
      <c r="L927" s="65">
        <v>31955</v>
      </c>
      <c r="M927" s="65">
        <v>26027</v>
      </c>
      <c r="N927" s="65">
        <v>26027</v>
      </c>
      <c r="O927" s="65">
        <v>26800</v>
      </c>
      <c r="P927" s="65">
        <v>0</v>
      </c>
      <c r="Q927" s="65">
        <v>4407</v>
      </c>
      <c r="R927" s="65">
        <v>6773</v>
      </c>
      <c r="S927" s="65">
        <v>133</v>
      </c>
      <c r="T927" s="57">
        <f>IF(P927&gt;0, ROUND(IF(IF(OR(C927="51", C927="52", C927="66"), (L927*'UNIT VALUES'!$C$22)-CALCS!P927,0)&gt;0, IF(OR(C927="51", C927="52", C927="66"), (L927*'UNIT VALUES'!$C$22)-CALCS!P927,0), 0), 0), ROUND(IF(IF(OR(C927="51", C927="52", C927="66"), (L927*'UNIT VALUES'!$C$22)-CALCS!O927,0)&gt;0, IF(OR(C927="51", C927="52", C927="66"), (L927*'UNIT VALUES'!$C$22)-CALCS!O927,0), 0), 0))</f>
        <v>20910</v>
      </c>
      <c r="U927" s="58">
        <f>IF(C927="22", (O927*'UNIT VALUES'!$D$34)+(Q927*'UNIT VALUES'!$D$35)+(S927*'UNIT VALUES'!$D$36), (O927*'UNIT VALUES'!$D$24)+(Q927*'UNIT VALUES'!$D$25)+(S927*'UNIT VALUES'!$D$26))</f>
        <v>211034.54310959781</v>
      </c>
      <c r="V927" s="58">
        <f>IF(C927="22",(O927*'UNIT VALUES'!$D$37)+(Q927*'UNIT VALUES'!$D$38)+(R927*'UNIT VALUES'!$D$39),IF(C927="66",(Q927*'UNIT VALUES'!$D$27)+(T927*'UNIT VALUES'!$D$29)+(R927*'UNIT VALUES'!$D$30),(Q927*'UNIT VALUES'!$D$27)+(T927*'UNIT VALUES'!$D$28)+(R927*'UNIT VALUES'!$D$30)))</f>
        <v>828264.30681858165</v>
      </c>
      <c r="W927" s="58">
        <f t="shared" si="14"/>
        <v>828264</v>
      </c>
      <c r="X927" s="63">
        <f>ROUND(IF(C927="22", W927*'UNIT VALUES'!$D$40, W927*'UNIT VALUES'!$D$32), 0)</f>
        <v>722633</v>
      </c>
    </row>
    <row r="928" spans="1:24">
      <c r="A928" s="64" t="s">
        <v>2625</v>
      </c>
      <c r="B928" s="64" t="s">
        <v>2601</v>
      </c>
      <c r="C928" s="64" t="s">
        <v>28</v>
      </c>
      <c r="D928" s="64" t="s">
        <v>29</v>
      </c>
      <c r="E928" s="64" t="s">
        <v>2602</v>
      </c>
      <c r="F928" s="64" t="s">
        <v>2626</v>
      </c>
      <c r="G928" s="64" t="s">
        <v>1838</v>
      </c>
      <c r="H928" s="64" t="s">
        <v>24</v>
      </c>
      <c r="I928" s="64" t="s">
        <v>991</v>
      </c>
      <c r="J928" s="64" t="s">
        <v>2627</v>
      </c>
      <c r="K928" s="64" t="s">
        <v>1806</v>
      </c>
      <c r="L928" s="65">
        <v>138440</v>
      </c>
      <c r="M928" s="65">
        <v>119123</v>
      </c>
      <c r="N928" s="65">
        <v>119123</v>
      </c>
      <c r="O928" s="65">
        <v>101786</v>
      </c>
      <c r="P928" s="65">
        <v>0</v>
      </c>
      <c r="Q928" s="65">
        <v>22716</v>
      </c>
      <c r="R928" s="65">
        <v>20352</v>
      </c>
      <c r="S928" s="65">
        <v>723</v>
      </c>
      <c r="T928" s="57">
        <f>IF(P928&gt;0, ROUND(IF(IF(OR(C928="51", C928="52", C928="66"), (L928*'UNIT VALUES'!$C$22)-CALCS!P928,0)&gt;0, IF(OR(C928="51", C928="52", C928="66"), (L928*'UNIT VALUES'!$C$22)-CALCS!P928,0), 0), 0), ROUND(IF(IF(OR(C928="51", C928="52", C928="66"), (L928*'UNIT VALUES'!$C$22)-CALCS!O928,0)&gt;0, IF(OR(C928="51", C928="52", C928="66"), (L928*'UNIT VALUES'!$C$22)-CALCS!O928,0), 0), 0))</f>
        <v>104908</v>
      </c>
      <c r="U928" s="58">
        <f>IF(C928="22", (O928*'UNIT VALUES'!$D$34)+(Q928*'UNIT VALUES'!$D$35)+(S928*'UNIT VALUES'!$D$36), (O928*'UNIT VALUES'!$D$24)+(Q928*'UNIT VALUES'!$D$25)+(S928*'UNIT VALUES'!$D$26))</f>
        <v>1022664.8101175131</v>
      </c>
      <c r="V928" s="58">
        <f>IF(C928="22",(O928*'UNIT VALUES'!$D$37)+(Q928*'UNIT VALUES'!$D$38)+(R928*'UNIT VALUES'!$D$39),IF(C928="66",(Q928*'UNIT VALUES'!$D$27)+(T928*'UNIT VALUES'!$D$29)+(R928*'UNIT VALUES'!$D$30),(Q928*'UNIT VALUES'!$D$27)+(T928*'UNIT VALUES'!$D$28)+(R928*'UNIT VALUES'!$D$30)))</f>
        <v>3192740.8098497204</v>
      </c>
      <c r="W928" s="58">
        <f t="shared" si="14"/>
        <v>3192741</v>
      </c>
      <c r="X928" s="63">
        <f>ROUND(IF(C928="22", W928*'UNIT VALUES'!$D$40, W928*'UNIT VALUES'!$D$32), 0)</f>
        <v>2785563</v>
      </c>
    </row>
    <row r="929" spans="1:24">
      <c r="A929" s="64" t="s">
        <v>2628</v>
      </c>
      <c r="B929" s="64" t="s">
        <v>2601</v>
      </c>
      <c r="C929" s="64" t="s">
        <v>28</v>
      </c>
      <c r="D929" s="64" t="s">
        <v>29</v>
      </c>
      <c r="E929" s="64" t="s">
        <v>2602</v>
      </c>
      <c r="F929" s="64" t="s">
        <v>2629</v>
      </c>
      <c r="G929" s="64" t="s">
        <v>1374</v>
      </c>
      <c r="H929" s="64" t="s">
        <v>24</v>
      </c>
      <c r="I929" s="64" t="s">
        <v>2052</v>
      </c>
      <c r="J929" s="64" t="s">
        <v>2620</v>
      </c>
      <c r="K929" s="64" t="s">
        <v>172</v>
      </c>
      <c r="L929" s="65">
        <v>79697</v>
      </c>
      <c r="M929" s="65">
        <v>53394</v>
      </c>
      <c r="N929" s="65">
        <v>53264</v>
      </c>
      <c r="O929" s="65">
        <v>49528</v>
      </c>
      <c r="P929" s="65">
        <v>0</v>
      </c>
      <c r="Q929" s="65">
        <v>13641</v>
      </c>
      <c r="R929" s="65">
        <v>14123</v>
      </c>
      <c r="S929" s="65">
        <v>362</v>
      </c>
      <c r="T929" s="57">
        <f>IF(P929&gt;0, ROUND(IF(IF(OR(C929="51", C929="52", C929="66"), (L929*'UNIT VALUES'!$C$22)-CALCS!P929,0)&gt;0, IF(OR(C929="51", C929="52", C929="66"), (L929*'UNIT VALUES'!$C$22)-CALCS!P929,0), 0), 0), ROUND(IF(IF(OR(C929="51", C929="52", C929="66"), (L929*'UNIT VALUES'!$C$22)-CALCS!O929,0)&gt;0, IF(OR(C929="51", C929="52", C929="66"), (L929*'UNIT VALUES'!$C$22)-CALCS!O929,0), 0), 0))</f>
        <v>69462</v>
      </c>
      <c r="U929" s="58">
        <f>IF(C929="22", (O929*'UNIT VALUES'!$D$34)+(Q929*'UNIT VALUES'!$D$35)+(S929*'UNIT VALUES'!$D$36), (O929*'UNIT VALUES'!$D$24)+(Q929*'UNIT VALUES'!$D$25)+(S929*'UNIT VALUES'!$D$26))</f>
        <v>579103.03412383772</v>
      </c>
      <c r="V929" s="58">
        <f>IF(C929="22",(O929*'UNIT VALUES'!$D$37)+(Q929*'UNIT VALUES'!$D$38)+(R929*'UNIT VALUES'!$D$39),IF(C929="66",(Q929*'UNIT VALUES'!$D$27)+(T929*'UNIT VALUES'!$D$29)+(R929*'UNIT VALUES'!$D$30),(Q929*'UNIT VALUES'!$D$27)+(T929*'UNIT VALUES'!$D$28)+(R929*'UNIT VALUES'!$D$30)))</f>
        <v>2134369.7900430835</v>
      </c>
      <c r="W929" s="58">
        <f t="shared" si="14"/>
        <v>2134370</v>
      </c>
      <c r="X929" s="63">
        <f>ROUND(IF(C929="22", W929*'UNIT VALUES'!$D$40, W929*'UNIT VALUES'!$D$32), 0)</f>
        <v>1862168</v>
      </c>
    </row>
    <row r="930" spans="1:24">
      <c r="A930" s="64" t="s">
        <v>2630</v>
      </c>
      <c r="B930" s="64" t="s">
        <v>2601</v>
      </c>
      <c r="C930" s="64" t="s">
        <v>49</v>
      </c>
      <c r="D930" s="64" t="s">
        <v>50</v>
      </c>
      <c r="E930" s="64" t="s">
        <v>2602</v>
      </c>
      <c r="F930" s="64" t="s">
        <v>2631</v>
      </c>
      <c r="G930" s="64" t="s">
        <v>117</v>
      </c>
      <c r="H930" s="64" t="s">
        <v>2632</v>
      </c>
      <c r="I930" s="64" t="s">
        <v>24</v>
      </c>
      <c r="J930" s="64" t="s">
        <v>2606</v>
      </c>
      <c r="K930" s="64" t="s">
        <v>172</v>
      </c>
      <c r="L930" s="65">
        <v>54019</v>
      </c>
      <c r="M930" s="65">
        <v>52365</v>
      </c>
      <c r="N930" s="65">
        <v>52349</v>
      </c>
      <c r="O930" s="65">
        <v>48491</v>
      </c>
      <c r="P930" s="65">
        <v>0</v>
      </c>
      <c r="Q930" s="65">
        <v>1335</v>
      </c>
      <c r="R930" s="65">
        <v>5925</v>
      </c>
      <c r="S930" s="65">
        <v>38</v>
      </c>
      <c r="T930" s="57">
        <f>IF(P930&gt;0, ROUND(IF(IF(OR(C930="51", C930="52", C930="66"), (L930*'UNIT VALUES'!$C$22)-CALCS!P930,0)&gt;0, IF(OR(C930="51", C930="52", C930="66"), (L930*'UNIT VALUES'!$C$22)-CALCS!P930,0), 0), 0), ROUND(IF(IF(OR(C930="51", C930="52", C930="66"), (L930*'UNIT VALUES'!$C$22)-CALCS!O930,0)&gt;0, IF(OR(C930="51", C930="52", C930="66"), (L930*'UNIT VALUES'!$C$22)-CALCS!O930,0), 0), 0))</f>
        <v>32161</v>
      </c>
      <c r="U930" s="58">
        <f>IF(C930="22", (O930*'UNIT VALUES'!$D$34)+(Q930*'UNIT VALUES'!$D$35)+(S930*'UNIT VALUES'!$D$36), (O930*'UNIT VALUES'!$D$24)+(Q930*'UNIT VALUES'!$D$25)+(S930*'UNIT VALUES'!$D$26))</f>
        <v>142895.85405325826</v>
      </c>
      <c r="V930" s="58">
        <f>IF(C930="22",(O930*'UNIT VALUES'!$D$37)+(Q930*'UNIT VALUES'!$D$38)+(R930*'UNIT VALUES'!$D$39),IF(C930="66",(Q930*'UNIT VALUES'!$D$27)+(T930*'UNIT VALUES'!$D$29)+(R930*'UNIT VALUES'!$D$30),(Q930*'UNIT VALUES'!$D$27)+(T930*'UNIT VALUES'!$D$28)+(R930*'UNIT VALUES'!$D$30)))</f>
        <v>852226.33120483067</v>
      </c>
      <c r="W930" s="58">
        <f t="shared" si="14"/>
        <v>852226</v>
      </c>
      <c r="X930" s="63">
        <f>ROUND(IF(C930="22", W930*'UNIT VALUES'!$D$40, W930*'UNIT VALUES'!$D$32), 0)</f>
        <v>743539</v>
      </c>
    </row>
    <row r="931" spans="1:24">
      <c r="A931" s="64" t="s">
        <v>2633</v>
      </c>
      <c r="B931" s="64" t="s">
        <v>2601</v>
      </c>
      <c r="C931" s="64" t="s">
        <v>49</v>
      </c>
      <c r="D931" s="64" t="s">
        <v>50</v>
      </c>
      <c r="E931" s="64" t="s">
        <v>2602</v>
      </c>
      <c r="F931" s="64" t="s">
        <v>584</v>
      </c>
      <c r="G931" s="64" t="s">
        <v>783</v>
      </c>
      <c r="H931" s="64" t="s">
        <v>24</v>
      </c>
      <c r="I931" s="64" t="s">
        <v>2634</v>
      </c>
      <c r="J931" s="64" t="s">
        <v>2635</v>
      </c>
      <c r="K931" s="64" t="s">
        <v>172</v>
      </c>
      <c r="L931" s="65">
        <v>32056</v>
      </c>
      <c r="M931" s="65">
        <v>27318</v>
      </c>
      <c r="N931" s="65">
        <v>27318</v>
      </c>
      <c r="O931" s="65">
        <v>25340</v>
      </c>
      <c r="P931" s="65">
        <v>0</v>
      </c>
      <c r="Q931" s="65">
        <v>3890</v>
      </c>
      <c r="R931" s="65">
        <v>5206</v>
      </c>
      <c r="S931" s="65">
        <v>111</v>
      </c>
      <c r="T931" s="57">
        <f>IF(P931&gt;0, ROUND(IF(IF(OR(C931="51", C931="52", C931="66"), (L931*'UNIT VALUES'!$C$22)-CALCS!P931,0)&gt;0, IF(OR(C931="51", C931="52", C931="66"), (L931*'UNIT VALUES'!$C$22)-CALCS!P931,0), 0), 0), ROUND(IF(IF(OR(C931="51", C931="52", C931="66"), (L931*'UNIT VALUES'!$C$22)-CALCS!O931,0)&gt;0, IF(OR(C931="51", C931="52", C931="66"), (L931*'UNIT VALUES'!$C$22)-CALCS!O931,0), 0), 0))</f>
        <v>22520</v>
      </c>
      <c r="U931" s="58">
        <f>IF(C931="22", (O931*'UNIT VALUES'!$D$34)+(Q931*'UNIT VALUES'!$D$35)+(S931*'UNIT VALUES'!$D$36), (O931*'UNIT VALUES'!$D$24)+(Q931*'UNIT VALUES'!$D$25)+(S931*'UNIT VALUES'!$D$26))</f>
        <v>188504.18640097478</v>
      </c>
      <c r="V931" s="58">
        <f>IF(C931="22",(O931*'UNIT VALUES'!$D$37)+(Q931*'UNIT VALUES'!$D$38)+(R931*'UNIT VALUES'!$D$39),IF(C931="66",(Q931*'UNIT VALUES'!$D$27)+(T931*'UNIT VALUES'!$D$29)+(R931*'UNIT VALUES'!$D$30),(Q931*'UNIT VALUES'!$D$27)+(T931*'UNIT VALUES'!$D$28)+(R931*'UNIT VALUES'!$D$30)))</f>
        <v>726951.75587108207</v>
      </c>
      <c r="W931" s="58">
        <f t="shared" si="14"/>
        <v>726952</v>
      </c>
      <c r="X931" s="63">
        <f>ROUND(IF(C931="22", W931*'UNIT VALUES'!$D$40, W931*'UNIT VALUES'!$D$32), 0)</f>
        <v>634242</v>
      </c>
    </row>
    <row r="932" spans="1:24">
      <c r="A932" s="64" t="s">
        <v>2636</v>
      </c>
      <c r="B932" s="64" t="s">
        <v>2601</v>
      </c>
      <c r="C932" s="64" t="s">
        <v>28</v>
      </c>
      <c r="D932" s="64" t="s">
        <v>29</v>
      </c>
      <c r="E932" s="64" t="s">
        <v>2602</v>
      </c>
      <c r="F932" s="64" t="s">
        <v>2637</v>
      </c>
      <c r="G932" s="64" t="s">
        <v>1034</v>
      </c>
      <c r="H932" s="64" t="s">
        <v>24</v>
      </c>
      <c r="I932" s="64" t="s">
        <v>2638</v>
      </c>
      <c r="J932" s="64" t="s">
        <v>2639</v>
      </c>
      <c r="K932" s="64" t="s">
        <v>1806</v>
      </c>
      <c r="L932" s="65">
        <v>53949</v>
      </c>
      <c r="M932" s="65">
        <v>35496</v>
      </c>
      <c r="N932" s="65">
        <v>35496</v>
      </c>
      <c r="O932" s="65">
        <v>20978</v>
      </c>
      <c r="P932" s="65">
        <v>0</v>
      </c>
      <c r="Q932" s="65">
        <v>6417</v>
      </c>
      <c r="R932" s="65">
        <v>6948</v>
      </c>
      <c r="S932" s="65">
        <v>29</v>
      </c>
      <c r="T932" s="57">
        <f>IF(P932&gt;0, ROUND(IF(IF(OR(C932="51", C932="52", C932="66"), (L932*'UNIT VALUES'!$C$22)-CALCS!P932,0)&gt;0, IF(OR(C932="51", C932="52", C932="66"), (L932*'UNIT VALUES'!$C$22)-CALCS!P932,0), 0), 0), ROUND(IF(IF(OR(C932="51", C932="52", C932="66"), (L932*'UNIT VALUES'!$C$22)-CALCS!O932,0)&gt;0, IF(OR(C932="51", C932="52", C932="66"), (L932*'UNIT VALUES'!$C$22)-CALCS!O932,0), 0), 0))</f>
        <v>59569</v>
      </c>
      <c r="U932" s="58">
        <f>IF(C932="22", (O932*'UNIT VALUES'!$D$34)+(Q932*'UNIT VALUES'!$D$35)+(S932*'UNIT VALUES'!$D$36), (O932*'UNIT VALUES'!$D$24)+(Q932*'UNIT VALUES'!$D$25)+(S932*'UNIT VALUES'!$D$26))</f>
        <v>243935.65195108403</v>
      </c>
      <c r="V932" s="58">
        <f>IF(C932="22",(O932*'UNIT VALUES'!$D$37)+(Q932*'UNIT VALUES'!$D$38)+(R932*'UNIT VALUES'!$D$39),IF(C932="66",(Q932*'UNIT VALUES'!$D$27)+(T932*'UNIT VALUES'!$D$29)+(R932*'UNIT VALUES'!$D$30),(Q932*'UNIT VALUES'!$D$27)+(T932*'UNIT VALUES'!$D$28)+(R932*'UNIT VALUES'!$D$30)))</f>
        <v>1363715.3859880033</v>
      </c>
      <c r="W932" s="58">
        <f t="shared" si="14"/>
        <v>1363715</v>
      </c>
      <c r="X932" s="63">
        <f>ROUND(IF(C932="22", W932*'UNIT VALUES'!$D$40, W932*'UNIT VALUES'!$D$32), 0)</f>
        <v>1189797</v>
      </c>
    </row>
    <row r="933" spans="1:24">
      <c r="A933" s="64" t="s">
        <v>2640</v>
      </c>
      <c r="B933" s="64" t="s">
        <v>2601</v>
      </c>
      <c r="C933" s="64" t="s">
        <v>28</v>
      </c>
      <c r="D933" s="64" t="s">
        <v>29</v>
      </c>
      <c r="E933" s="64" t="s">
        <v>2602</v>
      </c>
      <c r="F933" s="64" t="s">
        <v>2641</v>
      </c>
      <c r="G933" s="64" t="s">
        <v>250</v>
      </c>
      <c r="H933" s="64" t="s">
        <v>24</v>
      </c>
      <c r="I933" s="64" t="s">
        <v>2642</v>
      </c>
      <c r="J933" s="64" t="s">
        <v>2643</v>
      </c>
      <c r="K933" s="64" t="s">
        <v>172</v>
      </c>
      <c r="L933" s="65">
        <v>61055</v>
      </c>
      <c r="M933" s="65">
        <v>54815</v>
      </c>
      <c r="N933" s="65">
        <v>54725</v>
      </c>
      <c r="O933" s="65">
        <v>59322</v>
      </c>
      <c r="P933" s="65">
        <v>0</v>
      </c>
      <c r="Q933" s="65">
        <v>13305</v>
      </c>
      <c r="R933" s="65">
        <v>13466</v>
      </c>
      <c r="S933" s="65">
        <v>609</v>
      </c>
      <c r="T933" s="57">
        <f>IF(P933&gt;0, ROUND(IF(IF(OR(C933="51", C933="52", C933="66"), (L933*'UNIT VALUES'!$C$22)-CALCS!P933,0)&gt;0, IF(OR(C933="51", C933="52", C933="66"), (L933*'UNIT VALUES'!$C$22)-CALCS!P933,0), 0), 0), ROUND(IF(IF(OR(C933="51", C933="52", C933="66"), (L933*'UNIT VALUES'!$C$22)-CALCS!O933,0)&gt;0, IF(OR(C933="51", C933="52", C933="66"), (L933*'UNIT VALUES'!$C$22)-CALCS!O933,0), 0), 0))</f>
        <v>31835</v>
      </c>
      <c r="U933" s="58">
        <f>IF(C933="22", (O933*'UNIT VALUES'!$D$34)+(Q933*'UNIT VALUES'!$D$35)+(S933*'UNIT VALUES'!$D$36), (O933*'UNIT VALUES'!$D$24)+(Q933*'UNIT VALUES'!$D$25)+(S933*'UNIT VALUES'!$D$26))</f>
        <v>629820.14268573304</v>
      </c>
      <c r="V933" s="58">
        <f>IF(C933="22",(O933*'UNIT VALUES'!$D$37)+(Q933*'UNIT VALUES'!$D$38)+(R933*'UNIT VALUES'!$D$39),IF(C933="66",(Q933*'UNIT VALUES'!$D$27)+(T933*'UNIT VALUES'!$D$29)+(R933*'UNIT VALUES'!$D$30),(Q933*'UNIT VALUES'!$D$27)+(T933*'UNIT VALUES'!$D$28)+(R933*'UNIT VALUES'!$D$30)))</f>
        <v>1608400.0860828699</v>
      </c>
      <c r="W933" s="58">
        <f t="shared" si="14"/>
        <v>1608400</v>
      </c>
      <c r="X933" s="63">
        <f>ROUND(IF(C933="22", W933*'UNIT VALUES'!$D$40, W933*'UNIT VALUES'!$D$32), 0)</f>
        <v>1403277</v>
      </c>
    </row>
    <row r="934" spans="1:24">
      <c r="A934" s="64" t="s">
        <v>2644</v>
      </c>
      <c r="B934" s="64" t="s">
        <v>2601</v>
      </c>
      <c r="C934" s="64" t="s">
        <v>28</v>
      </c>
      <c r="D934" s="64" t="s">
        <v>29</v>
      </c>
      <c r="E934" s="64" t="s">
        <v>2602</v>
      </c>
      <c r="F934" s="64" t="s">
        <v>2645</v>
      </c>
      <c r="G934" s="64" t="s">
        <v>632</v>
      </c>
      <c r="H934" s="64" t="s">
        <v>24</v>
      </c>
      <c r="I934" s="64" t="s">
        <v>2646</v>
      </c>
      <c r="J934" s="64" t="s">
        <v>2647</v>
      </c>
      <c r="K934" s="64" t="s">
        <v>172</v>
      </c>
      <c r="L934" s="65">
        <v>30045</v>
      </c>
      <c r="M934" s="65">
        <v>25761</v>
      </c>
      <c r="N934" s="65">
        <v>25711</v>
      </c>
      <c r="O934" s="65">
        <v>25477</v>
      </c>
      <c r="P934" s="65">
        <v>0</v>
      </c>
      <c r="Q934" s="65">
        <v>5152</v>
      </c>
      <c r="R934" s="65">
        <v>5208</v>
      </c>
      <c r="S934" s="65">
        <v>300</v>
      </c>
      <c r="T934" s="57">
        <f>IF(P934&gt;0, ROUND(IF(IF(OR(C934="51", C934="52", C934="66"), (L934*'UNIT VALUES'!$C$22)-CALCS!P934,0)&gt;0, IF(OR(C934="51", C934="52", C934="66"), (L934*'UNIT VALUES'!$C$22)-CALCS!P934,0), 0), 0), ROUND(IF(IF(OR(C934="51", C934="52", C934="66"), (L934*'UNIT VALUES'!$C$22)-CALCS!O934,0)&gt;0, IF(OR(C934="51", C934="52", C934="66"), (L934*'UNIT VALUES'!$C$22)-CALCS!O934,0), 0), 0))</f>
        <v>19381</v>
      </c>
      <c r="U934" s="58">
        <f>IF(C934="22", (O934*'UNIT VALUES'!$D$34)+(Q934*'UNIT VALUES'!$D$35)+(S934*'UNIT VALUES'!$D$36), (O934*'UNIT VALUES'!$D$24)+(Q934*'UNIT VALUES'!$D$25)+(S934*'UNIT VALUES'!$D$26))</f>
        <v>259674.18136785275</v>
      </c>
      <c r="V934" s="58">
        <f>IF(C934="22",(O934*'UNIT VALUES'!$D$37)+(Q934*'UNIT VALUES'!$D$38)+(R934*'UNIT VALUES'!$D$39),IF(C934="66",(Q934*'UNIT VALUES'!$D$27)+(T934*'UNIT VALUES'!$D$29)+(R934*'UNIT VALUES'!$D$30),(Q934*'UNIT VALUES'!$D$27)+(T934*'UNIT VALUES'!$D$28)+(R934*'UNIT VALUES'!$D$30)))</f>
        <v>710990.54126253526</v>
      </c>
      <c r="W934" s="58">
        <f t="shared" si="14"/>
        <v>710991</v>
      </c>
      <c r="X934" s="63">
        <f>ROUND(IF(C934="22", W934*'UNIT VALUES'!$D$40, W934*'UNIT VALUES'!$D$32), 0)</f>
        <v>620317</v>
      </c>
    </row>
    <row r="935" spans="1:24">
      <c r="A935" s="64" t="s">
        <v>2648</v>
      </c>
      <c r="B935" s="64" t="s">
        <v>2601</v>
      </c>
      <c r="C935" s="64" t="s">
        <v>49</v>
      </c>
      <c r="D935" s="64" t="s">
        <v>50</v>
      </c>
      <c r="E935" s="64" t="s">
        <v>2602</v>
      </c>
      <c r="F935" s="64" t="s">
        <v>2649</v>
      </c>
      <c r="G935" s="64" t="s">
        <v>161</v>
      </c>
      <c r="H935" s="64" t="s">
        <v>2650</v>
      </c>
      <c r="I935" s="64" t="s">
        <v>24</v>
      </c>
      <c r="J935" s="64" t="s">
        <v>2606</v>
      </c>
      <c r="K935" s="64" t="s">
        <v>172</v>
      </c>
      <c r="L935" s="65">
        <v>59420</v>
      </c>
      <c r="M935" s="65">
        <v>59635</v>
      </c>
      <c r="N935" s="65">
        <v>59651</v>
      </c>
      <c r="O935" s="65">
        <v>57825</v>
      </c>
      <c r="P935" s="65">
        <v>0</v>
      </c>
      <c r="Q935" s="65">
        <v>3281</v>
      </c>
      <c r="R935" s="65">
        <v>8233</v>
      </c>
      <c r="S935" s="65">
        <v>63</v>
      </c>
      <c r="T935" s="57">
        <f>IF(P935&gt;0, ROUND(IF(IF(OR(C935="51", C935="52", C935="66"), (L935*'UNIT VALUES'!$C$22)-CALCS!P935,0)&gt;0, IF(OR(C935="51", C935="52", C935="66"), (L935*'UNIT VALUES'!$C$22)-CALCS!P935,0), 0), 0), ROUND(IF(IF(OR(C935="51", C935="52", C935="66"), (L935*'UNIT VALUES'!$C$22)-CALCS!O935,0)&gt;0, IF(OR(C935="51", C935="52", C935="66"), (L935*'UNIT VALUES'!$C$22)-CALCS!O935,0), 0), 0))</f>
        <v>30890</v>
      </c>
      <c r="U935" s="58">
        <f>IF(C935="22", (O935*'UNIT VALUES'!$D$34)+(Q935*'UNIT VALUES'!$D$35)+(S935*'UNIT VALUES'!$D$36), (O935*'UNIT VALUES'!$D$24)+(Q935*'UNIT VALUES'!$D$25)+(S935*'UNIT VALUES'!$D$26))</f>
        <v>225457.25158184176</v>
      </c>
      <c r="V935" s="58">
        <f>IF(C935="22",(O935*'UNIT VALUES'!$D$37)+(Q935*'UNIT VALUES'!$D$38)+(R935*'UNIT VALUES'!$D$39),IF(C935="66",(Q935*'UNIT VALUES'!$D$27)+(T935*'UNIT VALUES'!$D$29)+(R935*'UNIT VALUES'!$D$30),(Q935*'UNIT VALUES'!$D$27)+(T935*'UNIT VALUES'!$D$28)+(R935*'UNIT VALUES'!$D$30)))</f>
        <v>1037180.0317850931</v>
      </c>
      <c r="W935" s="58">
        <f t="shared" si="14"/>
        <v>1037180</v>
      </c>
      <c r="X935" s="63">
        <f>ROUND(IF(C935="22", W935*'UNIT VALUES'!$D$40, W935*'UNIT VALUES'!$D$32), 0)</f>
        <v>904906</v>
      </c>
    </row>
    <row r="936" spans="1:24">
      <c r="A936" s="64" t="s">
        <v>2651</v>
      </c>
      <c r="B936" s="64" t="s">
        <v>2601</v>
      </c>
      <c r="C936" s="64" t="s">
        <v>49</v>
      </c>
      <c r="D936" s="64" t="s">
        <v>50</v>
      </c>
      <c r="E936" s="64" t="s">
        <v>2602</v>
      </c>
      <c r="F936" s="64" t="s">
        <v>1863</v>
      </c>
      <c r="G936" s="64" t="s">
        <v>860</v>
      </c>
      <c r="H936" s="64" t="s">
        <v>24</v>
      </c>
      <c r="I936" s="64" t="s">
        <v>2652</v>
      </c>
      <c r="J936" s="64" t="s">
        <v>2653</v>
      </c>
      <c r="K936" s="64" t="s">
        <v>1806</v>
      </c>
      <c r="L936" s="65">
        <v>45489</v>
      </c>
      <c r="M936" s="65">
        <v>31012</v>
      </c>
      <c r="N936" s="65">
        <v>31012</v>
      </c>
      <c r="O936" s="65">
        <v>19731</v>
      </c>
      <c r="P936" s="65">
        <v>0</v>
      </c>
      <c r="Q936" s="65">
        <v>6208</v>
      </c>
      <c r="R936" s="65">
        <v>5470</v>
      </c>
      <c r="S936" s="65">
        <v>206</v>
      </c>
      <c r="T936" s="57">
        <f>IF(P936&gt;0, ROUND(IF(IF(OR(C936="51", C936="52", C936="66"), (L936*'UNIT VALUES'!$C$22)-CALCS!P936,0)&gt;0, IF(OR(C936="51", C936="52", C936="66"), (L936*'UNIT VALUES'!$C$22)-CALCS!P936,0), 0), 0), ROUND(IF(IF(OR(C936="51", C936="52", C936="66"), (L936*'UNIT VALUES'!$C$22)-CALCS!O936,0)&gt;0, IF(OR(C936="51", C936="52", C936="66"), (L936*'UNIT VALUES'!$C$22)-CALCS!O936,0), 0), 0))</f>
        <v>48185</v>
      </c>
      <c r="U936" s="58">
        <f>IF(C936="22", (O936*'UNIT VALUES'!$D$34)+(Q936*'UNIT VALUES'!$D$35)+(S936*'UNIT VALUES'!$D$36), (O936*'UNIT VALUES'!$D$24)+(Q936*'UNIT VALUES'!$D$25)+(S936*'UNIT VALUES'!$D$26))</f>
        <v>265012.73180892487</v>
      </c>
      <c r="V936" s="58">
        <f>IF(C936="22",(O936*'UNIT VALUES'!$D$37)+(Q936*'UNIT VALUES'!$D$38)+(R936*'UNIT VALUES'!$D$39),IF(C936="66",(Q936*'UNIT VALUES'!$D$27)+(T936*'UNIT VALUES'!$D$29)+(R936*'UNIT VALUES'!$D$30),(Q936*'UNIT VALUES'!$D$27)+(T936*'UNIT VALUES'!$D$28)+(R936*'UNIT VALUES'!$D$30)))</f>
        <v>1111182.0196803762</v>
      </c>
      <c r="W936" s="58">
        <f t="shared" si="14"/>
        <v>1111182</v>
      </c>
      <c r="X936" s="63">
        <f>ROUND(IF(C936="22", W936*'UNIT VALUES'!$D$40, W936*'UNIT VALUES'!$D$32), 0)</f>
        <v>969470</v>
      </c>
    </row>
    <row r="937" spans="1:24">
      <c r="A937" s="64" t="s">
        <v>2654</v>
      </c>
      <c r="B937" s="64" t="s">
        <v>2601</v>
      </c>
      <c r="C937" s="64" t="s">
        <v>49</v>
      </c>
      <c r="D937" s="64" t="s">
        <v>50</v>
      </c>
      <c r="E937" s="64" t="s">
        <v>2602</v>
      </c>
      <c r="F937" s="64" t="s">
        <v>2655</v>
      </c>
      <c r="G937" s="64" t="s">
        <v>1838</v>
      </c>
      <c r="H937" s="64" t="s">
        <v>2656</v>
      </c>
      <c r="I937" s="64" t="s">
        <v>24</v>
      </c>
      <c r="J937" s="64" t="s">
        <v>2627</v>
      </c>
      <c r="K937" s="64" t="s">
        <v>1806</v>
      </c>
      <c r="L937" s="65">
        <v>28441</v>
      </c>
      <c r="M937" s="65">
        <v>0</v>
      </c>
      <c r="N937" s="65">
        <v>0</v>
      </c>
      <c r="O937" s="65">
        <v>53515</v>
      </c>
      <c r="P937" s="65">
        <v>0</v>
      </c>
      <c r="Q937" s="65">
        <v>3488</v>
      </c>
      <c r="R937" s="65">
        <v>1760</v>
      </c>
      <c r="S937" s="65">
        <v>67</v>
      </c>
      <c r="T937" s="57">
        <f>IF(P937&gt;0, ROUND(IF(IF(OR(C937="51", C937="52", C937="66"), (L937*'UNIT VALUES'!$C$22)-CALCS!P937,0)&gt;0, IF(OR(C937="51", C937="52", C937="66"), (L937*'UNIT VALUES'!$C$22)-CALCS!P937,0), 0), 0), ROUND(IF(IF(OR(C937="51", C937="52", C937="66"), (L937*'UNIT VALUES'!$C$22)-CALCS!O937,0)&gt;0, IF(OR(C937="51", C937="52", C937="66"), (L937*'UNIT VALUES'!$C$22)-CALCS!O937,0), 0), 0))</f>
        <v>0</v>
      </c>
      <c r="U937" s="58">
        <f>IF(C937="22", (O937*'UNIT VALUES'!$D$34)+(Q937*'UNIT VALUES'!$D$35)+(S937*'UNIT VALUES'!$D$36), (O937*'UNIT VALUES'!$D$24)+(Q937*'UNIT VALUES'!$D$25)+(S937*'UNIT VALUES'!$D$26))</f>
        <v>224043.27076040616</v>
      </c>
      <c r="V937" s="58">
        <f>IF(C937="22",(O937*'UNIT VALUES'!$D$37)+(Q937*'UNIT VALUES'!$D$38)+(R937*'UNIT VALUES'!$D$39),IF(C937="66",(Q937*'UNIT VALUES'!$D$27)+(T937*'UNIT VALUES'!$D$29)+(R937*'UNIT VALUES'!$D$30),(Q937*'UNIT VALUES'!$D$27)+(T937*'UNIT VALUES'!$D$28)+(R937*'UNIT VALUES'!$D$30)))</f>
        <v>190280.53550174402</v>
      </c>
      <c r="W937" s="58">
        <f t="shared" si="14"/>
        <v>224043</v>
      </c>
      <c r="X937" s="63">
        <f>ROUND(IF(C937="22", W937*'UNIT VALUES'!$D$40, W937*'UNIT VALUES'!$D$32), 0)</f>
        <v>195470</v>
      </c>
    </row>
    <row r="938" spans="1:24">
      <c r="A938" s="64" t="s">
        <v>2657</v>
      </c>
      <c r="B938" s="64" t="s">
        <v>2601</v>
      </c>
      <c r="C938" s="64" t="s">
        <v>49</v>
      </c>
      <c r="D938" s="64" t="s">
        <v>50</v>
      </c>
      <c r="E938" s="64" t="s">
        <v>2602</v>
      </c>
      <c r="F938" s="64" t="s">
        <v>2658</v>
      </c>
      <c r="G938" s="64" t="s">
        <v>161</v>
      </c>
      <c r="H938" s="64" t="s">
        <v>24</v>
      </c>
      <c r="I938" s="64" t="s">
        <v>2659</v>
      </c>
      <c r="J938" s="64" t="s">
        <v>2606</v>
      </c>
      <c r="K938" s="64" t="s">
        <v>172</v>
      </c>
      <c r="L938" s="65">
        <v>38925</v>
      </c>
      <c r="M938" s="65">
        <v>34684</v>
      </c>
      <c r="N938" s="65">
        <v>34684</v>
      </c>
      <c r="O938" s="65">
        <v>34324</v>
      </c>
      <c r="P938" s="65">
        <v>0</v>
      </c>
      <c r="Q938" s="65">
        <v>5739</v>
      </c>
      <c r="R938" s="65">
        <v>6500</v>
      </c>
      <c r="S938" s="65">
        <v>632</v>
      </c>
      <c r="T938" s="57">
        <f>IF(P938&gt;0, ROUND(IF(IF(OR(C938="51", C938="52", C938="66"), (L938*'UNIT VALUES'!$C$22)-CALCS!P938,0)&gt;0, IF(OR(C938="51", C938="52", C938="66"), (L938*'UNIT VALUES'!$C$22)-CALCS!P938,0), 0), 0), ROUND(IF(IF(OR(C938="51", C938="52", C938="66"), (L938*'UNIT VALUES'!$C$22)-CALCS!O938,0)&gt;0, IF(OR(C938="51", C938="52", C938="66"), (L938*'UNIT VALUES'!$C$22)-CALCS!O938,0), 0), 0))</f>
        <v>23792</v>
      </c>
      <c r="U938" s="58">
        <f>IF(C938="22", (O938*'UNIT VALUES'!$D$34)+(Q938*'UNIT VALUES'!$D$35)+(S938*'UNIT VALUES'!$D$36), (O938*'UNIT VALUES'!$D$24)+(Q938*'UNIT VALUES'!$D$25)+(S938*'UNIT VALUES'!$D$26))</f>
        <v>351372.00000601332</v>
      </c>
      <c r="V938" s="58">
        <f>IF(C938="22",(O938*'UNIT VALUES'!$D$37)+(Q938*'UNIT VALUES'!$D$38)+(R938*'UNIT VALUES'!$D$39),IF(C938="66",(Q938*'UNIT VALUES'!$D$27)+(T938*'UNIT VALUES'!$D$29)+(R938*'UNIT VALUES'!$D$30),(Q938*'UNIT VALUES'!$D$27)+(T938*'UNIT VALUES'!$D$28)+(R938*'UNIT VALUES'!$D$30)))</f>
        <v>869602.78306921013</v>
      </c>
      <c r="W938" s="58">
        <f t="shared" si="14"/>
        <v>869603</v>
      </c>
      <c r="X938" s="63">
        <f>ROUND(IF(C938="22", W938*'UNIT VALUES'!$D$40, W938*'UNIT VALUES'!$D$32), 0)</f>
        <v>758700</v>
      </c>
    </row>
    <row r="939" spans="1:24">
      <c r="A939" s="64" t="s">
        <v>2660</v>
      </c>
      <c r="B939" s="64" t="s">
        <v>2601</v>
      </c>
      <c r="C939" s="64" t="s">
        <v>49</v>
      </c>
      <c r="D939" s="64" t="s">
        <v>50</v>
      </c>
      <c r="E939" s="64" t="s">
        <v>2602</v>
      </c>
      <c r="F939" s="64" t="s">
        <v>1896</v>
      </c>
      <c r="G939" s="64" t="s">
        <v>860</v>
      </c>
      <c r="H939" s="64" t="s">
        <v>2661</v>
      </c>
      <c r="I939" s="64" t="s">
        <v>24</v>
      </c>
      <c r="J939" s="64" t="s">
        <v>2653</v>
      </c>
      <c r="K939" s="64" t="s">
        <v>1806</v>
      </c>
      <c r="L939" s="65">
        <v>51512</v>
      </c>
      <c r="M939" s="65">
        <v>57632</v>
      </c>
      <c r="N939" s="65">
        <v>57632</v>
      </c>
      <c r="O939" s="65">
        <v>42329</v>
      </c>
      <c r="P939" s="65">
        <v>0</v>
      </c>
      <c r="Q939" s="65">
        <v>4613</v>
      </c>
      <c r="R939" s="65">
        <v>3702</v>
      </c>
      <c r="S939" s="65">
        <v>38</v>
      </c>
      <c r="T939" s="57">
        <f>IF(P939&gt;0, ROUND(IF(IF(OR(C939="51", C939="52", C939="66"), (L939*'UNIT VALUES'!$C$22)-CALCS!P939,0)&gt;0, IF(OR(C939="51", C939="52", C939="66"), (L939*'UNIT VALUES'!$C$22)-CALCS!P939,0), 0), 0), ROUND(IF(IF(OR(C939="51", C939="52", C939="66"), (L939*'UNIT VALUES'!$C$22)-CALCS!O939,0)&gt;0, IF(OR(C939="51", C939="52", C939="66"), (L939*'UNIT VALUES'!$C$22)-CALCS!O939,0), 0), 0))</f>
        <v>34580</v>
      </c>
      <c r="U939" s="58">
        <f>IF(C939="22", (O939*'UNIT VALUES'!$D$34)+(Q939*'UNIT VALUES'!$D$35)+(S939*'UNIT VALUES'!$D$36), (O939*'UNIT VALUES'!$D$24)+(Q939*'UNIT VALUES'!$D$25)+(S939*'UNIT VALUES'!$D$26))</f>
        <v>231821.86140319682</v>
      </c>
      <c r="V939" s="58">
        <f>IF(C939="22",(O939*'UNIT VALUES'!$D$37)+(Q939*'UNIT VALUES'!$D$38)+(R939*'UNIT VALUES'!$D$39),IF(C939="66",(Q939*'UNIT VALUES'!$D$27)+(T939*'UNIT VALUES'!$D$29)+(R939*'UNIT VALUES'!$D$30),(Q939*'UNIT VALUES'!$D$27)+(T939*'UNIT VALUES'!$D$28)+(R939*'UNIT VALUES'!$D$30)))</f>
        <v>784383.9379952756</v>
      </c>
      <c r="W939" s="58">
        <f t="shared" si="14"/>
        <v>784384</v>
      </c>
      <c r="X939" s="63">
        <f>ROUND(IF(C939="22", W939*'UNIT VALUES'!$D$40, W939*'UNIT VALUES'!$D$32), 0)</f>
        <v>684350</v>
      </c>
    </row>
    <row r="940" spans="1:24">
      <c r="A940" s="64" t="s">
        <v>2662</v>
      </c>
      <c r="B940" s="64" t="s">
        <v>2601</v>
      </c>
      <c r="C940" s="64" t="s">
        <v>28</v>
      </c>
      <c r="D940" s="64" t="s">
        <v>29</v>
      </c>
      <c r="E940" s="64" t="s">
        <v>2602</v>
      </c>
      <c r="F940" s="64" t="s">
        <v>2663</v>
      </c>
      <c r="G940" s="64" t="s">
        <v>90</v>
      </c>
      <c r="H940" s="64" t="s">
        <v>24</v>
      </c>
      <c r="I940" s="64" t="s">
        <v>2664</v>
      </c>
      <c r="J940" s="64" t="s">
        <v>2606</v>
      </c>
      <c r="K940" s="64" t="s">
        <v>172</v>
      </c>
      <c r="L940" s="65">
        <v>2002512</v>
      </c>
      <c r="M940" s="65">
        <v>1688400</v>
      </c>
      <c r="N940" s="65">
        <v>1688210</v>
      </c>
      <c r="O940" s="65">
        <v>1526006</v>
      </c>
      <c r="P940" s="65">
        <v>0</v>
      </c>
      <c r="Q940" s="65">
        <v>358527</v>
      </c>
      <c r="R940" s="65">
        <v>264809</v>
      </c>
      <c r="S940" s="65">
        <v>12878</v>
      </c>
      <c r="T940" s="57">
        <f>IF(P940&gt;0, ROUND(IF(IF(OR(C940="51", C940="52", C940="66"), (L940*'UNIT VALUES'!$C$22)-CALCS!P940,0)&gt;0, IF(OR(C940="51", C940="52", C940="66"), (L940*'UNIT VALUES'!$C$22)-CALCS!P940,0), 0), 0), ROUND(IF(IF(OR(C940="51", C940="52", C940="66"), (L940*'UNIT VALUES'!$C$22)-CALCS!O940,0)&gt;0, IF(OR(C940="51", C940="52", C940="66"), (L940*'UNIT VALUES'!$C$22)-CALCS!O940,0), 0), 0))</f>
        <v>1463792</v>
      </c>
      <c r="U940" s="58">
        <f>IF(C940="22", (O940*'UNIT VALUES'!$D$34)+(Q940*'UNIT VALUES'!$D$35)+(S940*'UNIT VALUES'!$D$36), (O940*'UNIT VALUES'!$D$24)+(Q940*'UNIT VALUES'!$D$25)+(S940*'UNIT VALUES'!$D$26))</f>
        <v>16230914.038791781</v>
      </c>
      <c r="V940" s="58">
        <f>IF(C940="22",(O940*'UNIT VALUES'!$D$37)+(Q940*'UNIT VALUES'!$D$38)+(R940*'UNIT VALUES'!$D$39),IF(C940="66",(Q940*'UNIT VALUES'!$D$27)+(T940*'UNIT VALUES'!$D$29)+(R940*'UNIT VALUES'!$D$30),(Q940*'UNIT VALUES'!$D$27)+(T940*'UNIT VALUES'!$D$28)+(R940*'UNIT VALUES'!$D$30)))</f>
        <v>43947848.738828972</v>
      </c>
      <c r="W940" s="58">
        <f t="shared" si="14"/>
        <v>43947849</v>
      </c>
      <c r="X940" s="63">
        <f>ROUND(IF(C940="22", W940*'UNIT VALUES'!$D$40, W940*'UNIT VALUES'!$D$32), 0)</f>
        <v>38343068</v>
      </c>
    </row>
    <row r="941" spans="1:24">
      <c r="A941" s="64" t="s">
        <v>2665</v>
      </c>
      <c r="B941" s="64" t="s">
        <v>2601</v>
      </c>
      <c r="C941" s="64" t="s">
        <v>28</v>
      </c>
      <c r="D941" s="64" t="s">
        <v>29</v>
      </c>
      <c r="E941" s="64" t="s">
        <v>2602</v>
      </c>
      <c r="F941" s="64" t="s">
        <v>2666</v>
      </c>
      <c r="G941" s="64" t="s">
        <v>860</v>
      </c>
      <c r="H941" s="64" t="s">
        <v>24</v>
      </c>
      <c r="I941" s="64" t="s">
        <v>2510</v>
      </c>
      <c r="J941" s="64" t="s">
        <v>2653</v>
      </c>
      <c r="K941" s="64" t="s">
        <v>1806</v>
      </c>
      <c r="L941" s="65">
        <v>604332</v>
      </c>
      <c r="M941" s="65">
        <v>423960</v>
      </c>
      <c r="N941" s="65">
        <v>423938</v>
      </c>
      <c r="O941" s="65">
        <v>305704</v>
      </c>
      <c r="P941" s="65">
        <v>0</v>
      </c>
      <c r="Q941" s="65">
        <v>63342</v>
      </c>
      <c r="R941" s="65">
        <v>87641</v>
      </c>
      <c r="S941" s="65">
        <v>1497</v>
      </c>
      <c r="T941" s="57">
        <f>IF(P941&gt;0, ROUND(IF(IF(OR(C941="51", C941="52", C941="66"), (L941*'UNIT VALUES'!$C$22)-CALCS!P941,0)&gt;0, IF(OR(C941="51", C941="52", C941="66"), (L941*'UNIT VALUES'!$C$22)-CALCS!P941,0), 0), 0), ROUND(IF(IF(OR(C941="51", C941="52", C941="66"), (L941*'UNIT VALUES'!$C$22)-CALCS!O941,0)&gt;0, IF(OR(C941="51", C941="52", C941="66"), (L941*'UNIT VALUES'!$C$22)-CALCS!O941,0), 0), 0))</f>
        <v>596578</v>
      </c>
      <c r="U941" s="58">
        <f>IF(C941="22", (O941*'UNIT VALUES'!$D$34)+(Q941*'UNIT VALUES'!$D$35)+(S941*'UNIT VALUES'!$D$36), (O941*'UNIT VALUES'!$D$24)+(Q941*'UNIT VALUES'!$D$25)+(S941*'UNIT VALUES'!$D$26))</f>
        <v>2806753.9817491956</v>
      </c>
      <c r="V941" s="58">
        <f>IF(C941="22",(O941*'UNIT VALUES'!$D$37)+(Q941*'UNIT VALUES'!$D$38)+(R941*'UNIT VALUES'!$D$39),IF(C941="66",(Q941*'UNIT VALUES'!$D$27)+(T941*'UNIT VALUES'!$D$29)+(R941*'UNIT VALUES'!$D$30),(Q941*'UNIT VALUES'!$D$27)+(T941*'UNIT VALUES'!$D$28)+(R941*'UNIT VALUES'!$D$30)))</f>
        <v>14930830.64942199</v>
      </c>
      <c r="W941" s="58">
        <f t="shared" si="14"/>
        <v>14930831</v>
      </c>
      <c r="X941" s="63">
        <f>ROUND(IF(C941="22", W941*'UNIT VALUES'!$D$40, W941*'UNIT VALUES'!$D$32), 0)</f>
        <v>13026664</v>
      </c>
    </row>
    <row r="942" spans="1:24">
      <c r="A942" s="64" t="s">
        <v>2667</v>
      </c>
      <c r="B942" s="64" t="s">
        <v>2601</v>
      </c>
      <c r="C942" s="64" t="s">
        <v>28</v>
      </c>
      <c r="D942" s="64" t="s">
        <v>29</v>
      </c>
      <c r="E942" s="64" t="s">
        <v>2602</v>
      </c>
      <c r="F942" s="64" t="s">
        <v>2668</v>
      </c>
      <c r="G942" s="64" t="s">
        <v>902</v>
      </c>
      <c r="H942" s="64" t="s">
        <v>24</v>
      </c>
      <c r="I942" s="64" t="s">
        <v>2669</v>
      </c>
      <c r="J942" s="64" t="s">
        <v>2670</v>
      </c>
      <c r="K942" s="64" t="s">
        <v>172</v>
      </c>
      <c r="L942" s="65">
        <v>98177</v>
      </c>
      <c r="M942" s="65">
        <v>78686</v>
      </c>
      <c r="N942" s="65">
        <v>78686</v>
      </c>
      <c r="O942" s="65">
        <v>88082</v>
      </c>
      <c r="P942" s="65">
        <v>0</v>
      </c>
      <c r="Q942" s="65">
        <v>26834</v>
      </c>
      <c r="R942" s="65">
        <v>20226</v>
      </c>
      <c r="S942" s="65">
        <v>1305</v>
      </c>
      <c r="T942" s="57">
        <f>IF(P942&gt;0, ROUND(IF(IF(OR(C942="51", C942="52", C942="66"), (L942*'UNIT VALUES'!$C$22)-CALCS!P942,0)&gt;0, IF(OR(C942="51", C942="52", C942="66"), (L942*'UNIT VALUES'!$C$22)-CALCS!P942,0), 0), 0), ROUND(IF(IF(OR(C942="51", C942="52", C942="66"), (L942*'UNIT VALUES'!$C$22)-CALCS!O942,0)&gt;0, IF(OR(C942="51", C942="52", C942="66"), (L942*'UNIT VALUES'!$C$22)-CALCS!O942,0), 0), 0))</f>
        <v>58499</v>
      </c>
      <c r="U942" s="58">
        <f>IF(C942="22", (O942*'UNIT VALUES'!$D$34)+(Q942*'UNIT VALUES'!$D$35)+(S942*'UNIT VALUES'!$D$36), (O942*'UNIT VALUES'!$D$24)+(Q942*'UNIT VALUES'!$D$25)+(S942*'UNIT VALUES'!$D$26))</f>
        <v>1221203.7556751727</v>
      </c>
      <c r="V942" s="58">
        <f>IF(C942="22",(O942*'UNIT VALUES'!$D$37)+(Q942*'UNIT VALUES'!$D$38)+(R942*'UNIT VALUES'!$D$39),IF(C942="66",(Q942*'UNIT VALUES'!$D$27)+(T942*'UNIT VALUES'!$D$29)+(R942*'UNIT VALUES'!$D$30),(Q942*'UNIT VALUES'!$D$27)+(T942*'UNIT VALUES'!$D$28)+(R942*'UNIT VALUES'!$D$30)))</f>
        <v>2676738.3139413004</v>
      </c>
      <c r="W942" s="58">
        <f t="shared" si="14"/>
        <v>2676738</v>
      </c>
      <c r="X942" s="63">
        <f>ROUND(IF(C942="22", W942*'UNIT VALUES'!$D$40, W942*'UNIT VALUES'!$D$32), 0)</f>
        <v>2335367</v>
      </c>
    </row>
    <row r="943" spans="1:24">
      <c r="A943" s="64" t="s">
        <v>2671</v>
      </c>
      <c r="B943" s="64" t="s">
        <v>2601</v>
      </c>
      <c r="C943" s="64" t="s">
        <v>28</v>
      </c>
      <c r="D943" s="64" t="s">
        <v>29</v>
      </c>
      <c r="E943" s="64" t="s">
        <v>2602</v>
      </c>
      <c r="F943" s="64" t="s">
        <v>2672</v>
      </c>
      <c r="G943" s="64" t="s">
        <v>150</v>
      </c>
      <c r="H943" s="64" t="s">
        <v>24</v>
      </c>
      <c r="I943" s="64" t="s">
        <v>648</v>
      </c>
      <c r="J943" s="64" t="s">
        <v>2635</v>
      </c>
      <c r="K943" s="64" t="s">
        <v>172</v>
      </c>
      <c r="L943" s="65">
        <v>111443</v>
      </c>
      <c r="M943" s="65">
        <v>88117</v>
      </c>
      <c r="N943" s="65">
        <v>88117</v>
      </c>
      <c r="O943" s="65">
        <v>76089</v>
      </c>
      <c r="P943" s="65">
        <v>0</v>
      </c>
      <c r="Q943" s="65">
        <v>12798</v>
      </c>
      <c r="R943" s="65">
        <v>20598</v>
      </c>
      <c r="S943" s="65">
        <v>164</v>
      </c>
      <c r="T943" s="57">
        <f>IF(P943&gt;0, ROUND(IF(IF(OR(C943="51", C943="52", C943="66"), (L943*'UNIT VALUES'!$C$22)-CALCS!P943,0)&gt;0, IF(OR(C943="51", C943="52", C943="66"), (L943*'UNIT VALUES'!$C$22)-CALCS!P943,0), 0), 0), ROUND(IF(IF(OR(C943="51", C943="52", C943="66"), (L943*'UNIT VALUES'!$C$22)-CALCS!O943,0)&gt;0, IF(OR(C943="51", C943="52", C943="66"), (L943*'UNIT VALUES'!$C$22)-CALCS!O943,0), 0), 0))</f>
        <v>90298</v>
      </c>
      <c r="U943" s="58">
        <f>IF(C943="22", (O943*'UNIT VALUES'!$D$34)+(Q943*'UNIT VALUES'!$D$35)+(S943*'UNIT VALUES'!$D$36), (O943*'UNIT VALUES'!$D$24)+(Q943*'UNIT VALUES'!$D$25)+(S943*'UNIT VALUES'!$D$26))</f>
        <v>571800.97869510751</v>
      </c>
      <c r="V943" s="58">
        <f>IF(C943="22",(O943*'UNIT VALUES'!$D$37)+(Q943*'UNIT VALUES'!$D$38)+(R943*'UNIT VALUES'!$D$39),IF(C943="66",(Q943*'UNIT VALUES'!$D$27)+(T943*'UNIT VALUES'!$D$29)+(R943*'UNIT VALUES'!$D$30),(Q943*'UNIT VALUES'!$D$27)+(T943*'UNIT VALUES'!$D$28)+(R943*'UNIT VALUES'!$D$30)))</f>
        <v>2843315.8535494469</v>
      </c>
      <c r="W943" s="58">
        <f t="shared" si="14"/>
        <v>2843316</v>
      </c>
      <c r="X943" s="63">
        <f>ROUND(IF(C943="22", W943*'UNIT VALUES'!$D$40, W943*'UNIT VALUES'!$D$32), 0)</f>
        <v>2480701</v>
      </c>
    </row>
    <row r="944" spans="1:24">
      <c r="A944" s="64" t="s">
        <v>2673</v>
      </c>
      <c r="B944" s="64" t="s">
        <v>2601</v>
      </c>
      <c r="C944" s="64" t="s">
        <v>49</v>
      </c>
      <c r="D944" s="64" t="s">
        <v>50</v>
      </c>
      <c r="E944" s="64" t="s">
        <v>2602</v>
      </c>
      <c r="F944" s="64" t="s">
        <v>2674</v>
      </c>
      <c r="G944" s="64" t="s">
        <v>322</v>
      </c>
      <c r="H944" s="64" t="s">
        <v>24</v>
      </c>
      <c r="I944" s="64" t="s">
        <v>2675</v>
      </c>
      <c r="J944" s="64" t="s">
        <v>2526</v>
      </c>
      <c r="K944" s="64" t="s">
        <v>1806</v>
      </c>
      <c r="L944" s="65">
        <v>25267</v>
      </c>
      <c r="M944" s="65">
        <v>19057</v>
      </c>
      <c r="N944" s="65">
        <v>19057</v>
      </c>
      <c r="O944" s="65">
        <v>14038</v>
      </c>
      <c r="P944" s="65">
        <v>0</v>
      </c>
      <c r="Q944" s="65">
        <v>2647</v>
      </c>
      <c r="R944" s="65">
        <v>3690</v>
      </c>
      <c r="S944" s="65">
        <v>16</v>
      </c>
      <c r="T944" s="57">
        <f>IF(P944&gt;0, ROUND(IF(IF(OR(C944="51", C944="52", C944="66"), (L944*'UNIT VALUES'!$C$22)-CALCS!P944,0)&gt;0, IF(OR(C944="51", C944="52", C944="66"), (L944*'UNIT VALUES'!$C$22)-CALCS!P944,0), 0), 0), ROUND(IF(IF(OR(C944="51", C944="52", C944="66"), (L944*'UNIT VALUES'!$C$22)-CALCS!O944,0)&gt;0, IF(OR(C944="51", C944="52", C944="66"), (L944*'UNIT VALUES'!$C$22)-CALCS!O944,0), 0), 0))</f>
        <v>23686</v>
      </c>
      <c r="U944" s="58">
        <f>IF(C944="22", (O944*'UNIT VALUES'!$D$34)+(Q944*'UNIT VALUES'!$D$35)+(S944*'UNIT VALUES'!$D$36), (O944*'UNIT VALUES'!$D$24)+(Q944*'UNIT VALUES'!$D$25)+(S944*'UNIT VALUES'!$D$26))</f>
        <v>111890.51380476545</v>
      </c>
      <c r="V944" s="58">
        <f>IF(C944="22",(O944*'UNIT VALUES'!$D$37)+(Q944*'UNIT VALUES'!$D$38)+(R944*'UNIT VALUES'!$D$39),IF(C944="66",(Q944*'UNIT VALUES'!$D$27)+(T944*'UNIT VALUES'!$D$29)+(R944*'UNIT VALUES'!$D$30),(Q944*'UNIT VALUES'!$D$27)+(T944*'UNIT VALUES'!$D$28)+(R944*'UNIT VALUES'!$D$30)))</f>
        <v>610278.16737298178</v>
      </c>
      <c r="W944" s="58">
        <f t="shared" si="14"/>
        <v>610278</v>
      </c>
      <c r="X944" s="63">
        <f>ROUND(IF(C944="22", W944*'UNIT VALUES'!$D$40, W944*'UNIT VALUES'!$D$32), 0)</f>
        <v>532448</v>
      </c>
    </row>
    <row r="945" spans="1:24">
      <c r="A945" s="64" t="s">
        <v>2676</v>
      </c>
      <c r="B945" s="64" t="s">
        <v>2601</v>
      </c>
      <c r="C945" s="64" t="s">
        <v>28</v>
      </c>
      <c r="D945" s="64" t="s">
        <v>29</v>
      </c>
      <c r="E945" s="64" t="s">
        <v>2602</v>
      </c>
      <c r="F945" s="64" t="s">
        <v>2677</v>
      </c>
      <c r="G945" s="64" t="s">
        <v>220</v>
      </c>
      <c r="H945" s="64" t="s">
        <v>24</v>
      </c>
      <c r="I945" s="64" t="s">
        <v>2678</v>
      </c>
      <c r="J945" s="64" t="s">
        <v>2679</v>
      </c>
      <c r="K945" s="64" t="s">
        <v>172</v>
      </c>
      <c r="L945" s="65">
        <v>22409</v>
      </c>
      <c r="M945" s="65">
        <v>36130</v>
      </c>
      <c r="N945" s="65">
        <v>36130</v>
      </c>
      <c r="O945" s="65">
        <v>42034</v>
      </c>
      <c r="P945" s="65">
        <v>0</v>
      </c>
      <c r="Q945" s="65">
        <v>12570</v>
      </c>
      <c r="R945" s="65">
        <v>1296</v>
      </c>
      <c r="S945" s="65">
        <v>654</v>
      </c>
      <c r="T945" s="57">
        <f>IF(P945&gt;0, ROUND(IF(IF(OR(C945="51", C945="52", C945="66"), (L945*'UNIT VALUES'!$C$22)-CALCS!P945,0)&gt;0, IF(OR(C945="51", C945="52", C945="66"), (L945*'UNIT VALUES'!$C$22)-CALCS!P945,0), 0), 0), ROUND(IF(IF(OR(C945="51", C945="52", C945="66"), (L945*'UNIT VALUES'!$C$22)-CALCS!O945,0)&gt;0, IF(OR(C945="51", C945="52", C945="66"), (L945*'UNIT VALUES'!$C$22)-CALCS!O945,0), 0), 0))</f>
        <v>0</v>
      </c>
      <c r="U945" s="58">
        <f>IF(C945="22", (O945*'UNIT VALUES'!$D$34)+(Q945*'UNIT VALUES'!$D$35)+(S945*'UNIT VALUES'!$D$36), (O945*'UNIT VALUES'!$D$24)+(Q945*'UNIT VALUES'!$D$25)+(S945*'UNIT VALUES'!$D$26))</f>
        <v>580803.83985804813</v>
      </c>
      <c r="V945" s="58">
        <f>IF(C945="22",(O945*'UNIT VALUES'!$D$37)+(Q945*'UNIT VALUES'!$D$38)+(R945*'UNIT VALUES'!$D$39),IF(C945="66",(Q945*'UNIT VALUES'!$D$27)+(T945*'UNIT VALUES'!$D$29)+(R945*'UNIT VALUES'!$D$30),(Q945*'UNIT VALUES'!$D$27)+(T945*'UNIT VALUES'!$D$28)+(R945*'UNIT VALUES'!$D$30)))</f>
        <v>325082.77459665103</v>
      </c>
      <c r="W945" s="58">
        <f t="shared" si="14"/>
        <v>580804</v>
      </c>
      <c r="X945" s="63">
        <f>ROUND(IF(C945="22", W945*'UNIT VALUES'!$D$40, W945*'UNIT VALUES'!$D$32), 0)</f>
        <v>506733</v>
      </c>
    </row>
    <row r="946" spans="1:24">
      <c r="A946" s="64" t="s">
        <v>2680</v>
      </c>
      <c r="B946" s="64" t="s">
        <v>2601</v>
      </c>
      <c r="C946" s="64" t="s">
        <v>49</v>
      </c>
      <c r="D946" s="64" t="s">
        <v>50</v>
      </c>
      <c r="E946" s="64" t="s">
        <v>2602</v>
      </c>
      <c r="F946" s="64" t="s">
        <v>2681</v>
      </c>
      <c r="G946" s="64" t="s">
        <v>117</v>
      </c>
      <c r="H946" s="64" t="s">
        <v>1575</v>
      </c>
      <c r="I946" s="64" t="s">
        <v>24</v>
      </c>
      <c r="J946" s="64" t="s">
        <v>2606</v>
      </c>
      <c r="K946" s="64" t="s">
        <v>172</v>
      </c>
      <c r="L946" s="65">
        <v>93158</v>
      </c>
      <c r="M946" s="65">
        <v>84054</v>
      </c>
      <c r="N946" s="65">
        <v>84054</v>
      </c>
      <c r="O946" s="65">
        <v>82795</v>
      </c>
      <c r="P946" s="65">
        <v>0</v>
      </c>
      <c r="Q946" s="65">
        <v>9527</v>
      </c>
      <c r="R946" s="65">
        <v>9486</v>
      </c>
      <c r="S946" s="65">
        <v>510</v>
      </c>
      <c r="T946" s="57">
        <f>IF(P946&gt;0, ROUND(IF(IF(OR(C946="51", C946="52", C946="66"), (L946*'UNIT VALUES'!$C$22)-CALCS!P946,0)&gt;0, IF(OR(C946="51", C946="52", C946="66"), (L946*'UNIT VALUES'!$C$22)-CALCS!P946,0), 0), 0), ROUND(IF(IF(OR(C946="51", C946="52", C946="66"), (L946*'UNIT VALUES'!$C$22)-CALCS!O946,0)&gt;0, IF(OR(C946="51", C946="52", C946="66"), (L946*'UNIT VALUES'!$C$22)-CALCS!O946,0), 0), 0))</f>
        <v>56292</v>
      </c>
      <c r="U946" s="58">
        <f>IF(C946="22", (O946*'UNIT VALUES'!$D$34)+(Q946*'UNIT VALUES'!$D$35)+(S946*'UNIT VALUES'!$D$36), (O946*'UNIT VALUES'!$D$24)+(Q946*'UNIT VALUES'!$D$25)+(S946*'UNIT VALUES'!$D$26))</f>
        <v>542745.76096954476</v>
      </c>
      <c r="V946" s="58">
        <f>IF(C946="22",(O946*'UNIT VALUES'!$D$37)+(Q946*'UNIT VALUES'!$D$38)+(R946*'UNIT VALUES'!$D$39),IF(C946="66",(Q946*'UNIT VALUES'!$D$27)+(T946*'UNIT VALUES'!$D$29)+(R946*'UNIT VALUES'!$D$30),(Q946*'UNIT VALUES'!$D$27)+(T946*'UNIT VALUES'!$D$28)+(R946*'UNIT VALUES'!$D$30)))</f>
        <v>1561425.7362304358</v>
      </c>
      <c r="W946" s="58">
        <f t="shared" si="14"/>
        <v>1561426</v>
      </c>
      <c r="X946" s="63">
        <f>ROUND(IF(C946="22", W946*'UNIT VALUES'!$D$40, W946*'UNIT VALUES'!$D$32), 0)</f>
        <v>1362293</v>
      </c>
    </row>
    <row r="947" spans="1:24">
      <c r="A947" s="64" t="s">
        <v>2682</v>
      </c>
      <c r="B947" s="64" t="s">
        <v>2601</v>
      </c>
      <c r="C947" s="64" t="s">
        <v>28</v>
      </c>
      <c r="D947" s="64" t="s">
        <v>29</v>
      </c>
      <c r="E947" s="64" t="s">
        <v>2602</v>
      </c>
      <c r="F947" s="64" t="s">
        <v>2683</v>
      </c>
      <c r="G947" s="64" t="s">
        <v>783</v>
      </c>
      <c r="H947" s="64" t="s">
        <v>24</v>
      </c>
      <c r="I947" s="64" t="s">
        <v>2684</v>
      </c>
      <c r="J947" s="64" t="s">
        <v>2635</v>
      </c>
      <c r="K947" s="64" t="s">
        <v>172</v>
      </c>
      <c r="L947" s="65">
        <v>63551</v>
      </c>
      <c r="M947" s="65">
        <v>51551</v>
      </c>
      <c r="N947" s="65">
        <v>51551</v>
      </c>
      <c r="O947" s="65">
        <v>41498</v>
      </c>
      <c r="P947" s="65">
        <v>0</v>
      </c>
      <c r="Q947" s="65">
        <v>9012</v>
      </c>
      <c r="R947" s="65">
        <v>13055</v>
      </c>
      <c r="S947" s="65">
        <v>351</v>
      </c>
      <c r="T947" s="57">
        <f>IF(P947&gt;0, ROUND(IF(IF(OR(C947="51", C947="52", C947="66"), (L947*'UNIT VALUES'!$C$22)-CALCS!P947,0)&gt;0, IF(OR(C947="51", C947="52", C947="66"), (L947*'UNIT VALUES'!$C$22)-CALCS!P947,0), 0), 0), ROUND(IF(IF(OR(C947="51", C947="52", C947="66"), (L947*'UNIT VALUES'!$C$22)-CALCS!O947,0)&gt;0, IF(OR(C947="51", C947="52", C947="66"), (L947*'UNIT VALUES'!$C$22)-CALCS!O947,0), 0), 0))</f>
        <v>53385</v>
      </c>
      <c r="U947" s="58">
        <f>IF(C947="22", (O947*'UNIT VALUES'!$D$34)+(Q947*'UNIT VALUES'!$D$35)+(S947*'UNIT VALUES'!$D$36), (O947*'UNIT VALUES'!$D$24)+(Q947*'UNIT VALUES'!$D$25)+(S947*'UNIT VALUES'!$D$26))</f>
        <v>418777.07795736624</v>
      </c>
      <c r="V947" s="58">
        <f>IF(C947="22",(O947*'UNIT VALUES'!$D$37)+(Q947*'UNIT VALUES'!$D$38)+(R947*'UNIT VALUES'!$D$39),IF(C947="66",(Q947*'UNIT VALUES'!$D$27)+(T947*'UNIT VALUES'!$D$29)+(R947*'UNIT VALUES'!$D$30),(Q947*'UNIT VALUES'!$D$27)+(T947*'UNIT VALUES'!$D$28)+(R947*'UNIT VALUES'!$D$30)))</f>
        <v>1770423.1483588684</v>
      </c>
      <c r="W947" s="58">
        <f t="shared" si="14"/>
        <v>1770423</v>
      </c>
      <c r="X947" s="63">
        <f>ROUND(IF(C947="22", W947*'UNIT VALUES'!$D$40, W947*'UNIT VALUES'!$D$32), 0)</f>
        <v>1544636</v>
      </c>
    </row>
    <row r="948" spans="1:24">
      <c r="A948" s="64" t="s">
        <v>2685</v>
      </c>
      <c r="B948" s="64" t="s">
        <v>2601</v>
      </c>
      <c r="C948" s="64" t="s">
        <v>28</v>
      </c>
      <c r="D948" s="64" t="s">
        <v>29</v>
      </c>
      <c r="E948" s="64" t="s">
        <v>2602</v>
      </c>
      <c r="F948" s="64" t="s">
        <v>2686</v>
      </c>
      <c r="G948" s="64" t="s">
        <v>45</v>
      </c>
      <c r="H948" s="64" t="s">
        <v>24</v>
      </c>
      <c r="I948" s="64" t="s">
        <v>2687</v>
      </c>
      <c r="J948" s="64" t="s">
        <v>2688</v>
      </c>
      <c r="K948" s="64" t="s">
        <v>172</v>
      </c>
      <c r="L948" s="65">
        <v>41967</v>
      </c>
      <c r="M948" s="65">
        <v>33401</v>
      </c>
      <c r="N948" s="65">
        <v>33401</v>
      </c>
      <c r="O948" s="65">
        <v>29381</v>
      </c>
      <c r="P948" s="65">
        <v>0</v>
      </c>
      <c r="Q948" s="65">
        <v>7209</v>
      </c>
      <c r="R948" s="65">
        <v>8153</v>
      </c>
      <c r="S948" s="65">
        <v>169</v>
      </c>
      <c r="T948" s="57">
        <f>IF(P948&gt;0, ROUND(IF(IF(OR(C948="51", C948="52", C948="66"), (L948*'UNIT VALUES'!$C$22)-CALCS!P948,0)&gt;0, IF(OR(C948="51", C948="52", C948="66"), (L948*'UNIT VALUES'!$C$22)-CALCS!P948,0), 0), 0), ROUND(IF(IF(OR(C948="51", C948="52", C948="66"), (L948*'UNIT VALUES'!$C$22)-CALCS!O948,0)&gt;0, IF(OR(C948="51", C948="52", C948="66"), (L948*'UNIT VALUES'!$C$22)-CALCS!O948,0), 0), 0))</f>
        <v>33277</v>
      </c>
      <c r="U948" s="58">
        <f>IF(C948="22", (O948*'UNIT VALUES'!$D$34)+(Q948*'UNIT VALUES'!$D$35)+(S948*'UNIT VALUES'!$D$36), (O948*'UNIT VALUES'!$D$24)+(Q948*'UNIT VALUES'!$D$25)+(S948*'UNIT VALUES'!$D$26))</f>
        <v>308569.46171070659</v>
      </c>
      <c r="V948" s="58">
        <f>IF(C948="22",(O948*'UNIT VALUES'!$D$37)+(Q948*'UNIT VALUES'!$D$38)+(R948*'UNIT VALUES'!$D$39),IF(C948="66",(Q948*'UNIT VALUES'!$D$27)+(T948*'UNIT VALUES'!$D$29)+(R948*'UNIT VALUES'!$D$30),(Q948*'UNIT VALUES'!$D$27)+(T948*'UNIT VALUES'!$D$28)+(R948*'UNIT VALUES'!$D$30)))</f>
        <v>1134100.7755205235</v>
      </c>
      <c r="W948" s="58">
        <f t="shared" si="14"/>
        <v>1134101</v>
      </c>
      <c r="X948" s="63">
        <f>ROUND(IF(C948="22", W948*'UNIT VALUES'!$D$40, W948*'UNIT VALUES'!$D$32), 0)</f>
        <v>989466</v>
      </c>
    </row>
    <row r="949" spans="1:24">
      <c r="A949" s="64" t="s">
        <v>2689</v>
      </c>
      <c r="B949" s="64" t="s">
        <v>2601</v>
      </c>
      <c r="C949" s="64" t="s">
        <v>28</v>
      </c>
      <c r="D949" s="64" t="s">
        <v>29</v>
      </c>
      <c r="E949" s="64" t="s">
        <v>2602</v>
      </c>
      <c r="F949" s="64" t="s">
        <v>2690</v>
      </c>
      <c r="G949" s="64" t="s">
        <v>2100</v>
      </c>
      <c r="H949" s="64" t="s">
        <v>24</v>
      </c>
      <c r="I949" s="64" t="s">
        <v>2691</v>
      </c>
      <c r="J949" s="64" t="s">
        <v>2692</v>
      </c>
      <c r="K949" s="64" t="s">
        <v>172</v>
      </c>
      <c r="L949" s="65">
        <v>54504</v>
      </c>
      <c r="M949" s="65">
        <v>44619</v>
      </c>
      <c r="N949" s="65">
        <v>44619</v>
      </c>
      <c r="O949" s="65">
        <v>43718</v>
      </c>
      <c r="P949" s="65">
        <v>0</v>
      </c>
      <c r="Q949" s="65">
        <v>12737</v>
      </c>
      <c r="R949" s="65">
        <v>9489</v>
      </c>
      <c r="S949" s="65">
        <v>466</v>
      </c>
      <c r="T949" s="57">
        <f>IF(P949&gt;0, ROUND(IF(IF(OR(C949="51", C949="52", C949="66"), (L949*'UNIT VALUES'!$C$22)-CALCS!P949,0)&gt;0, IF(OR(C949="51", C949="52", C949="66"), (L949*'UNIT VALUES'!$C$22)-CALCS!P949,0), 0), 0), ROUND(IF(IF(OR(C949="51", C949="52", C949="66"), (L949*'UNIT VALUES'!$C$22)-CALCS!O949,0)&gt;0, IF(OR(C949="51", C949="52", C949="66"), (L949*'UNIT VALUES'!$C$22)-CALCS!O949,0), 0), 0))</f>
        <v>37658</v>
      </c>
      <c r="U949" s="58">
        <f>IF(C949="22", (O949*'UNIT VALUES'!$D$34)+(Q949*'UNIT VALUES'!$D$35)+(S949*'UNIT VALUES'!$D$36), (O949*'UNIT VALUES'!$D$24)+(Q949*'UNIT VALUES'!$D$25)+(S949*'UNIT VALUES'!$D$26))</f>
        <v>557428.59729503561</v>
      </c>
      <c r="V949" s="58">
        <f>IF(C949="22",(O949*'UNIT VALUES'!$D$37)+(Q949*'UNIT VALUES'!$D$38)+(R949*'UNIT VALUES'!$D$39),IF(C949="66",(Q949*'UNIT VALUES'!$D$27)+(T949*'UNIT VALUES'!$D$29)+(R949*'UNIT VALUES'!$D$30),(Q949*'UNIT VALUES'!$D$27)+(T949*'UNIT VALUES'!$D$28)+(R949*'UNIT VALUES'!$D$30)))</f>
        <v>1386858.3621027018</v>
      </c>
      <c r="W949" s="58">
        <f t="shared" si="14"/>
        <v>1386858</v>
      </c>
      <c r="X949" s="63">
        <f>ROUND(IF(C949="22", W949*'UNIT VALUES'!$D$40, W949*'UNIT VALUES'!$D$32), 0)</f>
        <v>1209988</v>
      </c>
    </row>
    <row r="950" spans="1:24">
      <c r="A950" s="64" t="s">
        <v>2693</v>
      </c>
      <c r="B950" s="64" t="s">
        <v>2601</v>
      </c>
      <c r="C950" s="64" t="s">
        <v>102</v>
      </c>
      <c r="D950" s="64" t="s">
        <v>103</v>
      </c>
      <c r="E950" s="64" t="s">
        <v>2602</v>
      </c>
      <c r="F950" s="64" t="s">
        <v>943</v>
      </c>
      <c r="G950" s="64" t="s">
        <v>860</v>
      </c>
      <c r="H950" s="64" t="s">
        <v>24</v>
      </c>
      <c r="I950" s="64" t="s">
        <v>24</v>
      </c>
      <c r="J950" s="64" t="s">
        <v>2653</v>
      </c>
      <c r="K950" s="64" t="s">
        <v>1806</v>
      </c>
      <c r="L950" s="65">
        <v>924370</v>
      </c>
      <c r="M950" s="65">
        <v>935204</v>
      </c>
      <c r="N950" s="65">
        <v>935226</v>
      </c>
      <c r="O950" s="65">
        <v>853460</v>
      </c>
      <c r="P950" s="65">
        <v>0</v>
      </c>
      <c r="Q950" s="65">
        <v>75583</v>
      </c>
      <c r="R950" s="65">
        <v>97043</v>
      </c>
      <c r="S950" s="65">
        <v>2182</v>
      </c>
      <c r="T950" s="57">
        <f>IF(P950&gt;0, ROUND(IF(IF(OR(C950="51", C950="52", C950="66"), (L950*'UNIT VALUES'!$C$22)-CALCS!P950,0)&gt;0, IF(OR(C950="51", C950="52", C950="66"), (L950*'UNIT VALUES'!$C$22)-CALCS!P950,0), 0), 0), ROUND(IF(IF(OR(C950="51", C950="52", C950="66"), (L950*'UNIT VALUES'!$C$22)-CALCS!O950,0)&gt;0, IF(OR(C950="51", C950="52", C950="66"), (L950*'UNIT VALUES'!$C$22)-CALCS!O950,0), 0), 0))</f>
        <v>526646</v>
      </c>
      <c r="U950" s="58">
        <f>IF(C950="22", (O950*'UNIT VALUES'!$D$34)+(Q950*'UNIT VALUES'!$D$35)+(S950*'UNIT VALUES'!$D$36), (O950*'UNIT VALUES'!$D$24)+(Q950*'UNIT VALUES'!$D$25)+(S950*'UNIT VALUES'!$D$26))</f>
        <v>4376701.9942962453</v>
      </c>
      <c r="V950" s="58">
        <f>IF(C950="22",(O950*'UNIT VALUES'!$D$37)+(Q950*'UNIT VALUES'!$D$38)+(R950*'UNIT VALUES'!$D$39),IF(C950="66",(Q950*'UNIT VALUES'!$D$27)+(T950*'UNIT VALUES'!$D$29)+(R950*'UNIT VALUES'!$D$30),(Q950*'UNIT VALUES'!$D$27)+(T950*'UNIT VALUES'!$D$28)+(R950*'UNIT VALUES'!$D$30)))</f>
        <v>14402587.137778247</v>
      </c>
      <c r="W950" s="58">
        <f t="shared" si="14"/>
        <v>14402587</v>
      </c>
      <c r="X950" s="63">
        <f>ROUND(IF(C950="22", W950*'UNIT VALUES'!$D$40, W950*'UNIT VALUES'!$D$32), 0)</f>
        <v>12565789</v>
      </c>
    </row>
    <row r="951" spans="1:24">
      <c r="A951" s="64" t="s">
        <v>2694</v>
      </c>
      <c r="B951" s="64" t="s">
        <v>2601</v>
      </c>
      <c r="C951" s="64" t="s">
        <v>102</v>
      </c>
      <c r="D951" s="64" t="s">
        <v>103</v>
      </c>
      <c r="E951" s="64" t="s">
        <v>2602</v>
      </c>
      <c r="F951" s="64" t="s">
        <v>2269</v>
      </c>
      <c r="G951" s="64" t="s">
        <v>112</v>
      </c>
      <c r="H951" s="64" t="s">
        <v>24</v>
      </c>
      <c r="I951" s="64" t="s">
        <v>24</v>
      </c>
      <c r="J951" s="64" t="s">
        <v>2653</v>
      </c>
      <c r="K951" s="64" t="s">
        <v>1806</v>
      </c>
      <c r="L951" s="65">
        <v>202751</v>
      </c>
      <c r="M951" s="65">
        <v>199874</v>
      </c>
      <c r="N951" s="65">
        <v>199874</v>
      </c>
      <c r="O951" s="65">
        <v>165855</v>
      </c>
      <c r="P951" s="65">
        <v>0</v>
      </c>
      <c r="Q951" s="65">
        <v>17464</v>
      </c>
      <c r="R951" s="65">
        <v>20648</v>
      </c>
      <c r="S951" s="65">
        <v>572</v>
      </c>
      <c r="T951" s="57">
        <f>IF(P951&gt;0, ROUND(IF(IF(OR(C951="51", C951="52", C951="66"), (L951*'UNIT VALUES'!$C$22)-CALCS!P951,0)&gt;0, IF(OR(C951="51", C951="52", C951="66"), (L951*'UNIT VALUES'!$C$22)-CALCS!P951,0), 0), 0), ROUND(IF(IF(OR(C951="51", C951="52", C951="66"), (L951*'UNIT VALUES'!$C$22)-CALCS!O951,0)&gt;0, IF(OR(C951="51", C951="52", C951="66"), (L951*'UNIT VALUES'!$C$22)-CALCS!O951,0), 0), 0))</f>
        <v>136857</v>
      </c>
      <c r="U951" s="58">
        <f>IF(C951="22", (O951*'UNIT VALUES'!$D$34)+(Q951*'UNIT VALUES'!$D$35)+(S951*'UNIT VALUES'!$D$36), (O951*'UNIT VALUES'!$D$24)+(Q951*'UNIT VALUES'!$D$25)+(S951*'UNIT VALUES'!$D$26))</f>
        <v>961147.0808012645</v>
      </c>
      <c r="V951" s="58">
        <f>IF(C951="22",(O951*'UNIT VALUES'!$D$37)+(Q951*'UNIT VALUES'!$D$38)+(R951*'UNIT VALUES'!$D$39),IF(C951="66",(Q951*'UNIT VALUES'!$D$27)+(T951*'UNIT VALUES'!$D$29)+(R951*'UNIT VALUES'!$D$30),(Q951*'UNIT VALUES'!$D$27)+(T951*'UNIT VALUES'!$D$28)+(R951*'UNIT VALUES'!$D$30)))</f>
        <v>3375872.3541160775</v>
      </c>
      <c r="W951" s="58">
        <f t="shared" si="14"/>
        <v>3375872</v>
      </c>
      <c r="X951" s="63">
        <f>ROUND(IF(C951="22", W951*'UNIT VALUES'!$D$40, W951*'UNIT VALUES'!$D$32), 0)</f>
        <v>2945338</v>
      </c>
    </row>
    <row r="952" spans="1:24">
      <c r="A952" s="64" t="s">
        <v>2695</v>
      </c>
      <c r="B952" s="64" t="s">
        <v>2601</v>
      </c>
      <c r="C952" s="64" t="s">
        <v>102</v>
      </c>
      <c r="D952" s="64" t="s">
        <v>103</v>
      </c>
      <c r="E952" s="64" t="s">
        <v>2602</v>
      </c>
      <c r="F952" s="64" t="s">
        <v>1134</v>
      </c>
      <c r="G952" s="64" t="s">
        <v>902</v>
      </c>
      <c r="H952" s="64" t="s">
        <v>24</v>
      </c>
      <c r="I952" s="64" t="s">
        <v>24</v>
      </c>
      <c r="J952" s="64" t="s">
        <v>2670</v>
      </c>
      <c r="K952" s="64" t="s">
        <v>172</v>
      </c>
      <c r="L952" s="65">
        <v>177221</v>
      </c>
      <c r="M952" s="65">
        <v>233861</v>
      </c>
      <c r="N952" s="65">
        <v>233811</v>
      </c>
      <c r="O952" s="65">
        <v>323343</v>
      </c>
      <c r="P952" s="65">
        <v>0</v>
      </c>
      <c r="Q952" s="65">
        <v>18899</v>
      </c>
      <c r="R952" s="65">
        <v>28522</v>
      </c>
      <c r="S952" s="65">
        <v>720</v>
      </c>
      <c r="T952" s="57">
        <f>IF(P952&gt;0, ROUND(IF(IF(OR(C952="51", C952="52", C952="66"), (L952*'UNIT VALUES'!$C$22)-CALCS!P952,0)&gt;0, IF(OR(C952="51", C952="52", C952="66"), (L952*'UNIT VALUES'!$C$22)-CALCS!P952,0), 0), 0), ROUND(IF(IF(OR(C952="51", C952="52", C952="66"), (L952*'UNIT VALUES'!$C$22)-CALCS!O952,0)&gt;0, IF(OR(C952="51", C952="52", C952="66"), (L952*'UNIT VALUES'!$C$22)-CALCS!O952,0), 0), 0))</f>
        <v>0</v>
      </c>
      <c r="U952" s="58">
        <f>IF(C952="22", (O952*'UNIT VALUES'!$D$34)+(Q952*'UNIT VALUES'!$D$35)+(S952*'UNIT VALUES'!$D$36), (O952*'UNIT VALUES'!$D$24)+(Q952*'UNIT VALUES'!$D$25)+(S952*'UNIT VALUES'!$D$26))</f>
        <v>1339992.8505166015</v>
      </c>
      <c r="V952" s="58">
        <f>IF(C952="22",(O952*'UNIT VALUES'!$D$37)+(Q952*'UNIT VALUES'!$D$38)+(R952*'UNIT VALUES'!$D$39),IF(C952="66",(Q952*'UNIT VALUES'!$D$27)+(T952*'UNIT VALUES'!$D$29)+(R952*'UNIT VALUES'!$D$30),(Q952*'UNIT VALUES'!$D$27)+(T952*'UNIT VALUES'!$D$28)+(R952*'UNIT VALUES'!$D$30)))</f>
        <v>2387769.6472968776</v>
      </c>
      <c r="W952" s="58">
        <f t="shared" si="14"/>
        <v>2387770</v>
      </c>
      <c r="X952" s="63">
        <f>ROUND(IF(C952="22", W952*'UNIT VALUES'!$D$40, W952*'UNIT VALUES'!$D$32), 0)</f>
        <v>2083252</v>
      </c>
    </row>
    <row r="953" spans="1:24">
      <c r="A953" s="64" t="s">
        <v>2696</v>
      </c>
      <c r="B953" s="64" t="s">
        <v>2601</v>
      </c>
      <c r="C953" s="64" t="s">
        <v>102</v>
      </c>
      <c r="D953" s="64" t="s">
        <v>103</v>
      </c>
      <c r="E953" s="64" t="s">
        <v>2602</v>
      </c>
      <c r="F953" s="64" t="s">
        <v>2274</v>
      </c>
      <c r="G953" s="64" t="s">
        <v>1650</v>
      </c>
      <c r="H953" s="64" t="s">
        <v>24</v>
      </c>
      <c r="I953" s="64" t="s">
        <v>24</v>
      </c>
      <c r="J953" s="64" t="s">
        <v>2606</v>
      </c>
      <c r="K953" s="64" t="s">
        <v>172</v>
      </c>
      <c r="L953" s="65">
        <v>225791</v>
      </c>
      <c r="M953" s="65">
        <v>368079</v>
      </c>
      <c r="N953" s="65">
        <v>368079</v>
      </c>
      <c r="O953" s="65">
        <v>510240</v>
      </c>
      <c r="P953" s="65">
        <v>0</v>
      </c>
      <c r="Q953" s="65">
        <v>21218</v>
      </c>
      <c r="R953" s="65">
        <v>21313</v>
      </c>
      <c r="S953" s="65">
        <v>958</v>
      </c>
      <c r="T953" s="57">
        <f>IF(P953&gt;0, ROUND(IF(IF(OR(C953="51", C953="52", C953="66"), (L953*'UNIT VALUES'!$C$22)-CALCS!P953,0)&gt;0, IF(OR(C953="51", C953="52", C953="66"), (L953*'UNIT VALUES'!$C$22)-CALCS!P953,0), 0), 0), ROUND(IF(IF(OR(C953="51", C953="52", C953="66"), (L953*'UNIT VALUES'!$C$22)-CALCS!O953,0)&gt;0, IF(OR(C953="51", C953="52", C953="66"), (L953*'UNIT VALUES'!$C$22)-CALCS!O953,0), 0), 0))</f>
        <v>0</v>
      </c>
      <c r="U953" s="58">
        <f>IF(C953="22", (O953*'UNIT VALUES'!$D$34)+(Q953*'UNIT VALUES'!$D$35)+(S953*'UNIT VALUES'!$D$36), (O953*'UNIT VALUES'!$D$24)+(Q953*'UNIT VALUES'!$D$25)+(S953*'UNIT VALUES'!$D$26))</f>
        <v>1819130.9267907899</v>
      </c>
      <c r="V953" s="58">
        <f>IF(C953="22",(O953*'UNIT VALUES'!$D$37)+(Q953*'UNIT VALUES'!$D$38)+(R953*'UNIT VALUES'!$D$39),IF(C953="66",(Q953*'UNIT VALUES'!$D$27)+(T953*'UNIT VALUES'!$D$29)+(R953*'UNIT VALUES'!$D$30),(Q953*'UNIT VALUES'!$D$27)+(T953*'UNIT VALUES'!$D$28)+(R953*'UNIT VALUES'!$D$30)))</f>
        <v>1915483.26252928</v>
      </c>
      <c r="W953" s="58">
        <f t="shared" si="14"/>
        <v>1915483</v>
      </c>
      <c r="X953" s="63">
        <f>ROUND(IF(C953="22", W953*'UNIT VALUES'!$D$40, W953*'UNIT VALUES'!$D$32), 0)</f>
        <v>1671197</v>
      </c>
    </row>
    <row r="954" spans="1:24">
      <c r="A954" s="64" t="s">
        <v>2697</v>
      </c>
      <c r="B954" s="64" t="s">
        <v>2601</v>
      </c>
      <c r="C954" s="64" t="s">
        <v>102</v>
      </c>
      <c r="D954" s="64" t="s">
        <v>103</v>
      </c>
      <c r="E954" s="64" t="s">
        <v>2602</v>
      </c>
      <c r="F954" s="64" t="s">
        <v>764</v>
      </c>
      <c r="G954" s="64" t="s">
        <v>254</v>
      </c>
      <c r="H954" s="64" t="s">
        <v>24</v>
      </c>
      <c r="I954" s="64" t="s">
        <v>24</v>
      </c>
      <c r="J954" s="64" t="s">
        <v>2606</v>
      </c>
      <c r="K954" s="64" t="s">
        <v>172</v>
      </c>
      <c r="L954" s="65">
        <v>210608</v>
      </c>
      <c r="M954" s="65">
        <v>316660</v>
      </c>
      <c r="N954" s="65">
        <v>316660</v>
      </c>
      <c r="O954" s="65">
        <v>498886</v>
      </c>
      <c r="P954" s="65">
        <v>0</v>
      </c>
      <c r="Q954" s="65">
        <v>29286</v>
      </c>
      <c r="R954" s="65">
        <v>26010</v>
      </c>
      <c r="S954" s="65">
        <v>1742</v>
      </c>
      <c r="T954" s="57">
        <f>IF(P954&gt;0, ROUND(IF(IF(OR(C954="51", C954="52", C954="66"), (L954*'UNIT VALUES'!$C$22)-CALCS!P954,0)&gt;0, IF(OR(C954="51", C954="52", C954="66"), (L954*'UNIT VALUES'!$C$22)-CALCS!P954,0), 0), 0), ROUND(IF(IF(OR(C954="51", C954="52", C954="66"), (L954*'UNIT VALUES'!$C$22)-CALCS!O954,0)&gt;0, IF(OR(C954="51", C954="52", C954="66"), (L954*'UNIT VALUES'!$C$22)-CALCS!O954,0), 0), 0))</f>
        <v>0</v>
      </c>
      <c r="U954" s="58">
        <f>IF(C954="22", (O954*'UNIT VALUES'!$D$34)+(Q954*'UNIT VALUES'!$D$35)+(S954*'UNIT VALUES'!$D$36), (O954*'UNIT VALUES'!$D$24)+(Q954*'UNIT VALUES'!$D$25)+(S954*'UNIT VALUES'!$D$26))</f>
        <v>2178243.1989369877</v>
      </c>
      <c r="V954" s="58">
        <f>IF(C954="22",(O954*'UNIT VALUES'!$D$37)+(Q954*'UNIT VALUES'!$D$38)+(R954*'UNIT VALUES'!$D$39),IF(C954="66",(Q954*'UNIT VALUES'!$D$27)+(T954*'UNIT VALUES'!$D$29)+(R954*'UNIT VALUES'!$D$30),(Q954*'UNIT VALUES'!$D$27)+(T954*'UNIT VALUES'!$D$28)+(R954*'UNIT VALUES'!$D$30)))</f>
        <v>2400351.0098059149</v>
      </c>
      <c r="W954" s="58">
        <f t="shared" si="14"/>
        <v>2400351</v>
      </c>
      <c r="X954" s="63">
        <f>ROUND(IF(C954="22", W954*'UNIT VALUES'!$D$40, W954*'UNIT VALUES'!$D$32), 0)</f>
        <v>2094228</v>
      </c>
    </row>
    <row r="955" spans="1:24">
      <c r="A955" s="64" t="s">
        <v>1802</v>
      </c>
      <c r="B955" s="64" t="s">
        <v>2601</v>
      </c>
      <c r="C955" s="64" t="s">
        <v>102</v>
      </c>
      <c r="D955" s="64" t="s">
        <v>103</v>
      </c>
      <c r="E955" s="64" t="s">
        <v>2602</v>
      </c>
      <c r="F955" s="64" t="s">
        <v>768</v>
      </c>
      <c r="G955" s="64" t="s">
        <v>769</v>
      </c>
      <c r="H955" s="64" t="s">
        <v>24</v>
      </c>
      <c r="I955" s="64" t="s">
        <v>24</v>
      </c>
      <c r="J955" s="64" t="s">
        <v>2620</v>
      </c>
      <c r="K955" s="64" t="s">
        <v>172</v>
      </c>
      <c r="L955" s="65">
        <v>109260</v>
      </c>
      <c r="M955" s="65">
        <v>0</v>
      </c>
      <c r="N955" s="65">
        <v>0</v>
      </c>
      <c r="O955" s="65">
        <v>217800</v>
      </c>
      <c r="P955" s="65">
        <v>0</v>
      </c>
      <c r="Q955" s="65">
        <v>11824</v>
      </c>
      <c r="R955" s="65">
        <v>13004</v>
      </c>
      <c r="S955" s="65">
        <v>630</v>
      </c>
      <c r="T955" s="57">
        <f>IF(P955&gt;0, ROUND(IF(IF(OR(C955="51", C955="52", C955="66"), (L955*'UNIT VALUES'!$C$22)-CALCS!P955,0)&gt;0, IF(OR(C955="51", C955="52", C955="66"), (L955*'UNIT VALUES'!$C$22)-CALCS!P955,0), 0), 0), ROUND(IF(IF(OR(C955="51", C955="52", C955="66"), (L955*'UNIT VALUES'!$C$22)-CALCS!O955,0)&gt;0, IF(OR(C955="51", C955="52", C955="66"), (L955*'UNIT VALUES'!$C$22)-CALCS!O955,0), 0), 0))</f>
        <v>0</v>
      </c>
      <c r="U955" s="58">
        <f>IF(C955="22", (O955*'UNIT VALUES'!$D$34)+(Q955*'UNIT VALUES'!$D$35)+(S955*'UNIT VALUES'!$D$36), (O955*'UNIT VALUES'!$D$24)+(Q955*'UNIT VALUES'!$D$25)+(S955*'UNIT VALUES'!$D$26))</f>
        <v>899227.85455546947</v>
      </c>
      <c r="V955" s="58">
        <f>IF(C955="22",(O955*'UNIT VALUES'!$D$37)+(Q955*'UNIT VALUES'!$D$38)+(R955*'UNIT VALUES'!$D$39),IF(C955="66",(Q955*'UNIT VALUES'!$D$27)+(T955*'UNIT VALUES'!$D$29)+(R955*'UNIT VALUES'!$D$30),(Q955*'UNIT VALUES'!$D$27)+(T955*'UNIT VALUES'!$D$28)+(R955*'UNIT VALUES'!$D$30)))</f>
        <v>1147969.9666056873</v>
      </c>
      <c r="W955" s="58">
        <f t="shared" si="14"/>
        <v>1147970</v>
      </c>
      <c r="X955" s="63">
        <f>ROUND(IF(C955="22", W955*'UNIT VALUES'!$D$40, W955*'UNIT VALUES'!$D$32), 0)</f>
        <v>1001566</v>
      </c>
    </row>
    <row r="956" spans="1:24">
      <c r="A956" s="64" t="s">
        <v>2698</v>
      </c>
      <c r="B956" s="64" t="s">
        <v>2601</v>
      </c>
      <c r="C956" s="64" t="s">
        <v>102</v>
      </c>
      <c r="D956" s="64" t="s">
        <v>103</v>
      </c>
      <c r="E956" s="64" t="s">
        <v>2602</v>
      </c>
      <c r="F956" s="64" t="s">
        <v>1460</v>
      </c>
      <c r="G956" s="64" t="s">
        <v>1374</v>
      </c>
      <c r="H956" s="64" t="s">
        <v>24</v>
      </c>
      <c r="I956" s="64" t="s">
        <v>24</v>
      </c>
      <c r="J956" s="64" t="s">
        <v>2620</v>
      </c>
      <c r="K956" s="64" t="s">
        <v>172</v>
      </c>
      <c r="L956" s="65">
        <v>139542</v>
      </c>
      <c r="M956" s="65">
        <v>0</v>
      </c>
      <c r="N956" s="65">
        <v>0</v>
      </c>
      <c r="O956" s="65">
        <v>216631</v>
      </c>
      <c r="P956" s="65">
        <v>0</v>
      </c>
      <c r="Q956" s="65">
        <v>14956</v>
      </c>
      <c r="R956" s="65">
        <v>14492</v>
      </c>
      <c r="S956" s="65">
        <v>780</v>
      </c>
      <c r="T956" s="57">
        <f>IF(P956&gt;0, ROUND(IF(IF(OR(C956="51", C956="52", C956="66"), (L956*'UNIT VALUES'!$C$22)-CALCS!P956,0)&gt;0, IF(OR(C956="51", C956="52", C956="66"), (L956*'UNIT VALUES'!$C$22)-CALCS!P956,0), 0), 0), ROUND(IF(IF(OR(C956="51", C956="52", C956="66"), (L956*'UNIT VALUES'!$C$22)-CALCS!O956,0)&gt;0, IF(OR(C956="51", C956="52", C956="66"), (L956*'UNIT VALUES'!$C$22)-CALCS!O956,0), 0), 0))</f>
        <v>0</v>
      </c>
      <c r="U956" s="58">
        <f>IF(C956="22", (O956*'UNIT VALUES'!$D$34)+(Q956*'UNIT VALUES'!$D$35)+(S956*'UNIT VALUES'!$D$36), (O956*'UNIT VALUES'!$D$24)+(Q956*'UNIT VALUES'!$D$25)+(S956*'UNIT VALUES'!$D$26))</f>
        <v>1018866.2775514679</v>
      </c>
      <c r="V956" s="58">
        <f>IF(C956="22",(O956*'UNIT VALUES'!$D$37)+(Q956*'UNIT VALUES'!$D$38)+(R956*'UNIT VALUES'!$D$39),IF(C956="66",(Q956*'UNIT VALUES'!$D$27)+(T956*'UNIT VALUES'!$D$29)+(R956*'UNIT VALUES'!$D$30),(Q956*'UNIT VALUES'!$D$27)+(T956*'UNIT VALUES'!$D$28)+(R956*'UNIT VALUES'!$D$30)))</f>
        <v>1312228.887886781</v>
      </c>
      <c r="W956" s="58">
        <f t="shared" si="14"/>
        <v>1312229</v>
      </c>
      <c r="X956" s="63">
        <f>ROUND(IF(C956="22", W956*'UNIT VALUES'!$D$40, W956*'UNIT VALUES'!$D$32), 0)</f>
        <v>1144877</v>
      </c>
    </row>
    <row r="957" spans="1:24">
      <c r="A957" s="64" t="s">
        <v>2699</v>
      </c>
      <c r="B957" s="64" t="s">
        <v>2601</v>
      </c>
      <c r="C957" s="64" t="s">
        <v>102</v>
      </c>
      <c r="D957" s="64" t="s">
        <v>103</v>
      </c>
      <c r="E957" s="64" t="s">
        <v>2602</v>
      </c>
      <c r="F957" s="64" t="s">
        <v>2700</v>
      </c>
      <c r="G957" s="64" t="s">
        <v>117</v>
      </c>
      <c r="H957" s="64" t="s">
        <v>24</v>
      </c>
      <c r="I957" s="64" t="s">
        <v>24</v>
      </c>
      <c r="J957" s="64" t="s">
        <v>2606</v>
      </c>
      <c r="K957" s="64" t="s">
        <v>172</v>
      </c>
      <c r="L957" s="65">
        <v>322319</v>
      </c>
      <c r="M957" s="65">
        <v>372810</v>
      </c>
      <c r="N957" s="65">
        <v>372810</v>
      </c>
      <c r="O957" s="65">
        <v>393721</v>
      </c>
      <c r="P957" s="65">
        <v>0</v>
      </c>
      <c r="Q957" s="65">
        <v>26949</v>
      </c>
      <c r="R957" s="65">
        <v>29399</v>
      </c>
      <c r="S957" s="65">
        <v>1053</v>
      </c>
      <c r="T957" s="57">
        <f>IF(P957&gt;0, ROUND(IF(IF(OR(C957="51", C957="52", C957="66"), (L957*'UNIT VALUES'!$C$22)-CALCS!P957,0)&gt;0, IF(OR(C957="51", C957="52", C957="66"), (L957*'UNIT VALUES'!$C$22)-CALCS!P957,0), 0), 0), ROUND(IF(IF(OR(C957="51", C957="52", C957="66"), (L957*'UNIT VALUES'!$C$22)-CALCS!O957,0)&gt;0, IF(OR(C957="51", C957="52", C957="66"), (L957*'UNIT VALUES'!$C$22)-CALCS!O957,0), 0), 0))</f>
        <v>87509</v>
      </c>
      <c r="U957" s="58">
        <f>IF(C957="22", (O957*'UNIT VALUES'!$D$34)+(Q957*'UNIT VALUES'!$D$35)+(S957*'UNIT VALUES'!$D$36), (O957*'UNIT VALUES'!$D$24)+(Q957*'UNIT VALUES'!$D$25)+(S957*'UNIT VALUES'!$D$26))</f>
        <v>1782836.2451619883</v>
      </c>
      <c r="V957" s="58">
        <f>IF(C957="22",(O957*'UNIT VALUES'!$D$37)+(Q957*'UNIT VALUES'!$D$38)+(R957*'UNIT VALUES'!$D$39),IF(C957="66",(Q957*'UNIT VALUES'!$D$27)+(T957*'UNIT VALUES'!$D$29)+(R957*'UNIT VALUES'!$D$30),(Q957*'UNIT VALUES'!$D$27)+(T957*'UNIT VALUES'!$D$28)+(R957*'UNIT VALUES'!$D$30)))</f>
        <v>3607897.4991034684</v>
      </c>
      <c r="W957" s="58">
        <f t="shared" si="14"/>
        <v>3607897</v>
      </c>
      <c r="X957" s="63">
        <f>ROUND(IF(C957="22", W957*'UNIT VALUES'!$D$40, W957*'UNIT VALUES'!$D$32), 0)</f>
        <v>3147773</v>
      </c>
    </row>
    <row r="958" spans="1:24">
      <c r="A958" s="64" t="s">
        <v>2701</v>
      </c>
      <c r="B958" s="64" t="s">
        <v>2601</v>
      </c>
      <c r="C958" s="64" t="s">
        <v>102</v>
      </c>
      <c r="D958" s="64" t="s">
        <v>103</v>
      </c>
      <c r="E958" s="64" t="s">
        <v>2602</v>
      </c>
      <c r="F958" s="64" t="s">
        <v>777</v>
      </c>
      <c r="G958" s="64" t="s">
        <v>250</v>
      </c>
      <c r="H958" s="64" t="s">
        <v>24</v>
      </c>
      <c r="I958" s="64" t="s">
        <v>24</v>
      </c>
      <c r="J958" s="64" t="s">
        <v>2643</v>
      </c>
      <c r="K958" s="64" t="s">
        <v>172</v>
      </c>
      <c r="L958" s="65">
        <v>217320</v>
      </c>
      <c r="M958" s="65">
        <v>307693</v>
      </c>
      <c r="N958" s="65">
        <v>307633</v>
      </c>
      <c r="O958" s="65">
        <v>460140</v>
      </c>
      <c r="P958" s="65">
        <v>0</v>
      </c>
      <c r="Q958" s="65">
        <v>30041</v>
      </c>
      <c r="R958" s="65">
        <v>32460</v>
      </c>
      <c r="S958" s="65">
        <v>2515</v>
      </c>
      <c r="T958" s="57">
        <f>IF(P958&gt;0, ROUND(IF(IF(OR(C958="51", C958="52", C958="66"), (L958*'UNIT VALUES'!$C$22)-CALCS!P958,0)&gt;0, IF(OR(C958="51", C958="52", C958="66"), (L958*'UNIT VALUES'!$C$22)-CALCS!P958,0), 0), 0), ROUND(IF(IF(OR(C958="51", C958="52", C958="66"), (L958*'UNIT VALUES'!$C$22)-CALCS!O958,0)&gt;0, IF(OR(C958="51", C958="52", C958="66"), (L958*'UNIT VALUES'!$C$22)-CALCS!O958,0), 0), 0))</f>
        <v>0</v>
      </c>
      <c r="U958" s="58">
        <f>IF(C958="22", (O958*'UNIT VALUES'!$D$34)+(Q958*'UNIT VALUES'!$D$35)+(S958*'UNIT VALUES'!$D$36), (O958*'UNIT VALUES'!$D$24)+(Q958*'UNIT VALUES'!$D$25)+(S958*'UNIT VALUES'!$D$26))</f>
        <v>2256242.9805385983</v>
      </c>
      <c r="V958" s="58">
        <f>IF(C958="22",(O958*'UNIT VALUES'!$D$37)+(Q958*'UNIT VALUES'!$D$38)+(R958*'UNIT VALUES'!$D$39),IF(C958="66",(Q958*'UNIT VALUES'!$D$27)+(T958*'UNIT VALUES'!$D$29)+(R958*'UNIT VALUES'!$D$30),(Q958*'UNIT VALUES'!$D$27)+(T958*'UNIT VALUES'!$D$28)+(R958*'UNIT VALUES'!$D$30)))</f>
        <v>2875247.3157555652</v>
      </c>
      <c r="W958" s="58">
        <f t="shared" si="14"/>
        <v>2875247</v>
      </c>
      <c r="X958" s="63">
        <f>ROUND(IF(C958="22", W958*'UNIT VALUES'!$D$40, W958*'UNIT VALUES'!$D$32), 0)</f>
        <v>2508559</v>
      </c>
    </row>
    <row r="959" spans="1:24">
      <c r="A959" s="64" t="s">
        <v>2702</v>
      </c>
      <c r="B959" s="64" t="s">
        <v>2601</v>
      </c>
      <c r="C959" s="64" t="s">
        <v>102</v>
      </c>
      <c r="D959" s="64" t="s">
        <v>103</v>
      </c>
      <c r="E959" s="64" t="s">
        <v>2602</v>
      </c>
      <c r="F959" s="64" t="s">
        <v>780</v>
      </c>
      <c r="G959" s="64" t="s">
        <v>68</v>
      </c>
      <c r="H959" s="64" t="s">
        <v>24</v>
      </c>
      <c r="I959" s="64" t="s">
        <v>24</v>
      </c>
      <c r="J959" s="64" t="s">
        <v>2608</v>
      </c>
      <c r="K959" s="64" t="s">
        <v>172</v>
      </c>
      <c r="L959" s="65">
        <v>99106</v>
      </c>
      <c r="M959" s="65">
        <v>0</v>
      </c>
      <c r="N959" s="65">
        <v>0</v>
      </c>
      <c r="O959" s="65">
        <v>212122</v>
      </c>
      <c r="P959" s="65">
        <v>0</v>
      </c>
      <c r="Q959" s="65">
        <v>9758</v>
      </c>
      <c r="R959" s="65">
        <v>15751</v>
      </c>
      <c r="S959" s="65">
        <v>558</v>
      </c>
      <c r="T959" s="57">
        <f>IF(P959&gt;0, ROUND(IF(IF(OR(C959="51", C959="52", C959="66"), (L959*'UNIT VALUES'!$C$22)-CALCS!P959,0)&gt;0, IF(OR(C959="51", C959="52", C959="66"), (L959*'UNIT VALUES'!$C$22)-CALCS!P959,0), 0), 0), ROUND(IF(IF(OR(C959="51", C959="52", C959="66"), (L959*'UNIT VALUES'!$C$22)-CALCS!O959,0)&gt;0, IF(OR(C959="51", C959="52", C959="66"), (L959*'UNIT VALUES'!$C$22)-CALCS!O959,0), 0), 0))</f>
        <v>0</v>
      </c>
      <c r="U959" s="58">
        <f>IF(C959="22", (O959*'UNIT VALUES'!$D$34)+(Q959*'UNIT VALUES'!$D$35)+(S959*'UNIT VALUES'!$D$36), (O959*'UNIT VALUES'!$D$24)+(Q959*'UNIT VALUES'!$D$25)+(S959*'UNIT VALUES'!$D$26))</f>
        <v>812195.6652069462</v>
      </c>
      <c r="V959" s="58">
        <f>IF(C959="22",(O959*'UNIT VALUES'!$D$37)+(Q959*'UNIT VALUES'!$D$38)+(R959*'UNIT VALUES'!$D$39),IF(C959="66",(Q959*'UNIT VALUES'!$D$27)+(T959*'UNIT VALUES'!$D$29)+(R959*'UNIT VALUES'!$D$30),(Q959*'UNIT VALUES'!$D$27)+(T959*'UNIT VALUES'!$D$28)+(R959*'UNIT VALUES'!$D$30)))</f>
        <v>1306069.3721084693</v>
      </c>
      <c r="W959" s="58">
        <f t="shared" si="14"/>
        <v>1306069</v>
      </c>
      <c r="X959" s="63">
        <f>ROUND(IF(C959="22", W959*'UNIT VALUES'!$D$40, W959*'UNIT VALUES'!$D$32), 0)</f>
        <v>1139503</v>
      </c>
    </row>
    <row r="960" spans="1:24">
      <c r="A960" s="64" t="s">
        <v>2703</v>
      </c>
      <c r="B960" s="64" t="s">
        <v>2601</v>
      </c>
      <c r="C960" s="64" t="s">
        <v>102</v>
      </c>
      <c r="D960" s="64" t="s">
        <v>103</v>
      </c>
      <c r="E960" s="64" t="s">
        <v>2602</v>
      </c>
      <c r="F960" s="64" t="s">
        <v>782</v>
      </c>
      <c r="G960" s="64" t="s">
        <v>783</v>
      </c>
      <c r="H960" s="64" t="s">
        <v>24</v>
      </c>
      <c r="I960" s="64" t="s">
        <v>24</v>
      </c>
      <c r="J960" s="64" t="s">
        <v>2635</v>
      </c>
      <c r="K960" s="64" t="s">
        <v>172</v>
      </c>
      <c r="L960" s="65">
        <v>223357</v>
      </c>
      <c r="M960" s="65">
        <v>241236</v>
      </c>
      <c r="N960" s="65">
        <v>241236</v>
      </c>
      <c r="O960" s="65">
        <v>235876</v>
      </c>
      <c r="P960" s="65">
        <v>0</v>
      </c>
      <c r="Q960" s="65">
        <v>23087</v>
      </c>
      <c r="R960" s="65">
        <v>39694</v>
      </c>
      <c r="S960" s="65">
        <v>438</v>
      </c>
      <c r="T960" s="57">
        <f>IF(P960&gt;0, ROUND(IF(IF(OR(C960="51", C960="52", C960="66"), (L960*'UNIT VALUES'!$C$22)-CALCS!P960,0)&gt;0, IF(OR(C960="51", C960="52", C960="66"), (L960*'UNIT VALUES'!$C$22)-CALCS!P960,0), 0), 0), ROUND(IF(IF(OR(C960="51", C960="52", C960="66"), (L960*'UNIT VALUES'!$C$22)-CALCS!O960,0)&gt;0, IF(OR(C960="51", C960="52", C960="66"), (L960*'UNIT VALUES'!$C$22)-CALCS!O960,0), 0), 0))</f>
        <v>97601</v>
      </c>
      <c r="U960" s="58">
        <f>IF(C960="22", (O960*'UNIT VALUES'!$D$34)+(Q960*'UNIT VALUES'!$D$35)+(S960*'UNIT VALUES'!$D$36), (O960*'UNIT VALUES'!$D$24)+(Q960*'UNIT VALUES'!$D$25)+(S960*'UNIT VALUES'!$D$26))</f>
        <v>1249407.4306347272</v>
      </c>
      <c r="V960" s="58">
        <f>IF(C960="22",(O960*'UNIT VALUES'!$D$37)+(Q960*'UNIT VALUES'!$D$38)+(R960*'UNIT VALUES'!$D$39),IF(C960="66",(Q960*'UNIT VALUES'!$D$27)+(T960*'UNIT VALUES'!$D$29)+(R960*'UNIT VALUES'!$D$30),(Q960*'UNIT VALUES'!$D$27)+(T960*'UNIT VALUES'!$D$28)+(R960*'UNIT VALUES'!$D$30)))</f>
        <v>4388496.1283499254</v>
      </c>
      <c r="W960" s="58">
        <f t="shared" si="14"/>
        <v>4388496</v>
      </c>
      <c r="X960" s="63">
        <f>ROUND(IF(C960="22", W960*'UNIT VALUES'!$D$40, W960*'UNIT VALUES'!$D$32), 0)</f>
        <v>3828820</v>
      </c>
    </row>
    <row r="961" spans="1:24">
      <c r="A961" s="64" t="s">
        <v>1782</v>
      </c>
      <c r="B961" s="64" t="s">
        <v>2601</v>
      </c>
      <c r="C961" s="64" t="s">
        <v>102</v>
      </c>
      <c r="D961" s="64" t="s">
        <v>103</v>
      </c>
      <c r="E961" s="64" t="s">
        <v>2602</v>
      </c>
      <c r="F961" s="64" t="s">
        <v>1578</v>
      </c>
      <c r="G961" s="64" t="s">
        <v>161</v>
      </c>
      <c r="H961" s="64" t="s">
        <v>24</v>
      </c>
      <c r="I961" s="64" t="s">
        <v>24</v>
      </c>
      <c r="J961" s="64" t="s">
        <v>2606</v>
      </c>
      <c r="K961" s="64" t="s">
        <v>172</v>
      </c>
      <c r="L961" s="65">
        <v>347137</v>
      </c>
      <c r="M961" s="65">
        <v>476335</v>
      </c>
      <c r="N961" s="65">
        <v>476429</v>
      </c>
      <c r="O961" s="65">
        <v>626508</v>
      </c>
      <c r="P961" s="65">
        <v>0</v>
      </c>
      <c r="Q961" s="65">
        <v>29004</v>
      </c>
      <c r="R961" s="65">
        <v>38449</v>
      </c>
      <c r="S961" s="65">
        <v>1849</v>
      </c>
      <c r="T961" s="57">
        <f>IF(P961&gt;0, ROUND(IF(IF(OR(C961="51", C961="52", C961="66"), (L961*'UNIT VALUES'!$C$22)-CALCS!P961,0)&gt;0, IF(OR(C961="51", C961="52", C961="66"), (L961*'UNIT VALUES'!$C$22)-CALCS!P961,0), 0), 0), ROUND(IF(IF(OR(C961="51", C961="52", C961="66"), (L961*'UNIT VALUES'!$C$22)-CALCS!O961,0)&gt;0, IF(OR(C961="51", C961="52", C961="66"), (L961*'UNIT VALUES'!$C$22)-CALCS!O961,0), 0), 0))</f>
        <v>0</v>
      </c>
      <c r="U961" s="58">
        <f>IF(C961="22", (O961*'UNIT VALUES'!$D$34)+(Q961*'UNIT VALUES'!$D$35)+(S961*'UNIT VALUES'!$D$36), (O961*'UNIT VALUES'!$D$24)+(Q961*'UNIT VALUES'!$D$25)+(S961*'UNIT VALUES'!$D$26))</f>
        <v>2438519.6341126598</v>
      </c>
      <c r="V961" s="58">
        <f>IF(C961="22",(O961*'UNIT VALUES'!$D$37)+(Q961*'UNIT VALUES'!$D$38)+(R961*'UNIT VALUES'!$D$39),IF(C961="66",(Q961*'UNIT VALUES'!$D$27)+(T961*'UNIT VALUES'!$D$29)+(R961*'UNIT VALUES'!$D$30),(Q961*'UNIT VALUES'!$D$27)+(T961*'UNIT VALUES'!$D$28)+(R961*'UNIT VALUES'!$D$30)))</f>
        <v>3284058.4607237792</v>
      </c>
      <c r="W961" s="58">
        <f t="shared" si="14"/>
        <v>3284058</v>
      </c>
      <c r="X961" s="63">
        <f>ROUND(IF(C961="22", W961*'UNIT VALUES'!$D$40, W961*'UNIT VALUES'!$D$32), 0)</f>
        <v>2865234</v>
      </c>
    </row>
    <row r="962" spans="1:24">
      <c r="A962" s="64" t="s">
        <v>2704</v>
      </c>
      <c r="B962" s="64" t="s">
        <v>2601</v>
      </c>
      <c r="C962" s="64" t="s">
        <v>102</v>
      </c>
      <c r="D962" s="64" t="s">
        <v>103</v>
      </c>
      <c r="E962" s="64" t="s">
        <v>2602</v>
      </c>
      <c r="F962" s="64" t="s">
        <v>1151</v>
      </c>
      <c r="G962" s="64" t="s">
        <v>359</v>
      </c>
      <c r="H962" s="64" t="s">
        <v>24</v>
      </c>
      <c r="I962" s="64" t="s">
        <v>24</v>
      </c>
      <c r="J962" s="64" t="s">
        <v>2608</v>
      </c>
      <c r="K962" s="64" t="s">
        <v>172</v>
      </c>
      <c r="L962" s="65">
        <v>114132</v>
      </c>
      <c r="M962" s="65">
        <v>0</v>
      </c>
      <c r="N962" s="65">
        <v>0</v>
      </c>
      <c r="O962" s="65">
        <v>215296</v>
      </c>
      <c r="P962" s="65">
        <v>0</v>
      </c>
      <c r="Q962" s="65">
        <v>9259</v>
      </c>
      <c r="R962" s="65">
        <v>20834</v>
      </c>
      <c r="S962" s="65">
        <v>326</v>
      </c>
      <c r="T962" s="57">
        <f>IF(P962&gt;0, ROUND(IF(IF(OR(C962="51", C962="52", C962="66"), (L962*'UNIT VALUES'!$C$22)-CALCS!P962,0)&gt;0, IF(OR(C962="51", C962="52", C962="66"), (L962*'UNIT VALUES'!$C$22)-CALCS!P962,0), 0), 0), ROUND(IF(IF(OR(C962="51", C962="52", C962="66"), (L962*'UNIT VALUES'!$C$22)-CALCS!O962,0)&gt;0, IF(OR(C962="51", C962="52", C962="66"), (L962*'UNIT VALUES'!$C$22)-CALCS!O962,0), 0), 0))</f>
        <v>0</v>
      </c>
      <c r="U962" s="58">
        <f>IF(C962="22", (O962*'UNIT VALUES'!$D$34)+(Q962*'UNIT VALUES'!$D$35)+(S962*'UNIT VALUES'!$D$36), (O962*'UNIT VALUES'!$D$24)+(Q962*'UNIT VALUES'!$D$25)+(S962*'UNIT VALUES'!$D$26))</f>
        <v>763770.78298538062</v>
      </c>
      <c r="V962" s="58">
        <f>IF(C962="22",(O962*'UNIT VALUES'!$D$37)+(Q962*'UNIT VALUES'!$D$38)+(R962*'UNIT VALUES'!$D$39),IF(C962="66",(Q962*'UNIT VALUES'!$D$27)+(T962*'UNIT VALUES'!$D$29)+(R962*'UNIT VALUES'!$D$30),(Q962*'UNIT VALUES'!$D$27)+(T962*'UNIT VALUES'!$D$28)+(R962*'UNIT VALUES'!$D$30)))</f>
        <v>1660085.1178683294</v>
      </c>
      <c r="W962" s="58">
        <f t="shared" si="14"/>
        <v>1660085</v>
      </c>
      <c r="X962" s="63">
        <f>ROUND(IF(C962="22", W962*'UNIT VALUES'!$D$40, W962*'UNIT VALUES'!$D$32), 0)</f>
        <v>1448370</v>
      </c>
    </row>
    <row r="963" spans="1:24">
      <c r="A963" s="64" t="s">
        <v>1984</v>
      </c>
      <c r="B963" s="64" t="s">
        <v>2601</v>
      </c>
      <c r="C963" s="64" t="s">
        <v>102</v>
      </c>
      <c r="D963" s="64" t="s">
        <v>103</v>
      </c>
      <c r="E963" s="64" t="s">
        <v>2602</v>
      </c>
      <c r="F963" s="64" t="s">
        <v>1928</v>
      </c>
      <c r="G963" s="64" t="s">
        <v>98</v>
      </c>
      <c r="H963" s="64" t="s">
        <v>24</v>
      </c>
      <c r="I963" s="64" t="s">
        <v>24</v>
      </c>
      <c r="J963" s="64" t="s">
        <v>2653</v>
      </c>
      <c r="K963" s="64" t="s">
        <v>1806</v>
      </c>
      <c r="L963" s="65">
        <v>217985</v>
      </c>
      <c r="M963" s="65">
        <v>217613</v>
      </c>
      <c r="N963" s="65">
        <v>217613</v>
      </c>
      <c r="O963" s="65">
        <v>208203</v>
      </c>
      <c r="P963" s="65">
        <v>0</v>
      </c>
      <c r="Q963" s="65">
        <v>20835</v>
      </c>
      <c r="R963" s="65">
        <v>27425</v>
      </c>
      <c r="S963" s="65">
        <v>374</v>
      </c>
      <c r="T963" s="57">
        <f>IF(P963&gt;0, ROUND(IF(IF(OR(C963="51", C963="52", C963="66"), (L963*'UNIT VALUES'!$C$22)-CALCS!P963,0)&gt;0, IF(OR(C963="51", C963="52", C963="66"), (L963*'UNIT VALUES'!$C$22)-CALCS!P963,0), 0), 0), ROUND(IF(IF(OR(C963="51", C963="52", C963="66"), (L963*'UNIT VALUES'!$C$22)-CALCS!O963,0)&gt;0, IF(OR(C963="51", C963="52", C963="66"), (L963*'UNIT VALUES'!$C$22)-CALCS!O963,0), 0), 0))</f>
        <v>117254</v>
      </c>
      <c r="U963" s="58">
        <f>IF(C963="22", (O963*'UNIT VALUES'!$D$34)+(Q963*'UNIT VALUES'!$D$35)+(S963*'UNIT VALUES'!$D$36), (O963*'UNIT VALUES'!$D$24)+(Q963*'UNIT VALUES'!$D$25)+(S963*'UNIT VALUES'!$D$26))</f>
        <v>1114763.8575406342</v>
      </c>
      <c r="V963" s="58">
        <f>IF(C963="22",(O963*'UNIT VALUES'!$D$37)+(Q963*'UNIT VALUES'!$D$38)+(R963*'UNIT VALUES'!$D$39),IF(C963="66",(Q963*'UNIT VALUES'!$D$27)+(T963*'UNIT VALUES'!$D$29)+(R963*'UNIT VALUES'!$D$30),(Q963*'UNIT VALUES'!$D$27)+(T963*'UNIT VALUES'!$D$28)+(R963*'UNIT VALUES'!$D$30)))</f>
        <v>3696583.4960329328</v>
      </c>
      <c r="W963" s="58">
        <f t="shared" ref="W963:W1026" si="15">ROUND(IF(U963&gt;V963,U963,V963), 0)</f>
        <v>3696583</v>
      </c>
      <c r="X963" s="63">
        <f>ROUND(IF(C963="22", W963*'UNIT VALUES'!$D$40, W963*'UNIT VALUES'!$D$32), 0)</f>
        <v>3225148</v>
      </c>
    </row>
    <row r="964" spans="1:24">
      <c r="A964" s="64" t="s">
        <v>2705</v>
      </c>
      <c r="B964" s="64" t="s">
        <v>2601</v>
      </c>
      <c r="C964" s="64" t="s">
        <v>102</v>
      </c>
      <c r="D964" s="64" t="s">
        <v>103</v>
      </c>
      <c r="E964" s="64" t="s">
        <v>2602</v>
      </c>
      <c r="F964" s="64" t="s">
        <v>2706</v>
      </c>
      <c r="G964" s="64" t="s">
        <v>2117</v>
      </c>
      <c r="H964" s="64" t="s">
        <v>24</v>
      </c>
      <c r="I964" s="64" t="s">
        <v>24</v>
      </c>
      <c r="J964" s="64" t="s">
        <v>2653</v>
      </c>
      <c r="K964" s="64" t="s">
        <v>1806</v>
      </c>
      <c r="L964" s="65">
        <v>278614</v>
      </c>
      <c r="M964" s="65">
        <v>336914</v>
      </c>
      <c r="N964" s="65">
        <v>336914</v>
      </c>
      <c r="O964" s="65">
        <v>325199</v>
      </c>
      <c r="P964" s="65">
        <v>0</v>
      </c>
      <c r="Q964" s="65">
        <v>27785</v>
      </c>
      <c r="R964" s="65">
        <v>33796</v>
      </c>
      <c r="S964" s="65">
        <v>681</v>
      </c>
      <c r="T964" s="57">
        <f>IF(P964&gt;0, ROUND(IF(IF(OR(C964="51", C964="52", C964="66"), (L964*'UNIT VALUES'!$C$22)-CALCS!P964,0)&gt;0, IF(OR(C964="51", C964="52", C964="66"), (L964*'UNIT VALUES'!$C$22)-CALCS!P964,0), 0), 0), ROUND(IF(IF(OR(C964="51", C964="52", C964="66"), (L964*'UNIT VALUES'!$C$22)-CALCS!O964,0)&gt;0, IF(OR(C964="51", C964="52", C964="66"), (L964*'UNIT VALUES'!$C$22)-CALCS!O964,0), 0), 0))</f>
        <v>90778</v>
      </c>
      <c r="U964" s="58">
        <f>IF(C964="22", (O964*'UNIT VALUES'!$D$34)+(Q964*'UNIT VALUES'!$D$35)+(S964*'UNIT VALUES'!$D$36), (O964*'UNIT VALUES'!$D$24)+(Q964*'UNIT VALUES'!$D$25)+(S964*'UNIT VALUES'!$D$26))</f>
        <v>1610930.8256575814</v>
      </c>
      <c r="V964" s="58">
        <f>IF(C964="22",(O964*'UNIT VALUES'!$D$37)+(Q964*'UNIT VALUES'!$D$38)+(R964*'UNIT VALUES'!$D$39),IF(C964="66",(Q964*'UNIT VALUES'!$D$27)+(T964*'UNIT VALUES'!$D$29)+(R964*'UNIT VALUES'!$D$30),(Q964*'UNIT VALUES'!$D$27)+(T964*'UNIT VALUES'!$D$28)+(R964*'UNIT VALUES'!$D$30)))</f>
        <v>3975255.85283462</v>
      </c>
      <c r="W964" s="58">
        <f t="shared" si="15"/>
        <v>3975256</v>
      </c>
      <c r="X964" s="63">
        <f>ROUND(IF(C964="22", W964*'UNIT VALUES'!$D$40, W964*'UNIT VALUES'!$D$32), 0)</f>
        <v>3468282</v>
      </c>
    </row>
    <row r="965" spans="1:24">
      <c r="A965" s="64" t="s">
        <v>2707</v>
      </c>
      <c r="B965" s="64" t="s">
        <v>2601</v>
      </c>
      <c r="C965" s="64" t="s">
        <v>102</v>
      </c>
      <c r="D965" s="64" t="s">
        <v>103</v>
      </c>
      <c r="E965" s="64" t="s">
        <v>2602</v>
      </c>
      <c r="F965" s="64" t="s">
        <v>2708</v>
      </c>
      <c r="G965" s="64" t="s">
        <v>2100</v>
      </c>
      <c r="H965" s="64" t="s">
        <v>24</v>
      </c>
      <c r="I965" s="64" t="s">
        <v>24</v>
      </c>
      <c r="J965" s="64" t="s">
        <v>2692</v>
      </c>
      <c r="K965" s="64" t="s">
        <v>172</v>
      </c>
      <c r="L965" s="65">
        <v>183832</v>
      </c>
      <c r="M965" s="65">
        <v>268405</v>
      </c>
      <c r="N965" s="65">
        <v>268344</v>
      </c>
      <c r="O965" s="65">
        <v>391254</v>
      </c>
      <c r="P965" s="65">
        <v>0</v>
      </c>
      <c r="Q965" s="65">
        <v>21701</v>
      </c>
      <c r="R965" s="65">
        <v>25922</v>
      </c>
      <c r="S965" s="65">
        <v>1228</v>
      </c>
      <c r="T965" s="57">
        <f>IF(P965&gt;0, ROUND(IF(IF(OR(C965="51", C965="52", C965="66"), (L965*'UNIT VALUES'!$C$22)-CALCS!P965,0)&gt;0, IF(OR(C965="51", C965="52", C965="66"), (L965*'UNIT VALUES'!$C$22)-CALCS!P965,0), 0), 0), ROUND(IF(IF(OR(C965="51", C965="52", C965="66"), (L965*'UNIT VALUES'!$C$22)-CALCS!O965,0)&gt;0, IF(OR(C965="51", C965="52", C965="66"), (L965*'UNIT VALUES'!$C$22)-CALCS!O965,0), 0), 0))</f>
        <v>0</v>
      </c>
      <c r="U965" s="58">
        <f>IF(C965="22", (O965*'UNIT VALUES'!$D$34)+(Q965*'UNIT VALUES'!$D$35)+(S965*'UNIT VALUES'!$D$36), (O965*'UNIT VALUES'!$D$24)+(Q965*'UNIT VALUES'!$D$25)+(S965*'UNIT VALUES'!$D$26))</f>
        <v>1645859.4176075705</v>
      </c>
      <c r="V965" s="58">
        <f>IF(C965="22",(O965*'UNIT VALUES'!$D$37)+(Q965*'UNIT VALUES'!$D$38)+(R965*'UNIT VALUES'!$D$39),IF(C965="66",(Q965*'UNIT VALUES'!$D$27)+(T965*'UNIT VALUES'!$D$29)+(R965*'UNIT VALUES'!$D$30),(Q965*'UNIT VALUES'!$D$27)+(T965*'UNIT VALUES'!$D$28)+(R965*'UNIT VALUES'!$D$30)))</f>
        <v>2253786.6879957546</v>
      </c>
      <c r="W965" s="58">
        <f t="shared" si="15"/>
        <v>2253787</v>
      </c>
      <c r="X965" s="63">
        <f>ROUND(IF(C965="22", W965*'UNIT VALUES'!$D$40, W965*'UNIT VALUES'!$D$32), 0)</f>
        <v>1966356</v>
      </c>
    </row>
    <row r="966" spans="1:24">
      <c r="A966" s="64" t="s">
        <v>2751</v>
      </c>
      <c r="B966" s="64" t="s">
        <v>2752</v>
      </c>
      <c r="C966" s="64" t="s">
        <v>19</v>
      </c>
      <c r="D966" s="64" t="s">
        <v>20</v>
      </c>
      <c r="E966" s="64" t="s">
        <v>2753</v>
      </c>
      <c r="F966" s="64" t="s">
        <v>22</v>
      </c>
      <c r="G966" s="64" t="s">
        <v>23</v>
      </c>
      <c r="H966" s="64" t="s">
        <v>24</v>
      </c>
      <c r="I966" s="64" t="s">
        <v>24</v>
      </c>
      <c r="J966" s="64" t="s">
        <v>25</v>
      </c>
      <c r="K966" s="64" t="s">
        <v>172</v>
      </c>
      <c r="L966" s="65">
        <v>0</v>
      </c>
      <c r="M966" s="65">
        <v>947154</v>
      </c>
      <c r="N966" s="65">
        <v>947154</v>
      </c>
      <c r="O966" s="65">
        <v>552086</v>
      </c>
      <c r="P966" s="65">
        <v>0</v>
      </c>
      <c r="Q966" s="65">
        <v>40598</v>
      </c>
      <c r="R966" s="65">
        <v>60093</v>
      </c>
      <c r="S966" s="65">
        <v>1752</v>
      </c>
      <c r="T966" s="57">
        <f>IF(P966&gt;0, ROUND(IF(IF(OR(C966="51", C966="52", C966="66"), (L966*'UNIT VALUES'!$C$22)-CALCS!P966,0)&gt;0, IF(OR(C966="51", C966="52", C966="66"), (L966*'UNIT VALUES'!$C$22)-CALCS!P966,0), 0), 0), ROUND(IF(IF(OR(C966="51", C966="52", C966="66"), (L966*'UNIT VALUES'!$C$22)-CALCS!O966,0)&gt;0, IF(OR(C966="51", C966="52", C966="66"), (L966*'UNIT VALUES'!$C$22)-CALCS!O966,0), 0), 0))</f>
        <v>0</v>
      </c>
      <c r="U966" s="58">
        <f>IF(C966="22", (O966*'UNIT VALUES'!$D$34)+(Q966*'UNIT VALUES'!$D$35)+(S966*'UNIT VALUES'!$D$36), (O966*'UNIT VALUES'!$D$24)+(Q966*'UNIT VALUES'!$D$25)+(S966*'UNIT VALUES'!$D$26))</f>
        <v>2880169.8690695115</v>
      </c>
      <c r="V966" s="58">
        <f>IF(C966="22",(O966*'UNIT VALUES'!$D$37)+(Q966*'UNIT VALUES'!$D$38)+(R966*'UNIT VALUES'!$D$39),IF(C966="66",(Q966*'UNIT VALUES'!$D$27)+(T966*'UNIT VALUES'!$D$29)+(R966*'UNIT VALUES'!$D$30),(Q966*'UNIT VALUES'!$D$27)+(T966*'UNIT VALUES'!$D$28)+(R966*'UNIT VALUES'!$D$30)))</f>
        <v>5498215.1507585552</v>
      </c>
      <c r="W966" s="58">
        <f t="shared" si="15"/>
        <v>5498215</v>
      </c>
      <c r="X966" s="63">
        <f>ROUND(IF(C966="22", W966*'UNIT VALUES'!$D$40, W966*'UNIT VALUES'!$D$32), 0)</f>
        <v>4584584</v>
      </c>
    </row>
    <row r="967" spans="1:24">
      <c r="A967" s="64" t="s">
        <v>2754</v>
      </c>
      <c r="B967" s="64" t="s">
        <v>2752</v>
      </c>
      <c r="C967" s="64" t="s">
        <v>28</v>
      </c>
      <c r="D967" s="64" t="s">
        <v>29</v>
      </c>
      <c r="E967" s="64" t="s">
        <v>2753</v>
      </c>
      <c r="F967" s="64" t="s">
        <v>799</v>
      </c>
      <c r="G967" s="64" t="s">
        <v>112</v>
      </c>
      <c r="H967" s="64" t="s">
        <v>1363</v>
      </c>
      <c r="I967" s="64" t="s">
        <v>1363</v>
      </c>
      <c r="J967" s="64" t="s">
        <v>1655</v>
      </c>
      <c r="K967" s="64" t="s">
        <v>172</v>
      </c>
      <c r="L967" s="65">
        <v>66766</v>
      </c>
      <c r="M967" s="65">
        <v>71992</v>
      </c>
      <c r="N967" s="65">
        <v>71992</v>
      </c>
      <c r="O967" s="65">
        <v>80387</v>
      </c>
      <c r="P967" s="65">
        <v>0</v>
      </c>
      <c r="Q967" s="65">
        <v>5735</v>
      </c>
      <c r="R967" s="65">
        <v>10129</v>
      </c>
      <c r="S967" s="65">
        <v>251</v>
      </c>
      <c r="T967" s="57">
        <f>IF(P967&gt;0, ROUND(IF(IF(OR(C967="51", C967="52", C967="66"), (L967*'UNIT VALUES'!$C$22)-CALCS!P967,0)&gt;0, IF(OR(C967="51", C967="52", C967="66"), (L967*'UNIT VALUES'!$C$22)-CALCS!P967,0), 0), 0), ROUND(IF(IF(OR(C967="51", C967="52", C967="66"), (L967*'UNIT VALUES'!$C$22)-CALCS!O967,0)&gt;0, IF(OR(C967="51", C967="52", C967="66"), (L967*'UNIT VALUES'!$C$22)-CALCS!O967,0), 0), 0))</f>
        <v>19296</v>
      </c>
      <c r="U967" s="58">
        <f>IF(C967="22", (O967*'UNIT VALUES'!$D$34)+(Q967*'UNIT VALUES'!$D$35)+(S967*'UNIT VALUES'!$D$36), (O967*'UNIT VALUES'!$D$24)+(Q967*'UNIT VALUES'!$D$25)+(S967*'UNIT VALUES'!$D$26))</f>
        <v>377277.05951622332</v>
      </c>
      <c r="V967" s="58">
        <f>IF(C967="22",(O967*'UNIT VALUES'!$D$37)+(Q967*'UNIT VALUES'!$D$38)+(R967*'UNIT VALUES'!$D$39),IF(C967="66",(Q967*'UNIT VALUES'!$D$27)+(T967*'UNIT VALUES'!$D$29)+(R967*'UNIT VALUES'!$D$30),(Q967*'UNIT VALUES'!$D$27)+(T967*'UNIT VALUES'!$D$28)+(R967*'UNIT VALUES'!$D$30)))</f>
        <v>1072371.5915852687</v>
      </c>
      <c r="W967" s="58">
        <f t="shared" si="15"/>
        <v>1072372</v>
      </c>
      <c r="X967" s="63">
        <f>ROUND(IF(C967="22", W967*'UNIT VALUES'!$D$40, W967*'UNIT VALUES'!$D$32), 0)</f>
        <v>935610</v>
      </c>
    </row>
    <row r="968" spans="1:24">
      <c r="A968" s="64" t="s">
        <v>2755</v>
      </c>
      <c r="B968" s="64" t="s">
        <v>2752</v>
      </c>
      <c r="C968" s="64" t="s">
        <v>49</v>
      </c>
      <c r="D968" s="64" t="s">
        <v>50</v>
      </c>
      <c r="E968" s="64" t="s">
        <v>2753</v>
      </c>
      <c r="F968" s="64" t="s">
        <v>39</v>
      </c>
      <c r="G968" s="64" t="s">
        <v>112</v>
      </c>
      <c r="H968" s="64" t="s">
        <v>2756</v>
      </c>
      <c r="I968" s="64" t="s">
        <v>2756</v>
      </c>
      <c r="J968" s="64" t="s">
        <v>1655</v>
      </c>
      <c r="K968" s="64" t="s">
        <v>172</v>
      </c>
      <c r="L968" s="65">
        <v>41955</v>
      </c>
      <c r="M968" s="65">
        <v>50980</v>
      </c>
      <c r="N968" s="65">
        <v>50980</v>
      </c>
      <c r="O968" s="65">
        <v>47037</v>
      </c>
      <c r="P968" s="65">
        <v>0</v>
      </c>
      <c r="Q968" s="65">
        <v>4521</v>
      </c>
      <c r="R968" s="65">
        <v>6899</v>
      </c>
      <c r="S968" s="65">
        <v>238</v>
      </c>
      <c r="T968" s="57">
        <f>IF(P968&gt;0, ROUND(IF(IF(OR(C968="51", C968="52", C968="66"), (L968*'UNIT VALUES'!$C$22)-CALCS!P968,0)&gt;0, IF(OR(C968="51", C968="52", C968="66"), (L968*'UNIT VALUES'!$C$22)-CALCS!P968,0), 0), 0), ROUND(IF(IF(OR(C968="51", C968="52", C968="66"), (L968*'UNIT VALUES'!$C$22)-CALCS!O968,0)&gt;0, IF(OR(C968="51", C968="52", C968="66"), (L968*'UNIT VALUES'!$C$22)-CALCS!O968,0), 0), 0))</f>
        <v>15603</v>
      </c>
      <c r="U968" s="58">
        <f>IF(C968="22", (O968*'UNIT VALUES'!$D$34)+(Q968*'UNIT VALUES'!$D$35)+(S968*'UNIT VALUES'!$D$36), (O968*'UNIT VALUES'!$D$24)+(Q968*'UNIT VALUES'!$D$25)+(S968*'UNIT VALUES'!$D$26))</f>
        <v>272104.68051823671</v>
      </c>
      <c r="V968" s="58">
        <f>IF(C968="22",(O968*'UNIT VALUES'!$D$37)+(Q968*'UNIT VALUES'!$D$38)+(R968*'UNIT VALUES'!$D$39),IF(C968="66",(Q968*'UNIT VALUES'!$D$27)+(T968*'UNIT VALUES'!$D$29)+(R968*'UNIT VALUES'!$D$30),(Q968*'UNIT VALUES'!$D$27)+(T968*'UNIT VALUES'!$D$28)+(R968*'UNIT VALUES'!$D$30)))</f>
        <v>772691.37852896331</v>
      </c>
      <c r="W968" s="58">
        <f t="shared" si="15"/>
        <v>772691</v>
      </c>
      <c r="X968" s="63">
        <f>ROUND(IF(C968="22", W968*'UNIT VALUES'!$D$40, W968*'UNIT VALUES'!$D$32), 0)</f>
        <v>674148</v>
      </c>
    </row>
    <row r="969" spans="1:24">
      <c r="A969" s="64" t="s">
        <v>2757</v>
      </c>
      <c r="B969" s="64" t="s">
        <v>2752</v>
      </c>
      <c r="C969" s="64" t="s">
        <v>49</v>
      </c>
      <c r="D969" s="64" t="s">
        <v>50</v>
      </c>
      <c r="E969" s="64" t="s">
        <v>2753</v>
      </c>
      <c r="F969" s="64" t="s">
        <v>1587</v>
      </c>
      <c r="G969" s="64" t="s">
        <v>112</v>
      </c>
      <c r="H969" s="64" t="s">
        <v>2758</v>
      </c>
      <c r="I969" s="64" t="s">
        <v>2758</v>
      </c>
      <c r="J969" s="64" t="s">
        <v>1655</v>
      </c>
      <c r="K969" s="64" t="s">
        <v>172</v>
      </c>
      <c r="L969" s="65">
        <v>81001</v>
      </c>
      <c r="M969" s="65">
        <v>71204</v>
      </c>
      <c r="N969" s="65">
        <v>71204</v>
      </c>
      <c r="O969" s="65">
        <v>71148</v>
      </c>
      <c r="P969" s="65">
        <v>0</v>
      </c>
      <c r="Q969" s="65">
        <v>11749</v>
      </c>
      <c r="R969" s="65">
        <v>16552</v>
      </c>
      <c r="S969" s="65">
        <v>653</v>
      </c>
      <c r="T969" s="57">
        <f>IF(P969&gt;0, ROUND(IF(IF(OR(C969="51", C969="52", C969="66"), (L969*'UNIT VALUES'!$C$22)-CALCS!P969,0)&gt;0, IF(OR(C969="51", C969="52", C969="66"), (L969*'UNIT VALUES'!$C$22)-CALCS!P969,0), 0), 0), ROUND(IF(IF(OR(C969="51", C969="52", C969="66"), (L969*'UNIT VALUES'!$C$22)-CALCS!O969,0)&gt;0, IF(OR(C969="51", C969="52", C969="66"), (L969*'UNIT VALUES'!$C$22)-CALCS!O969,0), 0), 0))</f>
        <v>49788</v>
      </c>
      <c r="U969" s="58">
        <f>IF(C969="22", (O969*'UNIT VALUES'!$D$34)+(Q969*'UNIT VALUES'!$D$35)+(S969*'UNIT VALUES'!$D$36), (O969*'UNIT VALUES'!$D$24)+(Q969*'UNIT VALUES'!$D$25)+(S969*'UNIT VALUES'!$D$26))</f>
        <v>612554.64002270403</v>
      </c>
      <c r="V969" s="58">
        <f>IF(C969="22",(O969*'UNIT VALUES'!$D$37)+(Q969*'UNIT VALUES'!$D$38)+(R969*'UNIT VALUES'!$D$39),IF(C969="66",(Q969*'UNIT VALUES'!$D$27)+(T969*'UNIT VALUES'!$D$29)+(R969*'UNIT VALUES'!$D$30),(Q969*'UNIT VALUES'!$D$27)+(T969*'UNIT VALUES'!$D$28)+(R969*'UNIT VALUES'!$D$30)))</f>
        <v>2025746.9093650449</v>
      </c>
      <c r="W969" s="58">
        <f t="shared" si="15"/>
        <v>2025747</v>
      </c>
      <c r="X969" s="63">
        <f>ROUND(IF(C969="22", W969*'UNIT VALUES'!$D$40, W969*'UNIT VALUES'!$D$32), 0)</f>
        <v>1767398</v>
      </c>
    </row>
    <row r="970" spans="1:24">
      <c r="A970" s="64" t="s">
        <v>2759</v>
      </c>
      <c r="B970" s="64" t="s">
        <v>2752</v>
      </c>
      <c r="C970" s="64" t="s">
        <v>28</v>
      </c>
      <c r="D970" s="64" t="s">
        <v>29</v>
      </c>
      <c r="E970" s="64" t="s">
        <v>2753</v>
      </c>
      <c r="F970" s="64" t="s">
        <v>1334</v>
      </c>
      <c r="G970" s="64" t="s">
        <v>112</v>
      </c>
      <c r="H970" s="64" t="s">
        <v>1426</v>
      </c>
      <c r="I970" s="64" t="s">
        <v>1426</v>
      </c>
      <c r="J970" s="64" t="s">
        <v>1655</v>
      </c>
      <c r="K970" s="64" t="s">
        <v>172</v>
      </c>
      <c r="L970" s="65">
        <v>207498</v>
      </c>
      <c r="M970" s="65">
        <v>156804</v>
      </c>
      <c r="N970" s="65">
        <v>156804</v>
      </c>
      <c r="O970" s="65">
        <v>178042</v>
      </c>
      <c r="P970" s="65">
        <v>0</v>
      </c>
      <c r="Q970" s="65">
        <v>40910</v>
      </c>
      <c r="R970" s="65">
        <v>41564</v>
      </c>
      <c r="S970" s="65">
        <v>2573</v>
      </c>
      <c r="T970" s="57">
        <f>IF(P970&gt;0, ROUND(IF(IF(OR(C970="51", C970="52", C970="66"), (L970*'UNIT VALUES'!$C$22)-CALCS!P970,0)&gt;0, IF(OR(C970="51", C970="52", C970="66"), (L970*'UNIT VALUES'!$C$22)-CALCS!P970,0), 0), 0), ROUND(IF(IF(OR(C970="51", C970="52", C970="66"), (L970*'UNIT VALUES'!$C$22)-CALCS!O970,0)&gt;0, IF(OR(C970="51", C970="52", C970="66"), (L970*'UNIT VALUES'!$C$22)-CALCS!O970,0), 0), 0))</f>
        <v>131757</v>
      </c>
      <c r="U970" s="58">
        <f>IF(C970="22", (O970*'UNIT VALUES'!$D$34)+(Q970*'UNIT VALUES'!$D$35)+(S970*'UNIT VALUES'!$D$36), (O970*'UNIT VALUES'!$D$24)+(Q970*'UNIT VALUES'!$D$25)+(S970*'UNIT VALUES'!$D$26))</f>
        <v>2046593.6780124884</v>
      </c>
      <c r="V970" s="58">
        <f>IF(C970="22",(O970*'UNIT VALUES'!$D$37)+(Q970*'UNIT VALUES'!$D$38)+(R970*'UNIT VALUES'!$D$39),IF(C970="66",(Q970*'UNIT VALUES'!$D$27)+(T970*'UNIT VALUES'!$D$29)+(R970*'UNIT VALUES'!$D$30),(Q970*'UNIT VALUES'!$D$27)+(T970*'UNIT VALUES'!$D$28)+(R970*'UNIT VALUES'!$D$30)))</f>
        <v>5382454.1635119142</v>
      </c>
      <c r="W970" s="58">
        <f t="shared" si="15"/>
        <v>5382454</v>
      </c>
      <c r="X970" s="63">
        <f>ROUND(IF(C970="22", W970*'UNIT VALUES'!$D$40, W970*'UNIT VALUES'!$D$32), 0)</f>
        <v>4696016</v>
      </c>
    </row>
    <row r="971" spans="1:24">
      <c r="A971" s="64" t="s">
        <v>2760</v>
      </c>
      <c r="B971" s="64" t="s">
        <v>2752</v>
      </c>
      <c r="C971" s="64" t="s">
        <v>28</v>
      </c>
      <c r="D971" s="64" t="s">
        <v>29</v>
      </c>
      <c r="E971" s="64" t="s">
        <v>2753</v>
      </c>
      <c r="F971" s="64" t="s">
        <v>2139</v>
      </c>
      <c r="G971" s="64" t="s">
        <v>860</v>
      </c>
      <c r="H971" s="64" t="s">
        <v>2761</v>
      </c>
      <c r="I971" s="64" t="s">
        <v>2761</v>
      </c>
      <c r="J971" s="64" t="s">
        <v>1655</v>
      </c>
      <c r="K971" s="64" t="s">
        <v>172</v>
      </c>
      <c r="L971" s="65">
        <v>68504</v>
      </c>
      <c r="M971" s="65">
        <v>87123</v>
      </c>
      <c r="N971" s="65">
        <v>87123</v>
      </c>
      <c r="O971" s="65">
        <v>82672</v>
      </c>
      <c r="P971" s="65">
        <v>0</v>
      </c>
      <c r="Q971" s="65">
        <v>6216</v>
      </c>
      <c r="R971" s="65">
        <v>8834</v>
      </c>
      <c r="S971" s="65">
        <v>243</v>
      </c>
      <c r="T971" s="57">
        <f>IF(P971&gt;0, ROUND(IF(IF(OR(C971="51", C971="52", C971="66"), (L971*'UNIT VALUES'!$C$22)-CALCS!P971,0)&gt;0, IF(OR(C971="51", C971="52", C971="66"), (L971*'UNIT VALUES'!$C$22)-CALCS!P971,0), 0), 0), ROUND(IF(IF(OR(C971="51", C971="52", C971="66"), (L971*'UNIT VALUES'!$C$22)-CALCS!O971,0)&gt;0, IF(OR(C971="51", C971="52", C971="66"), (L971*'UNIT VALUES'!$C$22)-CALCS!O971,0), 0), 0))</f>
        <v>19606</v>
      </c>
      <c r="U971" s="58">
        <f>IF(C971="22", (O971*'UNIT VALUES'!$D$34)+(Q971*'UNIT VALUES'!$D$35)+(S971*'UNIT VALUES'!$D$36), (O971*'UNIT VALUES'!$D$24)+(Q971*'UNIT VALUES'!$D$25)+(S971*'UNIT VALUES'!$D$26))</f>
        <v>395239.69911235588</v>
      </c>
      <c r="V971" s="58">
        <f>IF(C971="22",(O971*'UNIT VALUES'!$D$37)+(Q971*'UNIT VALUES'!$D$38)+(R971*'UNIT VALUES'!$D$39),IF(C971="66",(Q971*'UNIT VALUES'!$D$27)+(T971*'UNIT VALUES'!$D$29)+(R971*'UNIT VALUES'!$D$30),(Q971*'UNIT VALUES'!$D$27)+(T971*'UNIT VALUES'!$D$28)+(R971*'UNIT VALUES'!$D$30)))</f>
        <v>992618.43941686093</v>
      </c>
      <c r="W971" s="58">
        <f t="shared" si="15"/>
        <v>992618</v>
      </c>
      <c r="X971" s="63">
        <f>ROUND(IF(C971="22", W971*'UNIT VALUES'!$D$40, W971*'UNIT VALUES'!$D$32), 0)</f>
        <v>866027</v>
      </c>
    </row>
    <row r="972" spans="1:24">
      <c r="A972" s="64" t="s">
        <v>2762</v>
      </c>
      <c r="B972" s="64" t="s">
        <v>2752</v>
      </c>
      <c r="C972" s="64" t="s">
        <v>49</v>
      </c>
      <c r="D972" s="64" t="s">
        <v>50</v>
      </c>
      <c r="E972" s="64" t="s">
        <v>2753</v>
      </c>
      <c r="F972" s="64" t="s">
        <v>2763</v>
      </c>
      <c r="G972" s="64" t="s">
        <v>112</v>
      </c>
      <c r="H972" s="64" t="s">
        <v>2764</v>
      </c>
      <c r="I972" s="64" t="s">
        <v>2764</v>
      </c>
      <c r="J972" s="64" t="s">
        <v>1655</v>
      </c>
      <c r="K972" s="64" t="s">
        <v>172</v>
      </c>
      <c r="L972" s="65">
        <v>47080</v>
      </c>
      <c r="M972" s="65">
        <v>45914</v>
      </c>
      <c r="N972" s="65">
        <v>45914</v>
      </c>
      <c r="O972" s="65">
        <v>41186</v>
      </c>
      <c r="P972" s="65">
        <v>0</v>
      </c>
      <c r="Q972" s="65">
        <v>8889</v>
      </c>
      <c r="R972" s="65">
        <v>10831</v>
      </c>
      <c r="S972" s="65">
        <v>436</v>
      </c>
      <c r="T972" s="57">
        <f>IF(P972&gt;0, ROUND(IF(IF(OR(C972="51", C972="52", C972="66"), (L972*'UNIT VALUES'!$C$22)-CALCS!P972,0)&gt;0, IF(OR(C972="51", C972="52", C972="66"), (L972*'UNIT VALUES'!$C$22)-CALCS!P972,0), 0), 0), ROUND(IF(IF(OR(C972="51", C972="52", C972="66"), (L972*'UNIT VALUES'!$C$22)-CALCS!O972,0)&gt;0, IF(OR(C972="51", C972="52", C972="66"), (L972*'UNIT VALUES'!$C$22)-CALCS!O972,0), 0), 0))</f>
        <v>29106</v>
      </c>
      <c r="U972" s="58">
        <f>IF(C972="22", (O972*'UNIT VALUES'!$D$34)+(Q972*'UNIT VALUES'!$D$35)+(S972*'UNIT VALUES'!$D$36), (O972*'UNIT VALUES'!$D$24)+(Q972*'UNIT VALUES'!$D$25)+(S972*'UNIT VALUES'!$D$26))</f>
        <v>428765.03882580815</v>
      </c>
      <c r="V972" s="58">
        <f>IF(C972="22",(O972*'UNIT VALUES'!$D$37)+(Q972*'UNIT VALUES'!$D$38)+(R972*'UNIT VALUES'!$D$39),IF(C972="66",(Q972*'UNIT VALUES'!$D$27)+(T972*'UNIT VALUES'!$D$29)+(R972*'UNIT VALUES'!$D$30),(Q972*'UNIT VALUES'!$D$27)+(T972*'UNIT VALUES'!$D$28)+(R972*'UNIT VALUES'!$D$30)))</f>
        <v>1304136.0982787691</v>
      </c>
      <c r="W972" s="58">
        <f t="shared" si="15"/>
        <v>1304136</v>
      </c>
      <c r="X972" s="63">
        <f>ROUND(IF(C972="22", W972*'UNIT VALUES'!$D$40, W972*'UNIT VALUES'!$D$32), 0)</f>
        <v>1137816</v>
      </c>
    </row>
    <row r="973" spans="1:24">
      <c r="A973" s="64" t="s">
        <v>2765</v>
      </c>
      <c r="B973" s="64" t="s">
        <v>2766</v>
      </c>
      <c r="C973" s="64" t="s">
        <v>19</v>
      </c>
      <c r="D973" s="64" t="s">
        <v>20</v>
      </c>
      <c r="E973" s="64" t="s">
        <v>2767</v>
      </c>
      <c r="F973" s="64" t="s">
        <v>22</v>
      </c>
      <c r="G973" s="64" t="s">
        <v>23</v>
      </c>
      <c r="H973" s="64" t="s">
        <v>24</v>
      </c>
      <c r="I973" s="64" t="s">
        <v>24</v>
      </c>
      <c r="J973" s="64" t="s">
        <v>25</v>
      </c>
      <c r="K973" s="64" t="s">
        <v>240</v>
      </c>
      <c r="L973" s="65">
        <v>0</v>
      </c>
      <c r="M973" s="65">
        <v>3120737</v>
      </c>
      <c r="N973" s="65">
        <v>3121820</v>
      </c>
      <c r="O973" s="65">
        <v>2416860</v>
      </c>
      <c r="P973" s="65">
        <v>0</v>
      </c>
      <c r="Q973" s="65">
        <v>390143</v>
      </c>
      <c r="R973" s="65">
        <v>66093</v>
      </c>
      <c r="S973" s="65">
        <v>16030</v>
      </c>
      <c r="T973" s="57">
        <f>IF(P973&gt;0, ROUND(IF(IF(OR(C973="51", C973="52", C973="66"), (L973*'UNIT VALUES'!$C$22)-CALCS!P973,0)&gt;0, IF(OR(C973="51", C973="52", C973="66"), (L973*'UNIT VALUES'!$C$22)-CALCS!P973,0), 0), 0), ROUND(IF(IF(OR(C973="51", C973="52", C973="66"), (L973*'UNIT VALUES'!$C$22)-CALCS!O973,0)&gt;0, IF(OR(C973="51", C973="52", C973="66"), (L973*'UNIT VALUES'!$C$22)-CALCS!O973,0), 0), 0))</f>
        <v>0</v>
      </c>
      <c r="U973" s="58">
        <f>IF(C973="22", (O973*'UNIT VALUES'!$D$34)+(Q973*'UNIT VALUES'!$D$35)+(S973*'UNIT VALUES'!$D$36), (O973*'UNIT VALUES'!$D$24)+(Q973*'UNIT VALUES'!$D$25)+(S973*'UNIT VALUES'!$D$26))</f>
        <v>21672954.182415791</v>
      </c>
      <c r="V973" s="58">
        <f>IF(C973="22",(O973*'UNIT VALUES'!$D$37)+(Q973*'UNIT VALUES'!$D$38)+(R973*'UNIT VALUES'!$D$39),IF(C973="66",(Q973*'UNIT VALUES'!$D$27)+(T973*'UNIT VALUES'!$D$29)+(R973*'UNIT VALUES'!$D$30),(Q973*'UNIT VALUES'!$D$27)+(T973*'UNIT VALUES'!$D$28)+(R973*'UNIT VALUES'!$D$30)))</f>
        <v>15475531.614202287</v>
      </c>
      <c r="W973" s="58">
        <f t="shared" si="15"/>
        <v>21672954</v>
      </c>
      <c r="X973" s="63">
        <f>ROUND(IF(C973="22", W973*'UNIT VALUES'!$D$40, W973*'UNIT VALUES'!$D$32), 0)</f>
        <v>18071588</v>
      </c>
    </row>
    <row r="974" spans="1:24">
      <c r="A974" s="64" t="s">
        <v>2768</v>
      </c>
      <c r="B974" s="64" t="s">
        <v>2766</v>
      </c>
      <c r="C974" s="64" t="s">
        <v>49</v>
      </c>
      <c r="D974" s="64" t="s">
        <v>50</v>
      </c>
      <c r="E974" s="64" t="s">
        <v>2767</v>
      </c>
      <c r="F974" s="64" t="s">
        <v>231</v>
      </c>
      <c r="G974" s="64" t="s">
        <v>860</v>
      </c>
      <c r="H974" s="64" t="s">
        <v>24</v>
      </c>
      <c r="I974" s="64" t="s">
        <v>2769</v>
      </c>
      <c r="J974" s="64" t="s">
        <v>1181</v>
      </c>
      <c r="K974" s="64" t="s">
        <v>240</v>
      </c>
      <c r="L974" s="65">
        <v>11243</v>
      </c>
      <c r="M974" s="65">
        <v>14978</v>
      </c>
      <c r="N974" s="65">
        <v>14978</v>
      </c>
      <c r="O974" s="65">
        <v>29524</v>
      </c>
      <c r="P974" s="65">
        <v>0</v>
      </c>
      <c r="Q974" s="65">
        <v>4594</v>
      </c>
      <c r="R974" s="65">
        <v>526</v>
      </c>
      <c r="S974" s="65">
        <v>92</v>
      </c>
      <c r="T974" s="57">
        <f>IF(P974&gt;0, ROUND(IF(IF(OR(C974="51", C974="52", C974="66"), (L974*'UNIT VALUES'!$C$22)-CALCS!P974,0)&gt;0, IF(OR(C974="51", C974="52", C974="66"), (L974*'UNIT VALUES'!$C$22)-CALCS!P974,0), 0), 0), ROUND(IF(IF(OR(C974="51", C974="52", C974="66"), (L974*'UNIT VALUES'!$C$22)-CALCS!O974,0)&gt;0, IF(OR(C974="51", C974="52", C974="66"), (L974*'UNIT VALUES'!$C$22)-CALCS!O974,0), 0), 0))</f>
        <v>0</v>
      </c>
      <c r="U974" s="58">
        <f>IF(C974="22", (O974*'UNIT VALUES'!$D$34)+(Q974*'UNIT VALUES'!$D$35)+(S974*'UNIT VALUES'!$D$36), (O974*'UNIT VALUES'!$D$24)+(Q974*'UNIT VALUES'!$D$25)+(S974*'UNIT VALUES'!$D$26))</f>
        <v>215210.44142815232</v>
      </c>
      <c r="V974" s="58">
        <f>IF(C974="22",(O974*'UNIT VALUES'!$D$37)+(Q974*'UNIT VALUES'!$D$38)+(R974*'UNIT VALUES'!$D$39),IF(C974="66",(Q974*'UNIT VALUES'!$D$27)+(T974*'UNIT VALUES'!$D$29)+(R974*'UNIT VALUES'!$D$30),(Q974*'UNIT VALUES'!$D$27)+(T974*'UNIT VALUES'!$D$28)+(R974*'UNIT VALUES'!$D$30)))</f>
        <v>122549.90780495976</v>
      </c>
      <c r="W974" s="58">
        <f t="shared" si="15"/>
        <v>215210</v>
      </c>
      <c r="X974" s="63">
        <f>ROUND(IF(C974="22", W974*'UNIT VALUES'!$D$40, W974*'UNIT VALUES'!$D$32), 0)</f>
        <v>187764</v>
      </c>
    </row>
    <row r="975" spans="1:24">
      <c r="A975" s="64" t="s">
        <v>1474</v>
      </c>
      <c r="B975" s="64" t="s">
        <v>2766</v>
      </c>
      <c r="C975" s="64" t="s">
        <v>28</v>
      </c>
      <c r="D975" s="64" t="s">
        <v>29</v>
      </c>
      <c r="E975" s="64" t="s">
        <v>2767</v>
      </c>
      <c r="F975" s="64" t="s">
        <v>236</v>
      </c>
      <c r="G975" s="64" t="s">
        <v>112</v>
      </c>
      <c r="H975" s="64" t="s">
        <v>24</v>
      </c>
      <c r="I975" s="64" t="s">
        <v>2770</v>
      </c>
      <c r="J975" s="64" t="s">
        <v>2771</v>
      </c>
      <c r="K975" s="64" t="s">
        <v>240</v>
      </c>
      <c r="L975" s="65">
        <v>41316</v>
      </c>
      <c r="M975" s="65">
        <v>27549</v>
      </c>
      <c r="N975" s="65">
        <v>27313</v>
      </c>
      <c r="O975" s="65">
        <v>26686</v>
      </c>
      <c r="P975" s="65">
        <v>0</v>
      </c>
      <c r="Q975" s="65">
        <v>5691</v>
      </c>
      <c r="R975" s="65">
        <v>1378</v>
      </c>
      <c r="S975" s="65">
        <v>114</v>
      </c>
      <c r="T975" s="57">
        <f>IF(P975&gt;0, ROUND(IF(IF(OR(C975="51", C975="52", C975="66"), (L975*'UNIT VALUES'!$C$22)-CALCS!P975,0)&gt;0, IF(OR(C975="51", C975="52", C975="66"), (L975*'UNIT VALUES'!$C$22)-CALCS!P975,0), 0), 0), ROUND(IF(IF(OR(C975="51", C975="52", C975="66"), (L975*'UNIT VALUES'!$C$22)-CALCS!O975,0)&gt;0, IF(OR(C975="51", C975="52", C975="66"), (L975*'UNIT VALUES'!$C$22)-CALCS!O975,0), 0), 0))</f>
        <v>35000</v>
      </c>
      <c r="U975" s="58">
        <f>IF(C975="22", (O975*'UNIT VALUES'!$D$34)+(Q975*'UNIT VALUES'!$D$35)+(S975*'UNIT VALUES'!$D$36), (O975*'UNIT VALUES'!$D$24)+(Q975*'UNIT VALUES'!$D$25)+(S975*'UNIT VALUES'!$D$26))</f>
        <v>247170.10310208928</v>
      </c>
      <c r="V975" s="58">
        <f>IF(C975="22",(O975*'UNIT VALUES'!$D$37)+(Q975*'UNIT VALUES'!$D$38)+(R975*'UNIT VALUES'!$D$39),IF(C975="66",(Q975*'UNIT VALUES'!$D$27)+(T975*'UNIT VALUES'!$D$29)+(R975*'UNIT VALUES'!$D$30),(Q975*'UNIT VALUES'!$D$27)+(T975*'UNIT VALUES'!$D$28)+(R975*'UNIT VALUES'!$D$30)))</f>
        <v>643518.84103793837</v>
      </c>
      <c r="W975" s="58">
        <f t="shared" si="15"/>
        <v>643519</v>
      </c>
      <c r="X975" s="63">
        <f>ROUND(IF(C975="22", W975*'UNIT VALUES'!$D$40, W975*'UNIT VALUES'!$D$32), 0)</f>
        <v>561449</v>
      </c>
    </row>
    <row r="976" spans="1:24">
      <c r="A976" s="64" t="s">
        <v>2772</v>
      </c>
      <c r="B976" s="64" t="s">
        <v>2766</v>
      </c>
      <c r="C976" s="64" t="s">
        <v>28</v>
      </c>
      <c r="D976" s="64" t="s">
        <v>29</v>
      </c>
      <c r="E976" s="64" t="s">
        <v>2767</v>
      </c>
      <c r="F976" s="64" t="s">
        <v>2330</v>
      </c>
      <c r="G976" s="64" t="s">
        <v>23</v>
      </c>
      <c r="H976" s="64" t="s">
        <v>24</v>
      </c>
      <c r="I976" s="64" t="s">
        <v>2773</v>
      </c>
      <c r="J976" s="64" t="s">
        <v>2774</v>
      </c>
      <c r="K976" s="64" t="s">
        <v>240</v>
      </c>
      <c r="L976" s="65">
        <v>65925</v>
      </c>
      <c r="M976" s="65">
        <v>73757</v>
      </c>
      <c r="N976" s="65">
        <v>69779</v>
      </c>
      <c r="O976" s="65">
        <v>120083</v>
      </c>
      <c r="P976" s="65">
        <v>113606</v>
      </c>
      <c r="Q976" s="65">
        <v>18604</v>
      </c>
      <c r="R976" s="65">
        <v>8915</v>
      </c>
      <c r="S976" s="65">
        <v>418</v>
      </c>
      <c r="T976" s="57">
        <f>IF(P976&gt;0, ROUND(IF(IF(OR(C976="51", C976="52", C976="66"), (L976*'UNIT VALUES'!$C$22)-CALCS!P976,0)&gt;0, IF(OR(C976="51", C976="52", C976="66"), (L976*'UNIT VALUES'!$C$22)-CALCS!P976,0), 0), 0), ROUND(IF(IF(OR(C976="51", C976="52", C976="66"), (L976*'UNIT VALUES'!$C$22)-CALCS!O976,0)&gt;0, IF(OR(C976="51", C976="52", C976="66"), (L976*'UNIT VALUES'!$C$22)-CALCS!O976,0), 0), 0))</f>
        <v>0</v>
      </c>
      <c r="U976" s="58">
        <f>IF(C976="22", (O976*'UNIT VALUES'!$D$34)+(Q976*'UNIT VALUES'!$D$35)+(S976*'UNIT VALUES'!$D$36), (O976*'UNIT VALUES'!$D$24)+(Q976*'UNIT VALUES'!$D$25)+(S976*'UNIT VALUES'!$D$26))</f>
        <v>880241.16945714341</v>
      </c>
      <c r="V976" s="58">
        <f>IF(C976="22",(O976*'UNIT VALUES'!$D$37)+(Q976*'UNIT VALUES'!$D$38)+(R976*'UNIT VALUES'!$D$39),IF(C976="66",(Q976*'UNIT VALUES'!$D$27)+(T976*'UNIT VALUES'!$D$29)+(R976*'UNIT VALUES'!$D$30),(Q976*'UNIT VALUES'!$D$27)+(T976*'UNIT VALUES'!$D$28)+(R976*'UNIT VALUES'!$D$30)))</f>
        <v>981147.67651512986</v>
      </c>
      <c r="W976" s="58">
        <f t="shared" si="15"/>
        <v>981148</v>
      </c>
      <c r="X976" s="63">
        <f>ROUND(IF(C976="22", W976*'UNIT VALUES'!$D$40, W976*'UNIT VALUES'!$D$32), 0)</f>
        <v>856020</v>
      </c>
    </row>
    <row r="977" spans="1:24">
      <c r="A977" s="64" t="s">
        <v>1990</v>
      </c>
      <c r="B977" s="64" t="s">
        <v>2766</v>
      </c>
      <c r="C977" s="64" t="s">
        <v>28</v>
      </c>
      <c r="D977" s="64" t="s">
        <v>29</v>
      </c>
      <c r="E977" s="64" t="s">
        <v>2767</v>
      </c>
      <c r="F977" s="64" t="s">
        <v>1668</v>
      </c>
      <c r="G977" s="64" t="s">
        <v>23</v>
      </c>
      <c r="H977" s="64" t="s">
        <v>24</v>
      </c>
      <c r="I977" s="64" t="s">
        <v>313</v>
      </c>
      <c r="J977" s="64" t="s">
        <v>2775</v>
      </c>
      <c r="K977" s="64" t="s">
        <v>240</v>
      </c>
      <c r="L977" s="65">
        <v>97433</v>
      </c>
      <c r="M977" s="65">
        <v>101202</v>
      </c>
      <c r="N977" s="65">
        <v>101208</v>
      </c>
      <c r="O977" s="65">
        <v>129272</v>
      </c>
      <c r="P977" s="65">
        <v>0</v>
      </c>
      <c r="Q977" s="65">
        <v>20258</v>
      </c>
      <c r="R977" s="65">
        <v>5840</v>
      </c>
      <c r="S977" s="65">
        <v>564</v>
      </c>
      <c r="T977" s="57">
        <f>IF(P977&gt;0, ROUND(IF(IF(OR(C977="51", C977="52", C977="66"), (L977*'UNIT VALUES'!$C$22)-CALCS!P977,0)&gt;0, IF(OR(C977="51", C977="52", C977="66"), (L977*'UNIT VALUES'!$C$22)-CALCS!P977,0), 0), 0), ROUND(IF(IF(OR(C977="51", C977="52", C977="66"), (L977*'UNIT VALUES'!$C$22)-CALCS!O977,0)&gt;0, IF(OR(C977="51", C977="52", C977="66"), (L977*'UNIT VALUES'!$C$22)-CALCS!O977,0), 0), 0))</f>
        <v>16198</v>
      </c>
      <c r="U977" s="58">
        <f>IF(C977="22", (O977*'UNIT VALUES'!$D$34)+(Q977*'UNIT VALUES'!$D$35)+(S977*'UNIT VALUES'!$D$36), (O977*'UNIT VALUES'!$D$24)+(Q977*'UNIT VALUES'!$D$25)+(S977*'UNIT VALUES'!$D$26))</f>
        <v>974005.31458923849</v>
      </c>
      <c r="V977" s="58">
        <f>IF(C977="22",(O977*'UNIT VALUES'!$D$37)+(Q977*'UNIT VALUES'!$D$38)+(R977*'UNIT VALUES'!$D$39),IF(C977="66",(Q977*'UNIT VALUES'!$D$27)+(T977*'UNIT VALUES'!$D$29)+(R977*'UNIT VALUES'!$D$30),(Q977*'UNIT VALUES'!$D$27)+(T977*'UNIT VALUES'!$D$28)+(R977*'UNIT VALUES'!$D$30)))</f>
        <v>995526.28046493744</v>
      </c>
      <c r="W977" s="58">
        <f t="shared" si="15"/>
        <v>995526</v>
      </c>
      <c r="X977" s="63">
        <f>ROUND(IF(C977="22", W977*'UNIT VALUES'!$D$40, W977*'UNIT VALUES'!$D$32), 0)</f>
        <v>868564</v>
      </c>
    </row>
    <row r="978" spans="1:24">
      <c r="A978" s="64" t="s">
        <v>66</v>
      </c>
      <c r="B978" s="64" t="s">
        <v>2766</v>
      </c>
      <c r="C978" s="64" t="s">
        <v>28</v>
      </c>
      <c r="D978" s="64" t="s">
        <v>29</v>
      </c>
      <c r="E978" s="64" t="s">
        <v>2767</v>
      </c>
      <c r="F978" s="64" t="s">
        <v>970</v>
      </c>
      <c r="G978" s="64" t="s">
        <v>769</v>
      </c>
      <c r="H978" s="64" t="s">
        <v>24</v>
      </c>
      <c r="I978" s="64" t="s">
        <v>2776</v>
      </c>
      <c r="J978" s="64" t="s">
        <v>2777</v>
      </c>
      <c r="K978" s="64" t="s">
        <v>240</v>
      </c>
      <c r="L978" s="65">
        <v>24722</v>
      </c>
      <c r="M978" s="65">
        <v>29844</v>
      </c>
      <c r="N978" s="65">
        <v>30062</v>
      </c>
      <c r="O978" s="65">
        <v>37056</v>
      </c>
      <c r="P978" s="65">
        <v>0</v>
      </c>
      <c r="Q978" s="65">
        <v>5086</v>
      </c>
      <c r="R978" s="65">
        <v>882</v>
      </c>
      <c r="S978" s="65">
        <v>166</v>
      </c>
      <c r="T978" s="57">
        <f>IF(P978&gt;0, ROUND(IF(IF(OR(C978="51", C978="52", C978="66"), (L978*'UNIT VALUES'!$C$22)-CALCS!P978,0)&gt;0, IF(OR(C978="51", C978="52", C978="66"), (L978*'UNIT VALUES'!$C$22)-CALCS!P978,0), 0), 0), ROUND(IF(IF(OR(C978="51", C978="52", C978="66"), (L978*'UNIT VALUES'!$C$22)-CALCS!O978,0)&gt;0, IF(OR(C978="51", C978="52", C978="66"), (L978*'UNIT VALUES'!$C$22)-CALCS!O978,0), 0), 0))</f>
        <v>0</v>
      </c>
      <c r="U978" s="58">
        <f>IF(C978="22", (O978*'UNIT VALUES'!$D$34)+(Q978*'UNIT VALUES'!$D$35)+(S978*'UNIT VALUES'!$D$36), (O978*'UNIT VALUES'!$D$24)+(Q978*'UNIT VALUES'!$D$25)+(S978*'UNIT VALUES'!$D$26))</f>
        <v>257710.00617297852</v>
      </c>
      <c r="V978" s="58">
        <f>IF(C978="22",(O978*'UNIT VALUES'!$D$37)+(Q978*'UNIT VALUES'!$D$38)+(R978*'UNIT VALUES'!$D$39),IF(C978="66",(Q978*'UNIT VALUES'!$D$27)+(T978*'UNIT VALUES'!$D$29)+(R978*'UNIT VALUES'!$D$30),(Q978*'UNIT VALUES'!$D$27)+(T978*'UNIT VALUES'!$D$28)+(R978*'UNIT VALUES'!$D$30)))</f>
        <v>157089.53593576557</v>
      </c>
      <c r="W978" s="58">
        <f t="shared" si="15"/>
        <v>257710</v>
      </c>
      <c r="X978" s="63">
        <f>ROUND(IF(C978="22", W978*'UNIT VALUES'!$D$40, W978*'UNIT VALUES'!$D$32), 0)</f>
        <v>224844</v>
      </c>
    </row>
    <row r="979" spans="1:24">
      <c r="A979" s="64" t="s">
        <v>2091</v>
      </c>
      <c r="B979" s="64" t="s">
        <v>2766</v>
      </c>
      <c r="C979" s="64" t="s">
        <v>28</v>
      </c>
      <c r="D979" s="64" t="s">
        <v>29</v>
      </c>
      <c r="E979" s="64" t="s">
        <v>2767</v>
      </c>
      <c r="F979" s="64" t="s">
        <v>2778</v>
      </c>
      <c r="G979" s="64" t="s">
        <v>117</v>
      </c>
      <c r="H979" s="64" t="s">
        <v>24</v>
      </c>
      <c r="I979" s="64" t="s">
        <v>2779</v>
      </c>
      <c r="J979" s="64" t="s">
        <v>2780</v>
      </c>
      <c r="K979" s="64" t="s">
        <v>240</v>
      </c>
      <c r="L979" s="65">
        <v>66188</v>
      </c>
      <c r="M979" s="65">
        <v>58242</v>
      </c>
      <c r="N979" s="65">
        <v>58242</v>
      </c>
      <c r="O979" s="65">
        <v>58409</v>
      </c>
      <c r="P979" s="65">
        <v>0</v>
      </c>
      <c r="Q979" s="65">
        <v>9953</v>
      </c>
      <c r="R979" s="65">
        <v>3484</v>
      </c>
      <c r="S979" s="65">
        <v>271</v>
      </c>
      <c r="T979" s="57">
        <f>IF(P979&gt;0, ROUND(IF(IF(OR(C979="51", C979="52", C979="66"), (L979*'UNIT VALUES'!$C$22)-CALCS!P979,0)&gt;0, IF(OR(C979="51", C979="52", C979="66"), (L979*'UNIT VALUES'!$C$22)-CALCS!P979,0), 0), 0), ROUND(IF(IF(OR(C979="51", C979="52", C979="66"), (L979*'UNIT VALUES'!$C$22)-CALCS!O979,0)&gt;0, IF(OR(C979="51", C979="52", C979="66"), (L979*'UNIT VALUES'!$C$22)-CALCS!O979,0), 0), 0))</f>
        <v>40411</v>
      </c>
      <c r="U979" s="58">
        <f>IF(C979="22", (O979*'UNIT VALUES'!$D$34)+(Q979*'UNIT VALUES'!$D$35)+(S979*'UNIT VALUES'!$D$36), (O979*'UNIT VALUES'!$D$24)+(Q979*'UNIT VALUES'!$D$25)+(S979*'UNIT VALUES'!$D$26))</f>
        <v>467475.597871395</v>
      </c>
      <c r="V979" s="58">
        <f>IF(C979="22",(O979*'UNIT VALUES'!$D$37)+(Q979*'UNIT VALUES'!$D$38)+(R979*'UNIT VALUES'!$D$39),IF(C979="66",(Q979*'UNIT VALUES'!$D$27)+(T979*'UNIT VALUES'!$D$29)+(R979*'UNIT VALUES'!$D$30),(Q979*'UNIT VALUES'!$D$27)+(T979*'UNIT VALUES'!$D$28)+(R979*'UNIT VALUES'!$D$30)))</f>
        <v>940831.96131205384</v>
      </c>
      <c r="W979" s="58">
        <f t="shared" si="15"/>
        <v>940832</v>
      </c>
      <c r="X979" s="63">
        <f>ROUND(IF(C979="22", W979*'UNIT VALUES'!$D$40, W979*'UNIT VALUES'!$D$32), 0)</f>
        <v>820845</v>
      </c>
    </row>
    <row r="980" spans="1:24">
      <c r="A980" s="64" t="s">
        <v>2781</v>
      </c>
      <c r="B980" s="64" t="s">
        <v>2766</v>
      </c>
      <c r="C980" s="64" t="s">
        <v>28</v>
      </c>
      <c r="D980" s="64" t="s">
        <v>29</v>
      </c>
      <c r="E980" s="64" t="s">
        <v>2767</v>
      </c>
      <c r="F980" s="64" t="s">
        <v>2782</v>
      </c>
      <c r="G980" s="64" t="s">
        <v>161</v>
      </c>
      <c r="H980" s="64" t="s">
        <v>24</v>
      </c>
      <c r="I980" s="64" t="s">
        <v>2783</v>
      </c>
      <c r="J980" s="64" t="s">
        <v>2076</v>
      </c>
      <c r="K980" s="64" t="s">
        <v>240</v>
      </c>
      <c r="L980" s="65">
        <v>29404</v>
      </c>
      <c r="M980" s="65">
        <v>36435</v>
      </c>
      <c r="N980" s="65">
        <v>35344</v>
      </c>
      <c r="O980" s="65">
        <v>66154</v>
      </c>
      <c r="P980" s="65">
        <v>0</v>
      </c>
      <c r="Q980" s="65">
        <v>11190</v>
      </c>
      <c r="R980" s="65">
        <v>1520</v>
      </c>
      <c r="S980" s="65">
        <v>479</v>
      </c>
      <c r="T980" s="57">
        <f>IF(P980&gt;0, ROUND(IF(IF(OR(C980="51", C980="52", C980="66"), (L980*'UNIT VALUES'!$C$22)-CALCS!P980,0)&gt;0, IF(OR(C980="51", C980="52", C980="66"), (L980*'UNIT VALUES'!$C$22)-CALCS!P980,0), 0), 0), ROUND(IF(IF(OR(C980="51", C980="52", C980="66"), (L980*'UNIT VALUES'!$C$22)-CALCS!O980,0)&gt;0, IF(OR(C980="51", C980="52", C980="66"), (L980*'UNIT VALUES'!$C$22)-CALCS!O980,0), 0), 0))</f>
        <v>0</v>
      </c>
      <c r="U980" s="58">
        <f>IF(C980="22", (O980*'UNIT VALUES'!$D$34)+(Q980*'UNIT VALUES'!$D$35)+(S980*'UNIT VALUES'!$D$36), (O980*'UNIT VALUES'!$D$24)+(Q980*'UNIT VALUES'!$D$25)+(S980*'UNIT VALUES'!$D$26))</f>
        <v>556046.26975321944</v>
      </c>
      <c r="V980" s="58">
        <f>IF(C980="22",(O980*'UNIT VALUES'!$D$37)+(Q980*'UNIT VALUES'!$D$38)+(R980*'UNIT VALUES'!$D$39),IF(C980="66",(Q980*'UNIT VALUES'!$D$27)+(T980*'UNIT VALUES'!$D$29)+(R980*'UNIT VALUES'!$D$30),(Q980*'UNIT VALUES'!$D$27)+(T980*'UNIT VALUES'!$D$28)+(R980*'UNIT VALUES'!$D$30)))</f>
        <v>315568.91645729332</v>
      </c>
      <c r="W980" s="58">
        <f t="shared" si="15"/>
        <v>556046</v>
      </c>
      <c r="X980" s="63">
        <f>ROUND(IF(C980="22", W980*'UNIT VALUES'!$D$40, W980*'UNIT VALUES'!$D$32), 0)</f>
        <v>485132</v>
      </c>
    </row>
    <row r="981" spans="1:24">
      <c r="A981" s="64" t="s">
        <v>2784</v>
      </c>
      <c r="B981" s="64" t="s">
        <v>2766</v>
      </c>
      <c r="C981" s="64" t="s">
        <v>28</v>
      </c>
      <c r="D981" s="64" t="s">
        <v>29</v>
      </c>
      <c r="E981" s="64" t="s">
        <v>2767</v>
      </c>
      <c r="F981" s="64" t="s">
        <v>2785</v>
      </c>
      <c r="G981" s="64" t="s">
        <v>392</v>
      </c>
      <c r="H981" s="64" t="s">
        <v>24</v>
      </c>
      <c r="I981" s="64" t="s">
        <v>2786</v>
      </c>
      <c r="J981" s="64" t="s">
        <v>2787</v>
      </c>
      <c r="K981" s="64" t="s">
        <v>240</v>
      </c>
      <c r="L981" s="65">
        <v>44352</v>
      </c>
      <c r="M981" s="65">
        <v>43826</v>
      </c>
      <c r="N981" s="65">
        <v>43968</v>
      </c>
      <c r="O981" s="65">
        <v>37013</v>
      </c>
      <c r="P981" s="65">
        <v>0</v>
      </c>
      <c r="Q981" s="65">
        <v>8016</v>
      </c>
      <c r="R981" s="65">
        <v>2719</v>
      </c>
      <c r="S981" s="65">
        <v>206</v>
      </c>
      <c r="T981" s="57">
        <f>IF(P981&gt;0, ROUND(IF(IF(OR(C981="51", C981="52", C981="66"), (L981*'UNIT VALUES'!$C$22)-CALCS!P981,0)&gt;0, IF(OR(C981="51", C981="52", C981="66"), (L981*'UNIT VALUES'!$C$22)-CALCS!P981,0), 0), 0), ROUND(IF(IF(OR(C981="51", C981="52", C981="66"), (L981*'UNIT VALUES'!$C$22)-CALCS!O981,0)&gt;0, IF(OR(C981="51", C981="52", C981="66"), (L981*'UNIT VALUES'!$C$22)-CALCS!O981,0), 0), 0))</f>
        <v>29206</v>
      </c>
      <c r="U981" s="58">
        <f>IF(C981="22", (O981*'UNIT VALUES'!$D$34)+(Q981*'UNIT VALUES'!$D$35)+(S981*'UNIT VALUES'!$D$36), (O981*'UNIT VALUES'!$D$24)+(Q981*'UNIT VALUES'!$D$25)+(S981*'UNIT VALUES'!$D$26))</f>
        <v>354709.8886268877</v>
      </c>
      <c r="V981" s="58">
        <f>IF(C981="22",(O981*'UNIT VALUES'!$D$37)+(Q981*'UNIT VALUES'!$D$38)+(R981*'UNIT VALUES'!$D$39),IF(C981="66",(Q981*'UNIT VALUES'!$D$27)+(T981*'UNIT VALUES'!$D$29)+(R981*'UNIT VALUES'!$D$30),(Q981*'UNIT VALUES'!$D$27)+(T981*'UNIT VALUES'!$D$28)+(R981*'UNIT VALUES'!$D$30)))</f>
        <v>709543.3145974715</v>
      </c>
      <c r="W981" s="58">
        <f t="shared" si="15"/>
        <v>709543</v>
      </c>
      <c r="X981" s="63">
        <f>ROUND(IF(C981="22", W981*'UNIT VALUES'!$D$40, W981*'UNIT VALUES'!$D$32), 0)</f>
        <v>619053</v>
      </c>
    </row>
    <row r="982" spans="1:24">
      <c r="A982" s="64" t="s">
        <v>2788</v>
      </c>
      <c r="B982" s="64" t="s">
        <v>2766</v>
      </c>
      <c r="C982" s="64" t="s">
        <v>28</v>
      </c>
      <c r="D982" s="64" t="s">
        <v>29</v>
      </c>
      <c r="E982" s="64" t="s">
        <v>2767</v>
      </c>
      <c r="F982" s="64" t="s">
        <v>2789</v>
      </c>
      <c r="G982" s="64" t="s">
        <v>23</v>
      </c>
      <c r="H982" s="64" t="s">
        <v>24</v>
      </c>
      <c r="I982" s="64" t="s">
        <v>2790</v>
      </c>
      <c r="J982" s="64" t="s">
        <v>2774</v>
      </c>
      <c r="K982" s="64" t="s">
        <v>240</v>
      </c>
      <c r="L982" s="65">
        <v>3633</v>
      </c>
      <c r="M982" s="65">
        <v>0</v>
      </c>
      <c r="N982" s="65">
        <v>0</v>
      </c>
      <c r="O982" s="65">
        <v>43392</v>
      </c>
      <c r="P982" s="65">
        <v>0</v>
      </c>
      <c r="Q982" s="65">
        <v>3342</v>
      </c>
      <c r="R982" s="65">
        <v>912</v>
      </c>
      <c r="S982" s="65">
        <v>246</v>
      </c>
      <c r="T982" s="57">
        <f>IF(P982&gt;0, ROUND(IF(IF(OR(C982="51", C982="52", C982="66"), (L982*'UNIT VALUES'!$C$22)-CALCS!P982,0)&gt;0, IF(OR(C982="51", C982="52", C982="66"), (L982*'UNIT VALUES'!$C$22)-CALCS!P982,0), 0), 0), ROUND(IF(IF(OR(C982="51", C982="52", C982="66"), (L982*'UNIT VALUES'!$C$22)-CALCS!O982,0)&gt;0, IF(OR(C982="51", C982="52", C982="66"), (L982*'UNIT VALUES'!$C$22)-CALCS!O982,0), 0), 0))</f>
        <v>0</v>
      </c>
      <c r="U982" s="58">
        <f>IF(C982="22", (O982*'UNIT VALUES'!$D$34)+(Q982*'UNIT VALUES'!$D$35)+(S982*'UNIT VALUES'!$D$36), (O982*'UNIT VALUES'!$D$24)+(Q982*'UNIT VALUES'!$D$25)+(S982*'UNIT VALUES'!$D$26))</f>
        <v>229954.37901459116</v>
      </c>
      <c r="V982" s="58">
        <f>IF(C982="22",(O982*'UNIT VALUES'!$D$37)+(Q982*'UNIT VALUES'!$D$38)+(R982*'UNIT VALUES'!$D$39),IF(C982="66",(Q982*'UNIT VALUES'!$D$27)+(T982*'UNIT VALUES'!$D$29)+(R982*'UNIT VALUES'!$D$30),(Q982*'UNIT VALUES'!$D$27)+(T982*'UNIT VALUES'!$D$28)+(R982*'UNIT VALUES'!$D$30)))</f>
        <v>126980.19222745585</v>
      </c>
      <c r="W982" s="58">
        <f t="shared" si="15"/>
        <v>229954</v>
      </c>
      <c r="X982" s="63">
        <f>ROUND(IF(C982="22", W982*'UNIT VALUES'!$D$40, W982*'UNIT VALUES'!$D$32), 0)</f>
        <v>200627</v>
      </c>
    </row>
    <row r="983" spans="1:24">
      <c r="A983" s="64" t="s">
        <v>2791</v>
      </c>
      <c r="B983" s="64" t="s">
        <v>2766</v>
      </c>
      <c r="C983" s="64" t="s">
        <v>28</v>
      </c>
      <c r="D983" s="64" t="s">
        <v>29</v>
      </c>
      <c r="E983" s="64" t="s">
        <v>2767</v>
      </c>
      <c r="F983" s="64" t="s">
        <v>2792</v>
      </c>
      <c r="G983" s="64" t="s">
        <v>322</v>
      </c>
      <c r="H983" s="64" t="s">
        <v>24</v>
      </c>
      <c r="I983" s="64" t="s">
        <v>2793</v>
      </c>
      <c r="J983" s="64" t="s">
        <v>2794</v>
      </c>
      <c r="K983" s="64" t="s">
        <v>240</v>
      </c>
      <c r="L983" s="65">
        <v>23062</v>
      </c>
      <c r="M983" s="65">
        <v>27650</v>
      </c>
      <c r="N983" s="65">
        <v>24890</v>
      </c>
      <c r="O983" s="65">
        <v>40524</v>
      </c>
      <c r="P983" s="65">
        <v>0</v>
      </c>
      <c r="Q983" s="65">
        <v>7869</v>
      </c>
      <c r="R983" s="65">
        <v>1126</v>
      </c>
      <c r="S983" s="65">
        <v>198</v>
      </c>
      <c r="T983" s="57">
        <f>IF(P983&gt;0, ROUND(IF(IF(OR(C983="51", C983="52", C983="66"), (L983*'UNIT VALUES'!$C$22)-CALCS!P983,0)&gt;0, IF(OR(C983="51", C983="52", C983="66"), (L983*'UNIT VALUES'!$C$22)-CALCS!P983,0), 0), 0), ROUND(IF(IF(OR(C983="51", C983="52", C983="66"), (L983*'UNIT VALUES'!$C$22)-CALCS!O983,0)&gt;0, IF(OR(C983="51", C983="52", C983="66"), (L983*'UNIT VALUES'!$C$22)-CALCS!O983,0), 0), 0))</f>
        <v>0</v>
      </c>
      <c r="U983" s="58">
        <f>IF(C983="22", (O983*'UNIT VALUES'!$D$34)+(Q983*'UNIT VALUES'!$D$35)+(S983*'UNIT VALUES'!$D$36), (O983*'UNIT VALUES'!$D$24)+(Q983*'UNIT VALUES'!$D$25)+(S983*'UNIT VALUES'!$D$26))</f>
        <v>355725.46272880881</v>
      </c>
      <c r="V983" s="58">
        <f>IF(C983="22",(O983*'UNIT VALUES'!$D$37)+(Q983*'UNIT VALUES'!$D$38)+(R983*'UNIT VALUES'!$D$39),IF(C983="66",(Q983*'UNIT VALUES'!$D$27)+(T983*'UNIT VALUES'!$D$29)+(R983*'UNIT VALUES'!$D$30),(Q983*'UNIT VALUES'!$D$27)+(T983*'UNIT VALUES'!$D$28)+(R983*'UNIT VALUES'!$D$30)))</f>
        <v>225994.69734524167</v>
      </c>
      <c r="W983" s="58">
        <f t="shared" si="15"/>
        <v>355725</v>
      </c>
      <c r="X983" s="63">
        <f>ROUND(IF(C983="22", W983*'UNIT VALUES'!$D$40, W983*'UNIT VALUES'!$D$32), 0)</f>
        <v>310358</v>
      </c>
    </row>
    <row r="984" spans="1:24">
      <c r="A984" s="64" t="s">
        <v>2795</v>
      </c>
      <c r="B984" s="64" t="s">
        <v>2766</v>
      </c>
      <c r="C984" s="64" t="s">
        <v>102</v>
      </c>
      <c r="D984" s="64" t="s">
        <v>103</v>
      </c>
      <c r="E984" s="64" t="s">
        <v>2767</v>
      </c>
      <c r="F984" s="64" t="s">
        <v>226</v>
      </c>
      <c r="G984" s="64" t="s">
        <v>215</v>
      </c>
      <c r="H984" s="64" t="s">
        <v>24</v>
      </c>
      <c r="I984" s="64" t="s">
        <v>24</v>
      </c>
      <c r="J984" s="64" t="s">
        <v>2774</v>
      </c>
      <c r="K984" s="64" t="s">
        <v>240</v>
      </c>
      <c r="L984" s="65">
        <v>149315</v>
      </c>
      <c r="M984" s="65">
        <v>0</v>
      </c>
      <c r="N984" s="65">
        <v>0</v>
      </c>
      <c r="O984" s="65">
        <v>250193</v>
      </c>
      <c r="P984" s="65">
        <v>0</v>
      </c>
      <c r="Q984" s="65">
        <v>33974</v>
      </c>
      <c r="R984" s="65">
        <v>2831</v>
      </c>
      <c r="S984" s="65">
        <v>1333</v>
      </c>
      <c r="T984" s="57">
        <f>IF(P984&gt;0, ROUND(IF(IF(OR(C984="51", C984="52", C984="66"), (L984*'UNIT VALUES'!$C$22)-CALCS!P984,0)&gt;0, IF(OR(C984="51", C984="52", C984="66"), (L984*'UNIT VALUES'!$C$22)-CALCS!P984,0), 0), 0), ROUND(IF(IF(OR(C984="51", C984="52", C984="66"), (L984*'UNIT VALUES'!$C$22)-CALCS!O984,0)&gt;0, IF(OR(C984="51", C984="52", C984="66"), (L984*'UNIT VALUES'!$C$22)-CALCS!O984,0), 0), 0))</f>
        <v>0</v>
      </c>
      <c r="U984" s="58">
        <f>IF(C984="22", (O984*'UNIT VALUES'!$D$34)+(Q984*'UNIT VALUES'!$D$35)+(S984*'UNIT VALUES'!$D$36), (O984*'UNIT VALUES'!$D$24)+(Q984*'UNIT VALUES'!$D$25)+(S984*'UNIT VALUES'!$D$26))</f>
        <v>1764663.0285306987</v>
      </c>
      <c r="V984" s="58">
        <f>IF(C984="22",(O984*'UNIT VALUES'!$D$37)+(Q984*'UNIT VALUES'!$D$38)+(R984*'UNIT VALUES'!$D$39),IF(C984="66",(Q984*'UNIT VALUES'!$D$27)+(T984*'UNIT VALUES'!$D$29)+(R984*'UNIT VALUES'!$D$30),(Q984*'UNIT VALUES'!$D$27)+(T984*'UNIT VALUES'!$D$28)+(R984*'UNIT VALUES'!$D$30)))</f>
        <v>830619.49656448606</v>
      </c>
      <c r="W984" s="58">
        <f t="shared" si="15"/>
        <v>1764663</v>
      </c>
      <c r="X984" s="63">
        <f>ROUND(IF(C984="22", W984*'UNIT VALUES'!$D$40, W984*'UNIT VALUES'!$D$32), 0)</f>
        <v>1539611</v>
      </c>
    </row>
    <row r="985" spans="1:24">
      <c r="A985" s="64" t="s">
        <v>2796</v>
      </c>
      <c r="B985" s="64" t="s">
        <v>2766</v>
      </c>
      <c r="C985" s="64" t="s">
        <v>102</v>
      </c>
      <c r="D985" s="64" t="s">
        <v>103</v>
      </c>
      <c r="E985" s="64" t="s">
        <v>2767</v>
      </c>
      <c r="F985" s="64" t="s">
        <v>2700</v>
      </c>
      <c r="G985" s="64" t="s">
        <v>117</v>
      </c>
      <c r="H985" s="64" t="s">
        <v>24</v>
      </c>
      <c r="I985" s="64" t="s">
        <v>24</v>
      </c>
      <c r="J985" s="64" t="s">
        <v>2780</v>
      </c>
      <c r="K985" s="64" t="s">
        <v>240</v>
      </c>
      <c r="L985" s="65">
        <v>146115</v>
      </c>
      <c r="M985" s="65">
        <v>234420</v>
      </c>
      <c r="N985" s="65">
        <v>234437</v>
      </c>
      <c r="O985" s="65">
        <v>401406</v>
      </c>
      <c r="P985" s="65">
        <v>0</v>
      </c>
      <c r="Q985" s="65">
        <v>49278</v>
      </c>
      <c r="R985" s="65">
        <v>6656</v>
      </c>
      <c r="S985" s="65">
        <v>2045</v>
      </c>
      <c r="T985" s="57">
        <f>IF(P985&gt;0, ROUND(IF(IF(OR(C985="51", C985="52", C985="66"), (L985*'UNIT VALUES'!$C$22)-CALCS!P985,0)&gt;0, IF(OR(C985="51", C985="52", C985="66"), (L985*'UNIT VALUES'!$C$22)-CALCS!P985,0), 0), 0), ROUND(IF(IF(OR(C985="51", C985="52", C985="66"), (L985*'UNIT VALUES'!$C$22)-CALCS!O985,0)&gt;0, IF(OR(C985="51", C985="52", C985="66"), (L985*'UNIT VALUES'!$C$22)-CALCS!O985,0), 0), 0))</f>
        <v>0</v>
      </c>
      <c r="U985" s="58">
        <f>IF(C985="22", (O985*'UNIT VALUES'!$D$34)+(Q985*'UNIT VALUES'!$D$35)+(S985*'UNIT VALUES'!$D$36), (O985*'UNIT VALUES'!$D$24)+(Q985*'UNIT VALUES'!$D$25)+(S985*'UNIT VALUES'!$D$26))</f>
        <v>2654157.5891828472</v>
      </c>
      <c r="V985" s="58">
        <f>IF(C985="22",(O985*'UNIT VALUES'!$D$37)+(Q985*'UNIT VALUES'!$D$38)+(R985*'UNIT VALUES'!$D$39),IF(C985="66",(Q985*'UNIT VALUES'!$D$27)+(T985*'UNIT VALUES'!$D$29)+(R985*'UNIT VALUES'!$D$30),(Q985*'UNIT VALUES'!$D$27)+(T985*'UNIT VALUES'!$D$28)+(R985*'UNIT VALUES'!$D$30)))</f>
        <v>1386993.1710852545</v>
      </c>
      <c r="W985" s="58">
        <f t="shared" si="15"/>
        <v>2654158</v>
      </c>
      <c r="X985" s="63">
        <f>ROUND(IF(C985="22", W985*'UNIT VALUES'!$D$40, W985*'UNIT VALUES'!$D$32), 0)</f>
        <v>2315666</v>
      </c>
    </row>
    <row r="986" spans="1:24">
      <c r="A986" s="64" t="s">
        <v>2797</v>
      </c>
      <c r="B986" s="64" t="s">
        <v>2766</v>
      </c>
      <c r="C986" s="64" t="s">
        <v>102</v>
      </c>
      <c r="D986" s="64" t="s">
        <v>103</v>
      </c>
      <c r="E986" s="64" t="s">
        <v>2767</v>
      </c>
      <c r="F986" s="64" t="s">
        <v>1645</v>
      </c>
      <c r="G986" s="64" t="s">
        <v>131</v>
      </c>
      <c r="H986" s="64" t="s">
        <v>24</v>
      </c>
      <c r="I986" s="64" t="s">
        <v>24</v>
      </c>
      <c r="J986" s="64" t="s">
        <v>2798</v>
      </c>
      <c r="K986" s="64" t="s">
        <v>240</v>
      </c>
      <c r="L986" s="65">
        <v>65906</v>
      </c>
      <c r="M986" s="65">
        <v>0</v>
      </c>
      <c r="N986" s="65">
        <v>0</v>
      </c>
      <c r="O986" s="65">
        <v>247955</v>
      </c>
      <c r="P986" s="65">
        <v>0</v>
      </c>
      <c r="Q986" s="65">
        <v>34759</v>
      </c>
      <c r="R986" s="65">
        <v>2531</v>
      </c>
      <c r="S986" s="65">
        <v>3361</v>
      </c>
      <c r="T986" s="57">
        <f>IF(P986&gt;0, ROUND(IF(IF(OR(C986="51", C986="52", C986="66"), (L986*'UNIT VALUES'!$C$22)-CALCS!P986,0)&gt;0, IF(OR(C986="51", C986="52", C986="66"), (L986*'UNIT VALUES'!$C$22)-CALCS!P986,0), 0), 0), ROUND(IF(IF(OR(C986="51", C986="52", C986="66"), (L986*'UNIT VALUES'!$C$22)-CALCS!O986,0)&gt;0, IF(OR(C986="51", C986="52", C986="66"), (L986*'UNIT VALUES'!$C$22)-CALCS!O986,0), 0), 0))</f>
        <v>0</v>
      </c>
      <c r="U986" s="58">
        <f>IF(C986="22", (O986*'UNIT VALUES'!$D$34)+(Q986*'UNIT VALUES'!$D$35)+(S986*'UNIT VALUES'!$D$36), (O986*'UNIT VALUES'!$D$24)+(Q986*'UNIT VALUES'!$D$25)+(S986*'UNIT VALUES'!$D$26))</f>
        <v>2127847.1662720437</v>
      </c>
      <c r="V986" s="58">
        <f>IF(C986="22",(O986*'UNIT VALUES'!$D$37)+(Q986*'UNIT VALUES'!$D$38)+(R986*'UNIT VALUES'!$D$39),IF(C986="66",(Q986*'UNIT VALUES'!$D$27)+(T986*'UNIT VALUES'!$D$29)+(R986*'UNIT VALUES'!$D$30),(Q986*'UNIT VALUES'!$D$27)+(T986*'UNIT VALUES'!$D$28)+(R986*'UNIT VALUES'!$D$30)))</f>
        <v>823698.37830670108</v>
      </c>
      <c r="W986" s="58">
        <f t="shared" si="15"/>
        <v>2127847</v>
      </c>
      <c r="X986" s="63">
        <f>ROUND(IF(C986="22", W986*'UNIT VALUES'!$D$40, W986*'UNIT VALUES'!$D$32), 0)</f>
        <v>1856477</v>
      </c>
    </row>
    <row r="987" spans="1:24">
      <c r="A987" s="64" t="s">
        <v>2799</v>
      </c>
      <c r="B987" s="64" t="s">
        <v>2766</v>
      </c>
      <c r="C987" s="64" t="s">
        <v>102</v>
      </c>
      <c r="D987" s="64" t="s">
        <v>103</v>
      </c>
      <c r="E987" s="64" t="s">
        <v>2767</v>
      </c>
      <c r="F987" s="64" t="s">
        <v>1237</v>
      </c>
      <c r="G987" s="64" t="s">
        <v>1238</v>
      </c>
      <c r="H987" s="64" t="s">
        <v>24</v>
      </c>
      <c r="I987" s="64" t="s">
        <v>24</v>
      </c>
      <c r="J987" s="64" t="s">
        <v>2775</v>
      </c>
      <c r="K987" s="64" t="s">
        <v>240</v>
      </c>
      <c r="L987" s="65">
        <v>60725</v>
      </c>
      <c r="M987" s="65">
        <v>0</v>
      </c>
      <c r="N987" s="65">
        <v>0</v>
      </c>
      <c r="O987" s="65">
        <v>269388</v>
      </c>
      <c r="P987" s="65">
        <v>0</v>
      </c>
      <c r="Q987" s="65">
        <v>26470</v>
      </c>
      <c r="R987" s="65">
        <v>3119</v>
      </c>
      <c r="S987" s="65">
        <v>1207</v>
      </c>
      <c r="T987" s="57">
        <f>IF(P987&gt;0, ROUND(IF(IF(OR(C987="51", C987="52", C987="66"), (L987*'UNIT VALUES'!$C$22)-CALCS!P987,0)&gt;0, IF(OR(C987="51", C987="52", C987="66"), (L987*'UNIT VALUES'!$C$22)-CALCS!P987,0), 0), 0), ROUND(IF(IF(OR(C987="51", C987="52", C987="66"), (L987*'UNIT VALUES'!$C$22)-CALCS!O987,0)&gt;0, IF(OR(C987="51", C987="52", C987="66"), (L987*'UNIT VALUES'!$C$22)-CALCS!O987,0), 0), 0))</f>
        <v>0</v>
      </c>
      <c r="U987" s="58">
        <f>IF(C987="22", (O987*'UNIT VALUES'!$D$34)+(Q987*'UNIT VALUES'!$D$35)+(S987*'UNIT VALUES'!$D$36), (O987*'UNIT VALUES'!$D$24)+(Q987*'UNIT VALUES'!$D$25)+(S987*'UNIT VALUES'!$D$26))</f>
        <v>1549761.5683301089</v>
      </c>
      <c r="V987" s="58">
        <f>IF(C987="22",(O987*'UNIT VALUES'!$D$37)+(Q987*'UNIT VALUES'!$D$38)+(R987*'UNIT VALUES'!$D$39),IF(C987="66",(Q987*'UNIT VALUES'!$D$27)+(T987*'UNIT VALUES'!$D$29)+(R987*'UNIT VALUES'!$D$30),(Q987*'UNIT VALUES'!$D$27)+(T987*'UNIT VALUES'!$D$28)+(R987*'UNIT VALUES'!$D$30)))</f>
        <v>712423.09435655945</v>
      </c>
      <c r="W987" s="58">
        <f t="shared" si="15"/>
        <v>1549762</v>
      </c>
      <c r="X987" s="63">
        <f>ROUND(IF(C987="22", W987*'UNIT VALUES'!$D$40, W987*'UNIT VALUES'!$D$32), 0)</f>
        <v>1352117</v>
      </c>
    </row>
    <row r="988" spans="1:24">
      <c r="A988" s="64" t="s">
        <v>2800</v>
      </c>
      <c r="B988" s="64" t="s">
        <v>2766</v>
      </c>
      <c r="C988" s="64" t="s">
        <v>102</v>
      </c>
      <c r="D988" s="64" t="s">
        <v>103</v>
      </c>
      <c r="E988" s="64" t="s">
        <v>2767</v>
      </c>
      <c r="F988" s="64" t="s">
        <v>782</v>
      </c>
      <c r="G988" s="64" t="s">
        <v>783</v>
      </c>
      <c r="H988" s="64" t="s">
        <v>24</v>
      </c>
      <c r="I988" s="64" t="s">
        <v>24</v>
      </c>
      <c r="J988" s="64" t="s">
        <v>2775</v>
      </c>
      <c r="K988" s="64" t="s">
        <v>240</v>
      </c>
      <c r="L988" s="65">
        <v>97795</v>
      </c>
      <c r="M988" s="65">
        <v>0</v>
      </c>
      <c r="N988" s="65">
        <v>0</v>
      </c>
      <c r="O988" s="65">
        <v>234727</v>
      </c>
      <c r="P988" s="65">
        <v>0</v>
      </c>
      <c r="Q988" s="65">
        <v>23987</v>
      </c>
      <c r="R988" s="65">
        <v>1387</v>
      </c>
      <c r="S988" s="65">
        <v>852</v>
      </c>
      <c r="T988" s="57">
        <f>IF(P988&gt;0, ROUND(IF(IF(OR(C988="51", C988="52", C988="66"), (L988*'UNIT VALUES'!$C$22)-CALCS!P988,0)&gt;0, IF(OR(C988="51", C988="52", C988="66"), (L988*'UNIT VALUES'!$C$22)-CALCS!P988,0), 0), 0), ROUND(IF(IF(OR(C988="51", C988="52", C988="66"), (L988*'UNIT VALUES'!$C$22)-CALCS!O988,0)&gt;0, IF(OR(C988="51", C988="52", C988="66"), (L988*'UNIT VALUES'!$C$22)-CALCS!O988,0), 0), 0))</f>
        <v>0</v>
      </c>
      <c r="U988" s="58">
        <f>IF(C988="22", (O988*'UNIT VALUES'!$D$34)+(Q988*'UNIT VALUES'!$D$35)+(S988*'UNIT VALUES'!$D$36), (O988*'UNIT VALUES'!$D$24)+(Q988*'UNIT VALUES'!$D$25)+(S988*'UNIT VALUES'!$D$26))</f>
        <v>1344989.4275376766</v>
      </c>
      <c r="V988" s="58">
        <f>IF(C988="22",(O988*'UNIT VALUES'!$D$37)+(Q988*'UNIT VALUES'!$D$38)+(R988*'UNIT VALUES'!$D$39),IF(C988="66",(Q988*'UNIT VALUES'!$D$27)+(T988*'UNIT VALUES'!$D$29)+(R988*'UNIT VALUES'!$D$30),(Q988*'UNIT VALUES'!$D$27)+(T988*'UNIT VALUES'!$D$28)+(R988*'UNIT VALUES'!$D$30)))</f>
        <v>542729.79845253471</v>
      </c>
      <c r="W988" s="58">
        <f t="shared" si="15"/>
        <v>1344989</v>
      </c>
      <c r="X988" s="63">
        <f>ROUND(IF(C988="22", W988*'UNIT VALUES'!$D$40, W988*'UNIT VALUES'!$D$32), 0)</f>
        <v>1173459</v>
      </c>
    </row>
    <row r="989" spans="1:24">
      <c r="A989" s="64" t="s">
        <v>2801</v>
      </c>
      <c r="B989" s="64" t="s">
        <v>2766</v>
      </c>
      <c r="C989" s="64" t="s">
        <v>102</v>
      </c>
      <c r="D989" s="64" t="s">
        <v>103</v>
      </c>
      <c r="E989" s="64" t="s">
        <v>2767</v>
      </c>
      <c r="F989" s="64" t="s">
        <v>788</v>
      </c>
      <c r="G989" s="64" t="s">
        <v>392</v>
      </c>
      <c r="H989" s="64" t="s">
        <v>24</v>
      </c>
      <c r="I989" s="64" t="s">
        <v>24</v>
      </c>
      <c r="J989" s="64" t="s">
        <v>2787</v>
      </c>
      <c r="K989" s="64" t="s">
        <v>240</v>
      </c>
      <c r="L989" s="65">
        <v>94363</v>
      </c>
      <c r="M989" s="65">
        <v>0</v>
      </c>
      <c r="N989" s="65">
        <v>0</v>
      </c>
      <c r="O989" s="65">
        <v>216311</v>
      </c>
      <c r="P989" s="65">
        <v>0</v>
      </c>
      <c r="Q989" s="65">
        <v>23247</v>
      </c>
      <c r="R989" s="65">
        <v>4956</v>
      </c>
      <c r="S989" s="65">
        <v>1097</v>
      </c>
      <c r="T989" s="57">
        <f>IF(P989&gt;0, ROUND(IF(IF(OR(C989="51", C989="52", C989="66"), (L989*'UNIT VALUES'!$C$22)-CALCS!P989,0)&gt;0, IF(OR(C989="51", C989="52", C989="66"), (L989*'UNIT VALUES'!$C$22)-CALCS!P989,0), 0), 0), ROUND(IF(IF(OR(C989="51", C989="52", C989="66"), (L989*'UNIT VALUES'!$C$22)-CALCS!O989,0)&gt;0, IF(OR(C989="51", C989="52", C989="66"), (L989*'UNIT VALUES'!$C$22)-CALCS!O989,0), 0), 0))</f>
        <v>0</v>
      </c>
      <c r="U989" s="58">
        <f>IF(C989="22", (O989*'UNIT VALUES'!$D$34)+(Q989*'UNIT VALUES'!$D$35)+(S989*'UNIT VALUES'!$D$36), (O989*'UNIT VALUES'!$D$24)+(Q989*'UNIT VALUES'!$D$25)+(S989*'UNIT VALUES'!$D$26))</f>
        <v>1327466.4355235114</v>
      </c>
      <c r="V989" s="58">
        <f>IF(C989="22",(O989*'UNIT VALUES'!$D$37)+(Q989*'UNIT VALUES'!$D$38)+(R989*'UNIT VALUES'!$D$39),IF(C989="66",(Q989*'UNIT VALUES'!$D$27)+(T989*'UNIT VALUES'!$D$29)+(R989*'UNIT VALUES'!$D$30),(Q989*'UNIT VALUES'!$D$27)+(T989*'UNIT VALUES'!$D$28)+(R989*'UNIT VALUES'!$D$30)))</f>
        <v>784094.22724101203</v>
      </c>
      <c r="W989" s="58">
        <f t="shared" si="15"/>
        <v>1327466</v>
      </c>
      <c r="X989" s="63">
        <f>ROUND(IF(C989="22", W989*'UNIT VALUES'!$D$40, W989*'UNIT VALUES'!$D$32), 0)</f>
        <v>1158171</v>
      </c>
    </row>
    <row r="990" spans="1:24">
      <c r="A990" s="64" t="s">
        <v>2802</v>
      </c>
      <c r="B990" s="64" t="s">
        <v>2803</v>
      </c>
      <c r="C990" s="64" t="s">
        <v>19</v>
      </c>
      <c r="D990" s="64" t="s">
        <v>20</v>
      </c>
      <c r="E990" s="64" t="s">
        <v>2804</v>
      </c>
      <c r="F990" s="64" t="s">
        <v>22</v>
      </c>
      <c r="G990" s="64" t="s">
        <v>23</v>
      </c>
      <c r="H990" s="64" t="s">
        <v>24</v>
      </c>
      <c r="I990" s="64" t="s">
        <v>24</v>
      </c>
      <c r="J990" s="64" t="s">
        <v>25</v>
      </c>
      <c r="K990" s="64" t="s">
        <v>172</v>
      </c>
      <c r="L990" s="65">
        <v>0</v>
      </c>
      <c r="M990" s="65">
        <v>690768</v>
      </c>
      <c r="N990" s="65">
        <v>690768</v>
      </c>
      <c r="O990" s="65">
        <v>549855</v>
      </c>
      <c r="P990" s="65">
        <v>0</v>
      </c>
      <c r="Q990" s="65">
        <v>57153</v>
      </c>
      <c r="R990" s="65">
        <v>68276</v>
      </c>
      <c r="S990" s="65">
        <v>1647</v>
      </c>
      <c r="T990" s="57">
        <f>IF(P990&gt;0, ROUND(IF(IF(OR(C990="51", C990="52", C990="66"), (L990*'UNIT VALUES'!$C$22)-CALCS!P990,0)&gt;0, IF(OR(C990="51", C990="52", C990="66"), (L990*'UNIT VALUES'!$C$22)-CALCS!P990,0), 0), 0), ROUND(IF(IF(OR(C990="51", C990="52", C990="66"), (L990*'UNIT VALUES'!$C$22)-CALCS!O990,0)&gt;0, IF(OR(C990="51", C990="52", C990="66"), (L990*'UNIT VALUES'!$C$22)-CALCS!O990,0), 0), 0))</f>
        <v>0</v>
      </c>
      <c r="U990" s="58">
        <f>IF(C990="22", (O990*'UNIT VALUES'!$D$34)+(Q990*'UNIT VALUES'!$D$35)+(S990*'UNIT VALUES'!$D$36), (O990*'UNIT VALUES'!$D$24)+(Q990*'UNIT VALUES'!$D$25)+(S990*'UNIT VALUES'!$D$26))</f>
        <v>3367704.2074655541</v>
      </c>
      <c r="V990" s="58">
        <f>IF(C990="22",(O990*'UNIT VALUES'!$D$37)+(Q990*'UNIT VALUES'!$D$38)+(R990*'UNIT VALUES'!$D$39),IF(C990="66",(Q990*'UNIT VALUES'!$D$27)+(T990*'UNIT VALUES'!$D$29)+(R990*'UNIT VALUES'!$D$30),(Q990*'UNIT VALUES'!$D$27)+(T990*'UNIT VALUES'!$D$28)+(R990*'UNIT VALUES'!$D$30)))</f>
        <v>6331593.1101829801</v>
      </c>
      <c r="W990" s="58">
        <f t="shared" si="15"/>
        <v>6331593</v>
      </c>
      <c r="X990" s="63">
        <f>ROUND(IF(C990="22", W990*'UNIT VALUES'!$D$40, W990*'UNIT VALUES'!$D$32), 0)</f>
        <v>5279481</v>
      </c>
    </row>
    <row r="991" spans="1:24">
      <c r="A991" s="64" t="s">
        <v>2805</v>
      </c>
      <c r="B991" s="64" t="s">
        <v>2803</v>
      </c>
      <c r="C991" s="64" t="s">
        <v>28</v>
      </c>
      <c r="D991" s="64" t="s">
        <v>29</v>
      </c>
      <c r="E991" s="64" t="s">
        <v>2804</v>
      </c>
      <c r="F991" s="64" t="s">
        <v>2806</v>
      </c>
      <c r="G991" s="64" t="s">
        <v>963</v>
      </c>
      <c r="H991" s="64" t="s">
        <v>24</v>
      </c>
      <c r="I991" s="64" t="s">
        <v>2807</v>
      </c>
      <c r="J991" s="64" t="s">
        <v>2808</v>
      </c>
      <c r="K991" s="64" t="s">
        <v>172</v>
      </c>
      <c r="L991" s="65">
        <v>42399</v>
      </c>
      <c r="M991" s="65">
        <v>48692</v>
      </c>
      <c r="N991" s="65">
        <v>46492</v>
      </c>
      <c r="O991" s="65">
        <v>67956</v>
      </c>
      <c r="P991" s="65">
        <v>0</v>
      </c>
      <c r="Q991" s="65">
        <v>10333</v>
      </c>
      <c r="R991" s="65">
        <v>2628</v>
      </c>
      <c r="S991" s="65">
        <v>484</v>
      </c>
      <c r="T991" s="57">
        <f>IF(P991&gt;0, ROUND(IF(IF(OR(C991="51", C991="52", C991="66"), (L991*'UNIT VALUES'!$C$22)-CALCS!P991,0)&gt;0, IF(OR(C991="51", C991="52", C991="66"), (L991*'UNIT VALUES'!$C$22)-CALCS!P991,0), 0), 0), ROUND(IF(IF(OR(C991="51", C991="52", C991="66"), (L991*'UNIT VALUES'!$C$22)-CALCS!O991,0)&gt;0, IF(OR(C991="51", C991="52", C991="66"), (L991*'UNIT VALUES'!$C$22)-CALCS!O991,0), 0), 0))</f>
        <v>0</v>
      </c>
      <c r="U991" s="58">
        <f>IF(C991="22", (O991*'UNIT VALUES'!$D$34)+(Q991*'UNIT VALUES'!$D$35)+(S991*'UNIT VALUES'!$D$36), (O991*'UNIT VALUES'!$D$24)+(Q991*'UNIT VALUES'!$D$25)+(S991*'UNIT VALUES'!$D$26))</f>
        <v>534019.51776731596</v>
      </c>
      <c r="V991" s="58">
        <f>IF(C991="22",(O991*'UNIT VALUES'!$D$37)+(Q991*'UNIT VALUES'!$D$38)+(R991*'UNIT VALUES'!$D$39),IF(C991="66",(Q991*'UNIT VALUES'!$D$27)+(T991*'UNIT VALUES'!$D$29)+(R991*'UNIT VALUES'!$D$30),(Q991*'UNIT VALUES'!$D$27)+(T991*'UNIT VALUES'!$D$28)+(R991*'UNIT VALUES'!$D$30)))</f>
        <v>378900.22329301236</v>
      </c>
      <c r="W991" s="58">
        <f t="shared" si="15"/>
        <v>534020</v>
      </c>
      <c r="X991" s="63">
        <f>ROUND(IF(C991="22", W991*'UNIT VALUES'!$D$40, W991*'UNIT VALUES'!$D$32), 0)</f>
        <v>465915</v>
      </c>
    </row>
    <row r="992" spans="1:24">
      <c r="A992" s="64" t="s">
        <v>2809</v>
      </c>
      <c r="B992" s="64" t="s">
        <v>2803</v>
      </c>
      <c r="C992" s="64" t="s">
        <v>28</v>
      </c>
      <c r="D992" s="64" t="s">
        <v>29</v>
      </c>
      <c r="E992" s="64" t="s">
        <v>2804</v>
      </c>
      <c r="F992" s="64" t="s">
        <v>2810</v>
      </c>
      <c r="G992" s="64" t="s">
        <v>23</v>
      </c>
      <c r="H992" s="64" t="s">
        <v>24</v>
      </c>
      <c r="I992" s="64" t="s">
        <v>2811</v>
      </c>
      <c r="J992" s="64" t="s">
        <v>1293</v>
      </c>
      <c r="K992" s="64" t="s">
        <v>172</v>
      </c>
      <c r="L992" s="65">
        <v>65466</v>
      </c>
      <c r="M992" s="65">
        <v>86332</v>
      </c>
      <c r="N992" s="65">
        <v>81343</v>
      </c>
      <c r="O992" s="65">
        <v>153888</v>
      </c>
      <c r="P992" s="65">
        <v>144995</v>
      </c>
      <c r="Q992" s="65">
        <v>15101</v>
      </c>
      <c r="R992" s="65">
        <v>7367</v>
      </c>
      <c r="S992" s="65">
        <v>928</v>
      </c>
      <c r="T992" s="57">
        <f>IF(P992&gt;0, ROUND(IF(IF(OR(C992="51", C992="52", C992="66"), (L992*'UNIT VALUES'!$C$22)-CALCS!P992,0)&gt;0, IF(OR(C992="51", C992="52", C992="66"), (L992*'UNIT VALUES'!$C$22)-CALCS!P992,0), 0), 0), ROUND(IF(IF(OR(C992="51", C992="52", C992="66"), (L992*'UNIT VALUES'!$C$22)-CALCS!O992,0)&gt;0, IF(OR(C992="51", C992="52", C992="66"), (L992*'UNIT VALUES'!$C$22)-CALCS!O992,0), 0), 0))</f>
        <v>0</v>
      </c>
      <c r="U992" s="58">
        <f>IF(C992="22", (O992*'UNIT VALUES'!$D$34)+(Q992*'UNIT VALUES'!$D$35)+(S992*'UNIT VALUES'!$D$36), (O992*'UNIT VALUES'!$D$24)+(Q992*'UNIT VALUES'!$D$25)+(S992*'UNIT VALUES'!$D$26))</f>
        <v>925069.17139942979</v>
      </c>
      <c r="V992" s="58">
        <f>IF(C992="22",(O992*'UNIT VALUES'!$D$37)+(Q992*'UNIT VALUES'!$D$38)+(R992*'UNIT VALUES'!$D$39),IF(C992="66",(Q992*'UNIT VALUES'!$D$27)+(T992*'UNIT VALUES'!$D$29)+(R992*'UNIT VALUES'!$D$30),(Q992*'UNIT VALUES'!$D$27)+(T992*'UNIT VALUES'!$D$28)+(R992*'UNIT VALUES'!$D$30)))</f>
        <v>805739.79515377991</v>
      </c>
      <c r="W992" s="58">
        <f t="shared" si="15"/>
        <v>925069</v>
      </c>
      <c r="X992" s="63">
        <f>ROUND(IF(C992="22", W992*'UNIT VALUES'!$D$40, W992*'UNIT VALUES'!$D$32), 0)</f>
        <v>807093</v>
      </c>
    </row>
    <row r="993" spans="1:24">
      <c r="A993" s="64" t="s">
        <v>2812</v>
      </c>
      <c r="B993" s="64" t="s">
        <v>2813</v>
      </c>
      <c r="C993" s="64" t="s">
        <v>19</v>
      </c>
      <c r="D993" s="64" t="s">
        <v>20</v>
      </c>
      <c r="E993" s="64" t="s">
        <v>2814</v>
      </c>
      <c r="F993" s="64" t="s">
        <v>22</v>
      </c>
      <c r="G993" s="64" t="s">
        <v>23</v>
      </c>
      <c r="H993" s="64" t="s">
        <v>24</v>
      </c>
      <c r="I993" s="64" t="s">
        <v>24</v>
      </c>
      <c r="J993" s="64" t="s">
        <v>25</v>
      </c>
      <c r="K993" s="64" t="s">
        <v>110</v>
      </c>
      <c r="L993" s="65">
        <v>0</v>
      </c>
      <c r="M993" s="65">
        <v>4591143</v>
      </c>
      <c r="N993" s="65">
        <v>4591120</v>
      </c>
      <c r="O993" s="65">
        <v>3553984</v>
      </c>
      <c r="P993" s="65">
        <v>0</v>
      </c>
      <c r="Q993" s="65">
        <v>514757</v>
      </c>
      <c r="R993" s="65">
        <v>106514</v>
      </c>
      <c r="S993" s="65">
        <v>21302</v>
      </c>
      <c r="T993" s="57">
        <f>IF(P993&gt;0, ROUND(IF(IF(OR(C993="51", C993="52", C993="66"), (L993*'UNIT VALUES'!$C$22)-CALCS!P993,0)&gt;0, IF(OR(C993="51", C993="52", C993="66"), (L993*'UNIT VALUES'!$C$22)-CALCS!P993,0), 0), 0), ROUND(IF(IF(OR(C993="51", C993="52", C993="66"), (L993*'UNIT VALUES'!$C$22)-CALCS!O993,0)&gt;0, IF(OR(C993="51", C993="52", C993="66"), (L993*'UNIT VALUES'!$C$22)-CALCS!O993,0), 0), 0))</f>
        <v>0</v>
      </c>
      <c r="U993" s="58">
        <f>IF(C993="22", (O993*'UNIT VALUES'!$D$34)+(Q993*'UNIT VALUES'!$D$35)+(S993*'UNIT VALUES'!$D$36), (O993*'UNIT VALUES'!$D$24)+(Q993*'UNIT VALUES'!$D$25)+(S993*'UNIT VALUES'!$D$26))</f>
        <v>29368730.880578205</v>
      </c>
      <c r="V993" s="58">
        <f>IF(C993="22",(O993*'UNIT VALUES'!$D$37)+(Q993*'UNIT VALUES'!$D$38)+(R993*'UNIT VALUES'!$D$39),IF(C993="66",(Q993*'UNIT VALUES'!$D$27)+(T993*'UNIT VALUES'!$D$29)+(R993*'UNIT VALUES'!$D$30),(Q993*'UNIT VALUES'!$D$27)+(T993*'UNIT VALUES'!$D$28)+(R993*'UNIT VALUES'!$D$30)))</f>
        <v>22238999.56037287</v>
      </c>
      <c r="W993" s="58">
        <f t="shared" si="15"/>
        <v>29368731</v>
      </c>
      <c r="X993" s="63">
        <f>ROUND(IF(C993="22", W993*'UNIT VALUES'!$D$40, W993*'UNIT VALUES'!$D$32), 0)</f>
        <v>24488568</v>
      </c>
    </row>
    <row r="994" spans="1:24">
      <c r="A994" s="64" t="s">
        <v>858</v>
      </c>
      <c r="B994" s="64" t="s">
        <v>2813</v>
      </c>
      <c r="C994" s="64" t="s">
        <v>28</v>
      </c>
      <c r="D994" s="64" t="s">
        <v>29</v>
      </c>
      <c r="E994" s="64" t="s">
        <v>2814</v>
      </c>
      <c r="F994" s="64" t="s">
        <v>56</v>
      </c>
      <c r="G994" s="64" t="s">
        <v>1277</v>
      </c>
      <c r="H994" s="64" t="s">
        <v>24</v>
      </c>
      <c r="I994" s="64" t="s">
        <v>2815</v>
      </c>
      <c r="J994" s="64" t="s">
        <v>2816</v>
      </c>
      <c r="K994" s="64" t="s">
        <v>110</v>
      </c>
      <c r="L994" s="65">
        <v>17582</v>
      </c>
      <c r="M994" s="65">
        <v>23986</v>
      </c>
      <c r="N994" s="65">
        <v>23986</v>
      </c>
      <c r="O994" s="65">
        <v>26702</v>
      </c>
      <c r="P994" s="65">
        <v>0</v>
      </c>
      <c r="Q994" s="65">
        <v>3637</v>
      </c>
      <c r="R994" s="65">
        <v>1542</v>
      </c>
      <c r="S994" s="65">
        <v>87</v>
      </c>
      <c r="T994" s="57">
        <f>IF(P994&gt;0, ROUND(IF(IF(OR(C994="51", C994="52", C994="66"), (L994*'UNIT VALUES'!$C$22)-CALCS!P994,0)&gt;0, IF(OR(C994="51", C994="52", C994="66"), (L994*'UNIT VALUES'!$C$22)-CALCS!P994,0), 0), 0), ROUND(IF(IF(OR(C994="51", C994="52", C994="66"), (L994*'UNIT VALUES'!$C$22)-CALCS!O994,0)&gt;0, IF(OR(C994="51", C994="52", C994="66"), (L994*'UNIT VALUES'!$C$22)-CALCS!O994,0), 0), 0))</f>
        <v>0</v>
      </c>
      <c r="U994" s="58">
        <f>IF(C994="22", (O994*'UNIT VALUES'!$D$34)+(Q994*'UNIT VALUES'!$D$35)+(S994*'UNIT VALUES'!$D$36), (O994*'UNIT VALUES'!$D$24)+(Q994*'UNIT VALUES'!$D$25)+(S994*'UNIT VALUES'!$D$26))</f>
        <v>179319.32463103364</v>
      </c>
      <c r="V994" s="58">
        <f>IF(C994="22",(O994*'UNIT VALUES'!$D$37)+(Q994*'UNIT VALUES'!$D$38)+(R994*'UNIT VALUES'!$D$39),IF(C994="66",(Q994*'UNIT VALUES'!$D$27)+(T994*'UNIT VALUES'!$D$29)+(R994*'UNIT VALUES'!$D$30),(Q994*'UNIT VALUES'!$D$27)+(T994*'UNIT VALUES'!$D$28)+(R994*'UNIT VALUES'!$D$30)))</f>
        <v>177457.2777831548</v>
      </c>
      <c r="W994" s="58">
        <f t="shared" si="15"/>
        <v>179319</v>
      </c>
      <c r="X994" s="63">
        <f>ROUND(IF(C994="22", W994*'UNIT VALUES'!$D$40, W994*'UNIT VALUES'!$D$32), 0)</f>
        <v>156450</v>
      </c>
    </row>
    <row r="995" spans="1:24">
      <c r="A995" s="64" t="s">
        <v>2817</v>
      </c>
      <c r="B995" s="64" t="s">
        <v>2813</v>
      </c>
      <c r="C995" s="64" t="s">
        <v>28</v>
      </c>
      <c r="D995" s="64" t="s">
        <v>29</v>
      </c>
      <c r="E995" s="64" t="s">
        <v>2814</v>
      </c>
      <c r="F995" s="64" t="s">
        <v>869</v>
      </c>
      <c r="G995" s="64" t="s">
        <v>282</v>
      </c>
      <c r="H995" s="64" t="s">
        <v>24</v>
      </c>
      <c r="I995" s="64" t="s">
        <v>1355</v>
      </c>
      <c r="J995" s="64" t="s">
        <v>1273</v>
      </c>
      <c r="K995" s="64" t="s">
        <v>110</v>
      </c>
      <c r="L995" s="65">
        <v>130009</v>
      </c>
      <c r="M995" s="65">
        <v>169514</v>
      </c>
      <c r="N995" s="65">
        <v>169565</v>
      </c>
      <c r="O995" s="65">
        <v>167674</v>
      </c>
      <c r="P995" s="65">
        <v>0</v>
      </c>
      <c r="Q995" s="65">
        <v>33193</v>
      </c>
      <c r="R995" s="65">
        <v>12825</v>
      </c>
      <c r="S995" s="65">
        <v>1219</v>
      </c>
      <c r="T995" s="57">
        <f>IF(P995&gt;0, ROUND(IF(IF(OR(C995="51", C995="52", C995="66"), (L995*'UNIT VALUES'!$C$22)-CALCS!P995,0)&gt;0, IF(OR(C995="51", C995="52", C995="66"), (L995*'UNIT VALUES'!$C$22)-CALCS!P995,0), 0), 0), ROUND(IF(IF(OR(C995="51", C995="52", C995="66"), (L995*'UNIT VALUES'!$C$22)-CALCS!O995,0)&gt;0, IF(OR(C995="51", C995="52", C995="66"), (L995*'UNIT VALUES'!$C$22)-CALCS!O995,0), 0), 0))</f>
        <v>26433</v>
      </c>
      <c r="U995" s="58">
        <f>IF(C995="22", (O995*'UNIT VALUES'!$D$34)+(Q995*'UNIT VALUES'!$D$35)+(S995*'UNIT VALUES'!$D$36), (O995*'UNIT VALUES'!$D$24)+(Q995*'UNIT VALUES'!$D$25)+(S995*'UNIT VALUES'!$D$26))</f>
        <v>1559089.9054116632</v>
      </c>
      <c r="V995" s="58">
        <f>IF(C995="22",(O995*'UNIT VALUES'!$D$37)+(Q995*'UNIT VALUES'!$D$38)+(R995*'UNIT VALUES'!$D$39),IF(C995="66",(Q995*'UNIT VALUES'!$D$27)+(T995*'UNIT VALUES'!$D$29)+(R995*'UNIT VALUES'!$D$30),(Q995*'UNIT VALUES'!$D$27)+(T995*'UNIT VALUES'!$D$28)+(R995*'UNIT VALUES'!$D$30)))</f>
        <v>1862518.4261340876</v>
      </c>
      <c r="W995" s="58">
        <f t="shared" si="15"/>
        <v>1862518</v>
      </c>
      <c r="X995" s="63">
        <f>ROUND(IF(C995="22", W995*'UNIT VALUES'!$D$40, W995*'UNIT VALUES'!$D$32), 0)</f>
        <v>1624986</v>
      </c>
    </row>
    <row r="996" spans="1:24">
      <c r="A996" s="64" t="s">
        <v>2818</v>
      </c>
      <c r="B996" s="64" t="s">
        <v>2813</v>
      </c>
      <c r="C996" s="64" t="s">
        <v>28</v>
      </c>
      <c r="D996" s="64" t="s">
        <v>29</v>
      </c>
      <c r="E996" s="64" t="s">
        <v>2814</v>
      </c>
      <c r="F996" s="64" t="s">
        <v>1664</v>
      </c>
      <c r="G996" s="64" t="s">
        <v>98</v>
      </c>
      <c r="H996" s="64" t="s">
        <v>24</v>
      </c>
      <c r="I996" s="64" t="s">
        <v>2819</v>
      </c>
      <c r="J996" s="64" t="s">
        <v>1603</v>
      </c>
      <c r="K996" s="64" t="s">
        <v>110</v>
      </c>
      <c r="L996" s="65">
        <v>22021</v>
      </c>
      <c r="M996" s="65">
        <v>60591</v>
      </c>
      <c r="N996" s="65">
        <v>54777</v>
      </c>
      <c r="O996" s="65">
        <v>132929</v>
      </c>
      <c r="P996" s="65">
        <v>0</v>
      </c>
      <c r="Q996" s="65">
        <v>16062</v>
      </c>
      <c r="R996" s="65">
        <v>1424</v>
      </c>
      <c r="S996" s="65">
        <v>780</v>
      </c>
      <c r="T996" s="57">
        <f>IF(P996&gt;0, ROUND(IF(IF(OR(C996="51", C996="52", C996="66"), (L996*'UNIT VALUES'!$C$22)-CALCS!P996,0)&gt;0, IF(OR(C996="51", C996="52", C996="66"), (L996*'UNIT VALUES'!$C$22)-CALCS!P996,0), 0), 0), ROUND(IF(IF(OR(C996="51", C996="52", C996="66"), (L996*'UNIT VALUES'!$C$22)-CALCS!O996,0)&gt;0, IF(OR(C996="51", C996="52", C996="66"), (L996*'UNIT VALUES'!$C$22)-CALCS!O996,0), 0), 0))</f>
        <v>0</v>
      </c>
      <c r="U996" s="58">
        <f>IF(C996="22", (O996*'UNIT VALUES'!$D$34)+(Q996*'UNIT VALUES'!$D$35)+(S996*'UNIT VALUES'!$D$36), (O996*'UNIT VALUES'!$D$24)+(Q996*'UNIT VALUES'!$D$25)+(S996*'UNIT VALUES'!$D$26))</f>
        <v>888433.75733521557</v>
      </c>
      <c r="V996" s="58">
        <f>IF(C996="22",(O996*'UNIT VALUES'!$D$37)+(Q996*'UNIT VALUES'!$D$38)+(R996*'UNIT VALUES'!$D$39),IF(C996="66",(Q996*'UNIT VALUES'!$D$27)+(T996*'UNIT VALUES'!$D$29)+(R996*'UNIT VALUES'!$D$30),(Q996*'UNIT VALUES'!$D$27)+(T996*'UNIT VALUES'!$D$28)+(R996*'UNIT VALUES'!$D$30)))</f>
        <v>398810.39742111549</v>
      </c>
      <c r="W996" s="58">
        <f t="shared" si="15"/>
        <v>888434</v>
      </c>
      <c r="X996" s="63">
        <f>ROUND(IF(C996="22", W996*'UNIT VALUES'!$D$40, W996*'UNIT VALUES'!$D$32), 0)</f>
        <v>775130</v>
      </c>
    </row>
    <row r="997" spans="1:24">
      <c r="A997" s="64" t="s">
        <v>2458</v>
      </c>
      <c r="B997" s="64" t="s">
        <v>2813</v>
      </c>
      <c r="C997" s="64" t="s">
        <v>28</v>
      </c>
      <c r="D997" s="64" t="s">
        <v>29</v>
      </c>
      <c r="E997" s="64" t="s">
        <v>2814</v>
      </c>
      <c r="F997" s="64" t="s">
        <v>2820</v>
      </c>
      <c r="G997" s="64" t="s">
        <v>902</v>
      </c>
      <c r="H997" s="64" t="s">
        <v>24</v>
      </c>
      <c r="I997" s="64" t="s">
        <v>2821</v>
      </c>
      <c r="J997" s="64" t="s">
        <v>2822</v>
      </c>
      <c r="K997" s="64" t="s">
        <v>110</v>
      </c>
      <c r="L997" s="65">
        <v>16196</v>
      </c>
      <c r="M997" s="65">
        <v>0</v>
      </c>
      <c r="N997" s="65">
        <v>0</v>
      </c>
      <c r="O997" s="65">
        <v>41285</v>
      </c>
      <c r="P997" s="65">
        <v>0</v>
      </c>
      <c r="Q997" s="65">
        <v>7819</v>
      </c>
      <c r="R997" s="65">
        <v>968</v>
      </c>
      <c r="S997" s="65">
        <v>351</v>
      </c>
      <c r="T997" s="57">
        <f>IF(P997&gt;0, ROUND(IF(IF(OR(C997="51", C997="52", C997="66"), (L997*'UNIT VALUES'!$C$22)-CALCS!P997,0)&gt;0, IF(OR(C997="51", C997="52", C997="66"), (L997*'UNIT VALUES'!$C$22)-CALCS!P997,0), 0), 0), ROUND(IF(IF(OR(C997="51", C997="52", C997="66"), (L997*'UNIT VALUES'!$C$22)-CALCS!O997,0)&gt;0, IF(OR(C997="51", C997="52", C997="66"), (L997*'UNIT VALUES'!$C$22)-CALCS!O997,0), 0), 0))</f>
        <v>0</v>
      </c>
      <c r="U997" s="58">
        <f>IF(C997="22", (O997*'UNIT VALUES'!$D$34)+(Q997*'UNIT VALUES'!$D$35)+(S997*'UNIT VALUES'!$D$36), (O997*'UNIT VALUES'!$D$24)+(Q997*'UNIT VALUES'!$D$25)+(S997*'UNIT VALUES'!$D$26))</f>
        <v>381586.53311952227</v>
      </c>
      <c r="V997" s="58">
        <f>IF(C997="22",(O997*'UNIT VALUES'!$D$37)+(Q997*'UNIT VALUES'!$D$38)+(R997*'UNIT VALUES'!$D$39),IF(C997="66",(Q997*'UNIT VALUES'!$D$27)+(T997*'UNIT VALUES'!$D$29)+(R997*'UNIT VALUES'!$D$30),(Q997*'UNIT VALUES'!$D$27)+(T997*'UNIT VALUES'!$D$28)+(R997*'UNIT VALUES'!$D$30)))</f>
        <v>213778.922880472</v>
      </c>
      <c r="W997" s="58">
        <f t="shared" si="15"/>
        <v>381587</v>
      </c>
      <c r="X997" s="63">
        <f>ROUND(IF(C997="22", W997*'UNIT VALUES'!$D$40, W997*'UNIT VALUES'!$D$32), 0)</f>
        <v>332922</v>
      </c>
    </row>
    <row r="998" spans="1:24">
      <c r="A998" s="64" t="s">
        <v>2823</v>
      </c>
      <c r="B998" s="64" t="s">
        <v>2813</v>
      </c>
      <c r="C998" s="64" t="s">
        <v>28</v>
      </c>
      <c r="D998" s="64" t="s">
        <v>29</v>
      </c>
      <c r="E998" s="64" t="s">
        <v>2814</v>
      </c>
      <c r="F998" s="64" t="s">
        <v>823</v>
      </c>
      <c r="G998" s="64" t="s">
        <v>2824</v>
      </c>
      <c r="H998" s="64" t="s">
        <v>24</v>
      </c>
      <c r="I998" s="64" t="s">
        <v>2825</v>
      </c>
      <c r="J998" s="64" t="s">
        <v>2826</v>
      </c>
      <c r="K998" s="64" t="s">
        <v>110</v>
      </c>
      <c r="L998" s="65">
        <v>6977</v>
      </c>
      <c r="M998" s="65">
        <v>0</v>
      </c>
      <c r="N998" s="65">
        <v>0</v>
      </c>
      <c r="O998" s="65">
        <v>62487</v>
      </c>
      <c r="P998" s="65">
        <v>0</v>
      </c>
      <c r="Q998" s="65">
        <v>3831</v>
      </c>
      <c r="R998" s="65">
        <v>755</v>
      </c>
      <c r="S998" s="65">
        <v>115</v>
      </c>
      <c r="T998" s="57">
        <f>IF(P998&gt;0, ROUND(IF(IF(OR(C998="51", C998="52", C998="66"), (L998*'UNIT VALUES'!$C$22)-CALCS!P998,0)&gt;0, IF(OR(C998="51", C998="52", C998="66"), (L998*'UNIT VALUES'!$C$22)-CALCS!P998,0), 0), 0), ROUND(IF(IF(OR(C998="51", C998="52", C998="66"), (L998*'UNIT VALUES'!$C$22)-CALCS!O998,0)&gt;0, IF(OR(C998="51", C998="52", C998="66"), (L998*'UNIT VALUES'!$C$22)-CALCS!O998,0), 0), 0))</f>
        <v>0</v>
      </c>
      <c r="U998" s="58">
        <f>IF(C998="22", (O998*'UNIT VALUES'!$D$34)+(Q998*'UNIT VALUES'!$D$35)+(S998*'UNIT VALUES'!$D$36), (O998*'UNIT VALUES'!$D$24)+(Q998*'UNIT VALUES'!$D$25)+(S998*'UNIT VALUES'!$D$26))</f>
        <v>260378.23811880828</v>
      </c>
      <c r="V998" s="58">
        <f>IF(C998="22",(O998*'UNIT VALUES'!$D$37)+(Q998*'UNIT VALUES'!$D$38)+(R998*'UNIT VALUES'!$D$39),IF(C998="66",(Q998*'UNIT VALUES'!$D$27)+(T998*'UNIT VALUES'!$D$29)+(R998*'UNIT VALUES'!$D$30),(Q998*'UNIT VALUES'!$D$27)+(T998*'UNIT VALUES'!$D$28)+(R998*'UNIT VALUES'!$D$30)))</f>
        <v>124804.04875420957</v>
      </c>
      <c r="W998" s="58">
        <f t="shared" si="15"/>
        <v>260378</v>
      </c>
      <c r="X998" s="63">
        <f>ROUND(IF(C998="22", W998*'UNIT VALUES'!$D$40, W998*'UNIT VALUES'!$D$32), 0)</f>
        <v>227171</v>
      </c>
    </row>
    <row r="999" spans="1:24">
      <c r="A999" s="64" t="s">
        <v>2827</v>
      </c>
      <c r="B999" s="64" t="s">
        <v>2813</v>
      </c>
      <c r="C999" s="64" t="s">
        <v>49</v>
      </c>
      <c r="D999" s="64" t="s">
        <v>50</v>
      </c>
      <c r="E999" s="64" t="s">
        <v>2814</v>
      </c>
      <c r="F999" s="64" t="s">
        <v>2828</v>
      </c>
      <c r="G999" s="64" t="s">
        <v>2540</v>
      </c>
      <c r="H999" s="64" t="s">
        <v>24</v>
      </c>
      <c r="I999" s="64" t="s">
        <v>2829</v>
      </c>
      <c r="J999" s="64" t="s">
        <v>2826</v>
      </c>
      <c r="K999" s="64" t="s">
        <v>110</v>
      </c>
      <c r="L999" s="65">
        <v>1</v>
      </c>
      <c r="M999" s="65">
        <v>0</v>
      </c>
      <c r="N999" s="65">
        <v>0</v>
      </c>
      <c r="O999" s="65">
        <v>51372</v>
      </c>
      <c r="P999" s="65">
        <v>0</v>
      </c>
      <c r="Q999" s="65">
        <v>3606</v>
      </c>
      <c r="R999" s="65">
        <v>135</v>
      </c>
      <c r="S999" s="65">
        <v>134</v>
      </c>
      <c r="T999" s="57">
        <f>IF(P999&gt;0, ROUND(IF(IF(OR(C999="51", C999="52", C999="66"), (L999*'UNIT VALUES'!$C$22)-CALCS!P999,0)&gt;0, IF(OR(C999="51", C999="52", C999="66"), (L999*'UNIT VALUES'!$C$22)-CALCS!P999,0), 0), 0), ROUND(IF(IF(OR(C999="51", C999="52", C999="66"), (L999*'UNIT VALUES'!$C$22)-CALCS!O999,0)&gt;0, IF(OR(C999="51", C999="52", C999="66"), (L999*'UNIT VALUES'!$C$22)-CALCS!O999,0), 0), 0))</f>
        <v>0</v>
      </c>
      <c r="U999" s="58">
        <f>IF(C999="22", (O999*'UNIT VALUES'!$D$34)+(Q999*'UNIT VALUES'!$D$35)+(S999*'UNIT VALUES'!$D$36), (O999*'UNIT VALUES'!$D$24)+(Q999*'UNIT VALUES'!$D$25)+(S999*'UNIT VALUES'!$D$26))</f>
        <v>234812.79550558029</v>
      </c>
      <c r="V999" s="58">
        <f>IF(C999="22",(O999*'UNIT VALUES'!$D$37)+(Q999*'UNIT VALUES'!$D$38)+(R999*'UNIT VALUES'!$D$39),IF(C999="66",(Q999*'UNIT VALUES'!$D$27)+(T999*'UNIT VALUES'!$D$29)+(R999*'UNIT VALUES'!$D$30),(Q999*'UNIT VALUES'!$D$27)+(T999*'UNIT VALUES'!$D$28)+(R999*'UNIT VALUES'!$D$30)))</f>
        <v>76336.156067002274</v>
      </c>
      <c r="W999" s="58">
        <f t="shared" si="15"/>
        <v>234813</v>
      </c>
      <c r="X999" s="63">
        <f>ROUND(IF(C999="22", W999*'UNIT VALUES'!$D$40, W999*'UNIT VALUES'!$D$32), 0)</f>
        <v>204867</v>
      </c>
    </row>
    <row r="1000" spans="1:24">
      <c r="A1000" s="64" t="s">
        <v>1847</v>
      </c>
      <c r="B1000" s="64" t="s">
        <v>2813</v>
      </c>
      <c r="C1000" s="64" t="s">
        <v>28</v>
      </c>
      <c r="D1000" s="64" t="s">
        <v>29</v>
      </c>
      <c r="E1000" s="64" t="s">
        <v>2814</v>
      </c>
      <c r="F1000" s="64" t="s">
        <v>1626</v>
      </c>
      <c r="G1000" s="64" t="s">
        <v>330</v>
      </c>
      <c r="H1000" s="64" t="s">
        <v>24</v>
      </c>
      <c r="I1000" s="64" t="s">
        <v>2830</v>
      </c>
      <c r="J1000" s="64" t="s">
        <v>2831</v>
      </c>
      <c r="K1000" s="64" t="s">
        <v>110</v>
      </c>
      <c r="L1000" s="65">
        <v>34376</v>
      </c>
      <c r="M1000" s="65">
        <v>49258</v>
      </c>
      <c r="N1000" s="65">
        <v>49131</v>
      </c>
      <c r="O1000" s="65">
        <v>65211</v>
      </c>
      <c r="P1000" s="65">
        <v>0</v>
      </c>
      <c r="Q1000" s="65">
        <v>13694</v>
      </c>
      <c r="R1000" s="65">
        <v>2852</v>
      </c>
      <c r="S1000" s="65">
        <v>343</v>
      </c>
      <c r="T1000" s="57">
        <f>IF(P1000&gt;0, ROUND(IF(IF(OR(C1000="51", C1000="52", C1000="66"), (L1000*'UNIT VALUES'!$C$22)-CALCS!P1000,0)&gt;0, IF(OR(C1000="51", C1000="52", C1000="66"), (L1000*'UNIT VALUES'!$C$22)-CALCS!P1000,0), 0), 0), ROUND(IF(IF(OR(C1000="51", C1000="52", C1000="66"), (L1000*'UNIT VALUES'!$C$22)-CALCS!O1000,0)&gt;0, IF(OR(C1000="51", C1000="52", C1000="66"), (L1000*'UNIT VALUES'!$C$22)-CALCS!O1000,0), 0), 0))</f>
        <v>0</v>
      </c>
      <c r="U1000" s="58">
        <f>IF(C1000="22", (O1000*'UNIT VALUES'!$D$34)+(Q1000*'UNIT VALUES'!$D$35)+(S1000*'UNIT VALUES'!$D$36), (O1000*'UNIT VALUES'!$D$24)+(Q1000*'UNIT VALUES'!$D$25)+(S1000*'UNIT VALUES'!$D$26))</f>
        <v>608345.67469418608</v>
      </c>
      <c r="V1000" s="58">
        <f>IF(C1000="22",(O1000*'UNIT VALUES'!$D$37)+(Q1000*'UNIT VALUES'!$D$38)+(R1000*'UNIT VALUES'!$D$39),IF(C1000="66",(Q1000*'UNIT VALUES'!$D$27)+(T1000*'UNIT VALUES'!$D$29)+(R1000*'UNIT VALUES'!$D$30),(Q1000*'UNIT VALUES'!$D$27)+(T1000*'UNIT VALUES'!$D$28)+(R1000*'UNIT VALUES'!$D$30)))</f>
        <v>457065.5610030166</v>
      </c>
      <c r="W1000" s="58">
        <f t="shared" si="15"/>
        <v>608346</v>
      </c>
      <c r="X1000" s="63">
        <f>ROUND(IF(C1000="22", W1000*'UNIT VALUES'!$D$40, W1000*'UNIT VALUES'!$D$32), 0)</f>
        <v>530762</v>
      </c>
    </row>
    <row r="1001" spans="1:24">
      <c r="A1001" s="64" t="s">
        <v>2832</v>
      </c>
      <c r="B1001" s="64" t="s">
        <v>2813</v>
      </c>
      <c r="C1001" s="64" t="s">
        <v>28</v>
      </c>
      <c r="D1001" s="64" t="s">
        <v>29</v>
      </c>
      <c r="E1001" s="64" t="s">
        <v>2814</v>
      </c>
      <c r="F1001" s="64" t="s">
        <v>990</v>
      </c>
      <c r="G1001" s="64" t="s">
        <v>23</v>
      </c>
      <c r="H1001" s="64" t="s">
        <v>24</v>
      </c>
      <c r="I1001" s="64" t="s">
        <v>2833</v>
      </c>
      <c r="J1001" s="64" t="s">
        <v>2825</v>
      </c>
      <c r="K1001" s="64" t="s">
        <v>110</v>
      </c>
      <c r="L1001" s="65">
        <v>31187</v>
      </c>
      <c r="M1001" s="65">
        <v>45636</v>
      </c>
      <c r="N1001" s="65">
        <v>39753</v>
      </c>
      <c r="O1001" s="65">
        <v>63152</v>
      </c>
      <c r="P1001" s="65">
        <v>55011</v>
      </c>
      <c r="Q1001" s="65">
        <v>10827</v>
      </c>
      <c r="R1001" s="65">
        <v>3062</v>
      </c>
      <c r="S1001" s="65">
        <v>288</v>
      </c>
      <c r="T1001" s="57">
        <f>IF(P1001&gt;0, ROUND(IF(IF(OR(C1001="51", C1001="52", C1001="66"), (L1001*'UNIT VALUES'!$C$22)-CALCS!P1001,0)&gt;0, IF(OR(C1001="51", C1001="52", C1001="66"), (L1001*'UNIT VALUES'!$C$22)-CALCS!P1001,0), 0), 0), ROUND(IF(IF(OR(C1001="51", C1001="52", C1001="66"), (L1001*'UNIT VALUES'!$C$22)-CALCS!O1001,0)&gt;0, IF(OR(C1001="51", C1001="52", C1001="66"), (L1001*'UNIT VALUES'!$C$22)-CALCS!O1001,0), 0), 0))</f>
        <v>0</v>
      </c>
      <c r="U1001" s="58">
        <f>IF(C1001="22", (O1001*'UNIT VALUES'!$D$34)+(Q1001*'UNIT VALUES'!$D$35)+(S1001*'UNIT VALUES'!$D$36), (O1001*'UNIT VALUES'!$D$24)+(Q1001*'UNIT VALUES'!$D$25)+(S1001*'UNIT VALUES'!$D$26))</f>
        <v>506616.15386370511</v>
      </c>
      <c r="V1001" s="58">
        <f>IF(C1001="22",(O1001*'UNIT VALUES'!$D$37)+(Q1001*'UNIT VALUES'!$D$38)+(R1001*'UNIT VALUES'!$D$39),IF(C1001="66",(Q1001*'UNIT VALUES'!$D$27)+(T1001*'UNIT VALUES'!$D$29)+(R1001*'UNIT VALUES'!$D$30),(Q1001*'UNIT VALUES'!$D$27)+(T1001*'UNIT VALUES'!$D$28)+(R1001*'UNIT VALUES'!$D$30)))</f>
        <v>419050.91826545389</v>
      </c>
      <c r="W1001" s="58">
        <f t="shared" si="15"/>
        <v>506616</v>
      </c>
      <c r="X1001" s="63">
        <f>ROUND(IF(C1001="22", W1001*'UNIT VALUES'!$D$40, W1001*'UNIT VALUES'!$D$32), 0)</f>
        <v>442006</v>
      </c>
    </row>
    <row r="1002" spans="1:24">
      <c r="A1002" s="64" t="s">
        <v>2834</v>
      </c>
      <c r="B1002" s="64" t="s">
        <v>2813</v>
      </c>
      <c r="C1002" s="64" t="s">
        <v>28</v>
      </c>
      <c r="D1002" s="64" t="s">
        <v>29</v>
      </c>
      <c r="E1002" s="64" t="s">
        <v>2814</v>
      </c>
      <c r="F1002" s="64" t="s">
        <v>835</v>
      </c>
      <c r="G1002" s="64" t="s">
        <v>23</v>
      </c>
      <c r="H1002" s="64" t="s">
        <v>24</v>
      </c>
      <c r="I1002" s="64" t="s">
        <v>2835</v>
      </c>
      <c r="J1002" s="64" t="s">
        <v>2816</v>
      </c>
      <c r="K1002" s="64" t="s">
        <v>110</v>
      </c>
      <c r="L1002" s="65">
        <v>26314</v>
      </c>
      <c r="M1002" s="65">
        <v>32027</v>
      </c>
      <c r="N1002" s="65">
        <v>32027</v>
      </c>
      <c r="O1002" s="65">
        <v>48205</v>
      </c>
      <c r="P1002" s="65">
        <v>0</v>
      </c>
      <c r="Q1002" s="65">
        <v>8170</v>
      </c>
      <c r="R1002" s="65">
        <v>2280</v>
      </c>
      <c r="S1002" s="65">
        <v>216</v>
      </c>
      <c r="T1002" s="57">
        <f>IF(P1002&gt;0, ROUND(IF(IF(OR(C1002="51", C1002="52", C1002="66"), (L1002*'UNIT VALUES'!$C$22)-CALCS!P1002,0)&gt;0, IF(OR(C1002="51", C1002="52", C1002="66"), (L1002*'UNIT VALUES'!$C$22)-CALCS!P1002,0), 0), 0), ROUND(IF(IF(OR(C1002="51", C1002="52", C1002="66"), (L1002*'UNIT VALUES'!$C$22)-CALCS!O1002,0)&gt;0, IF(OR(C1002="51", C1002="52", C1002="66"), (L1002*'UNIT VALUES'!$C$22)-CALCS!O1002,0), 0), 0))</f>
        <v>0</v>
      </c>
      <c r="U1002" s="58">
        <f>IF(C1002="22", (O1002*'UNIT VALUES'!$D$34)+(Q1002*'UNIT VALUES'!$D$35)+(S1002*'UNIT VALUES'!$D$36), (O1002*'UNIT VALUES'!$D$24)+(Q1002*'UNIT VALUES'!$D$25)+(S1002*'UNIT VALUES'!$D$26))</f>
        <v>383148.61215461191</v>
      </c>
      <c r="V1002" s="58">
        <f>IF(C1002="22",(O1002*'UNIT VALUES'!$D$37)+(Q1002*'UNIT VALUES'!$D$38)+(R1002*'UNIT VALUES'!$D$39),IF(C1002="66",(Q1002*'UNIT VALUES'!$D$27)+(T1002*'UNIT VALUES'!$D$29)+(R1002*'UNIT VALUES'!$D$30),(Q1002*'UNIT VALUES'!$D$27)+(T1002*'UNIT VALUES'!$D$28)+(R1002*'UNIT VALUES'!$D$30)))</f>
        <v>314029.12405479606</v>
      </c>
      <c r="W1002" s="58">
        <f t="shared" si="15"/>
        <v>383149</v>
      </c>
      <c r="X1002" s="63">
        <f>ROUND(IF(C1002="22", W1002*'UNIT VALUES'!$D$40, W1002*'UNIT VALUES'!$D$32), 0)</f>
        <v>334285</v>
      </c>
    </row>
    <row r="1003" spans="1:24">
      <c r="A1003" s="64" t="s">
        <v>2836</v>
      </c>
      <c r="B1003" s="64" t="s">
        <v>2813</v>
      </c>
      <c r="C1003" s="64" t="s">
        <v>28</v>
      </c>
      <c r="D1003" s="64" t="s">
        <v>29</v>
      </c>
      <c r="E1003" s="64" t="s">
        <v>2814</v>
      </c>
      <c r="F1003" s="64" t="s">
        <v>1498</v>
      </c>
      <c r="G1003" s="64" t="s">
        <v>1595</v>
      </c>
      <c r="H1003" s="64" t="s">
        <v>24</v>
      </c>
      <c r="I1003" s="64" t="s">
        <v>2311</v>
      </c>
      <c r="J1003" s="64" t="s">
        <v>2837</v>
      </c>
      <c r="K1003" s="64" t="s">
        <v>110</v>
      </c>
      <c r="L1003" s="65">
        <v>111827</v>
      </c>
      <c r="M1003" s="65">
        <v>175045</v>
      </c>
      <c r="N1003" s="65">
        <v>175030</v>
      </c>
      <c r="O1003" s="65">
        <v>178874</v>
      </c>
      <c r="P1003" s="65">
        <v>0</v>
      </c>
      <c r="Q1003" s="65">
        <v>43147</v>
      </c>
      <c r="R1003" s="65">
        <v>9245</v>
      </c>
      <c r="S1003" s="65">
        <v>642</v>
      </c>
      <c r="T1003" s="57">
        <f>IF(P1003&gt;0, ROUND(IF(IF(OR(C1003="51", C1003="52", C1003="66"), (L1003*'UNIT VALUES'!$C$22)-CALCS!P1003,0)&gt;0, IF(OR(C1003="51", C1003="52", C1003="66"), (L1003*'UNIT VALUES'!$C$22)-CALCS!P1003,0), 0), 0), ROUND(IF(IF(OR(C1003="51", C1003="52", C1003="66"), (L1003*'UNIT VALUES'!$C$22)-CALCS!O1003,0)&gt;0, IF(OR(C1003="51", C1003="52", C1003="66"), (L1003*'UNIT VALUES'!$C$22)-CALCS!O1003,0), 0), 0))</f>
        <v>0</v>
      </c>
      <c r="U1003" s="58">
        <f>IF(C1003="22", (O1003*'UNIT VALUES'!$D$34)+(Q1003*'UNIT VALUES'!$D$35)+(S1003*'UNIT VALUES'!$D$36), (O1003*'UNIT VALUES'!$D$24)+(Q1003*'UNIT VALUES'!$D$25)+(S1003*'UNIT VALUES'!$D$26))</f>
        <v>1790217.4694464908</v>
      </c>
      <c r="V1003" s="58">
        <f>IF(C1003="22",(O1003*'UNIT VALUES'!$D$37)+(Q1003*'UNIT VALUES'!$D$38)+(R1003*'UNIT VALUES'!$D$39),IF(C1003="66",(Q1003*'UNIT VALUES'!$D$27)+(T1003*'UNIT VALUES'!$D$29)+(R1003*'UNIT VALUES'!$D$30),(Q1003*'UNIT VALUES'!$D$27)+(T1003*'UNIT VALUES'!$D$28)+(R1003*'UNIT VALUES'!$D$30)))</f>
        <v>1458624.1188633665</v>
      </c>
      <c r="W1003" s="58">
        <f t="shared" si="15"/>
        <v>1790217</v>
      </c>
      <c r="X1003" s="63">
        <f>ROUND(IF(C1003="22", W1003*'UNIT VALUES'!$D$40, W1003*'UNIT VALUES'!$D$32), 0)</f>
        <v>1561906</v>
      </c>
    </row>
    <row r="1004" spans="1:24">
      <c r="A1004" s="64" t="s">
        <v>2838</v>
      </c>
      <c r="B1004" s="64" t="s">
        <v>2813</v>
      </c>
      <c r="C1004" s="64" t="s">
        <v>28</v>
      </c>
      <c r="D1004" s="64" t="s">
        <v>29</v>
      </c>
      <c r="E1004" s="64" t="s">
        <v>2814</v>
      </c>
      <c r="F1004" s="64" t="s">
        <v>2839</v>
      </c>
      <c r="G1004" s="64" t="s">
        <v>1515</v>
      </c>
      <c r="H1004" s="64" t="s">
        <v>24</v>
      </c>
      <c r="I1004" s="64" t="s">
        <v>1606</v>
      </c>
      <c r="J1004" s="64" t="s">
        <v>168</v>
      </c>
      <c r="K1004" s="64" t="s">
        <v>110</v>
      </c>
      <c r="L1004" s="65">
        <v>497524</v>
      </c>
      <c r="M1004" s="65">
        <v>646170</v>
      </c>
      <c r="N1004" s="65">
        <v>646356</v>
      </c>
      <c r="O1004" s="65">
        <v>646889</v>
      </c>
      <c r="P1004" s="65">
        <v>0</v>
      </c>
      <c r="Q1004" s="65">
        <v>159903</v>
      </c>
      <c r="R1004" s="65">
        <v>27581</v>
      </c>
      <c r="S1004" s="65">
        <v>7986</v>
      </c>
      <c r="T1004" s="57">
        <f>IF(P1004&gt;0, ROUND(IF(IF(OR(C1004="51", C1004="52", C1004="66"), (L1004*'UNIT VALUES'!$C$22)-CALCS!P1004,0)&gt;0, IF(OR(C1004="51", C1004="52", C1004="66"), (L1004*'UNIT VALUES'!$C$22)-CALCS!P1004,0), 0), 0), ROUND(IF(IF(OR(C1004="51", C1004="52", C1004="66"), (L1004*'UNIT VALUES'!$C$22)-CALCS!O1004,0)&gt;0, IF(OR(C1004="51", C1004="52", C1004="66"), (L1004*'UNIT VALUES'!$C$22)-CALCS!O1004,0), 0), 0))</f>
        <v>95926</v>
      </c>
      <c r="U1004" s="58">
        <f>IF(C1004="22", (O1004*'UNIT VALUES'!$D$34)+(Q1004*'UNIT VALUES'!$D$35)+(S1004*'UNIT VALUES'!$D$36), (O1004*'UNIT VALUES'!$D$24)+(Q1004*'UNIT VALUES'!$D$25)+(S1004*'UNIT VALUES'!$D$26))</f>
        <v>7552419.2775164265</v>
      </c>
      <c r="V1004" s="58">
        <f>IF(C1004="22",(O1004*'UNIT VALUES'!$D$37)+(Q1004*'UNIT VALUES'!$D$38)+(R1004*'UNIT VALUES'!$D$39),IF(C1004="66",(Q1004*'UNIT VALUES'!$D$27)+(T1004*'UNIT VALUES'!$D$29)+(R1004*'UNIT VALUES'!$D$30),(Q1004*'UNIT VALUES'!$D$27)+(T1004*'UNIT VALUES'!$D$28)+(R1004*'UNIT VALUES'!$D$30)))</f>
        <v>6133591.165414243</v>
      </c>
      <c r="W1004" s="58">
        <f t="shared" si="15"/>
        <v>7552419</v>
      </c>
      <c r="X1004" s="63">
        <f>ROUND(IF(C1004="22", W1004*'UNIT VALUES'!$D$40, W1004*'UNIT VALUES'!$D$32), 0)</f>
        <v>6589240</v>
      </c>
    </row>
    <row r="1005" spans="1:24">
      <c r="A1005" s="64" t="s">
        <v>2840</v>
      </c>
      <c r="B1005" s="64" t="s">
        <v>2813</v>
      </c>
      <c r="C1005" s="64" t="s">
        <v>28</v>
      </c>
      <c r="D1005" s="64" t="s">
        <v>29</v>
      </c>
      <c r="E1005" s="64" t="s">
        <v>2814</v>
      </c>
      <c r="F1005" s="64" t="s">
        <v>2841</v>
      </c>
      <c r="G1005" s="64" t="s">
        <v>23</v>
      </c>
      <c r="H1005" s="64" t="s">
        <v>24</v>
      </c>
      <c r="I1005" s="64" t="s">
        <v>2842</v>
      </c>
      <c r="J1005" s="64" t="s">
        <v>2589</v>
      </c>
      <c r="K1005" s="64" t="s">
        <v>110</v>
      </c>
      <c r="L1005" s="65">
        <v>21267</v>
      </c>
      <c r="M1005" s="65">
        <v>0</v>
      </c>
      <c r="N1005" s="65">
        <v>0</v>
      </c>
      <c r="O1005" s="65">
        <v>29137</v>
      </c>
      <c r="P1005" s="65">
        <v>0</v>
      </c>
      <c r="Q1005" s="65">
        <v>5782</v>
      </c>
      <c r="R1005" s="65">
        <v>760</v>
      </c>
      <c r="S1005" s="65">
        <v>223</v>
      </c>
      <c r="T1005" s="57">
        <f>IF(P1005&gt;0, ROUND(IF(IF(OR(C1005="51", C1005="52", C1005="66"), (L1005*'UNIT VALUES'!$C$22)-CALCS!P1005,0)&gt;0, IF(OR(C1005="51", C1005="52", C1005="66"), (L1005*'UNIT VALUES'!$C$22)-CALCS!P1005,0), 0), 0), ROUND(IF(IF(OR(C1005="51", C1005="52", C1005="66"), (L1005*'UNIT VALUES'!$C$22)-CALCS!O1005,0)&gt;0, IF(OR(C1005="51", C1005="52", C1005="66"), (L1005*'UNIT VALUES'!$C$22)-CALCS!O1005,0), 0), 0))</f>
        <v>2615</v>
      </c>
      <c r="U1005" s="58">
        <f>IF(C1005="22", (O1005*'UNIT VALUES'!$D$34)+(Q1005*'UNIT VALUES'!$D$35)+(S1005*'UNIT VALUES'!$D$36), (O1005*'UNIT VALUES'!$D$24)+(Q1005*'UNIT VALUES'!$D$25)+(S1005*'UNIT VALUES'!$D$26))</f>
        <v>273248.83594134927</v>
      </c>
      <c r="V1005" s="58">
        <f>IF(C1005="22",(O1005*'UNIT VALUES'!$D$37)+(Q1005*'UNIT VALUES'!$D$38)+(R1005*'UNIT VALUES'!$D$39),IF(C1005="66",(Q1005*'UNIT VALUES'!$D$27)+(T1005*'UNIT VALUES'!$D$29)+(R1005*'UNIT VALUES'!$D$30),(Q1005*'UNIT VALUES'!$D$27)+(T1005*'UNIT VALUES'!$D$28)+(R1005*'UNIT VALUES'!$D$30)))</f>
        <v>194101.78047351667</v>
      </c>
      <c r="W1005" s="58">
        <f t="shared" si="15"/>
        <v>273249</v>
      </c>
      <c r="X1005" s="63">
        <f>ROUND(IF(C1005="22", W1005*'UNIT VALUES'!$D$40, W1005*'UNIT VALUES'!$D$32), 0)</f>
        <v>238401</v>
      </c>
    </row>
    <row r="1006" spans="1:24">
      <c r="A1006" s="64" t="s">
        <v>2843</v>
      </c>
      <c r="B1006" s="64" t="s">
        <v>2813</v>
      </c>
      <c r="C1006" s="64" t="s">
        <v>28</v>
      </c>
      <c r="D1006" s="64" t="s">
        <v>29</v>
      </c>
      <c r="E1006" s="64" t="s">
        <v>2814</v>
      </c>
      <c r="F1006" s="64" t="s">
        <v>1281</v>
      </c>
      <c r="G1006" s="64" t="s">
        <v>2844</v>
      </c>
      <c r="H1006" s="64" t="s">
        <v>24</v>
      </c>
      <c r="I1006" s="64" t="s">
        <v>2845</v>
      </c>
      <c r="J1006" s="64" t="s">
        <v>2826</v>
      </c>
      <c r="K1006" s="64" t="s">
        <v>110</v>
      </c>
      <c r="L1006" s="65">
        <v>18991</v>
      </c>
      <c r="M1006" s="65">
        <v>32845</v>
      </c>
      <c r="N1006" s="65">
        <v>32845</v>
      </c>
      <c r="O1006" s="65">
        <v>108755</v>
      </c>
      <c r="P1006" s="65">
        <v>0</v>
      </c>
      <c r="Q1006" s="65">
        <v>14790</v>
      </c>
      <c r="R1006" s="65">
        <v>1494</v>
      </c>
      <c r="S1006" s="65">
        <v>601</v>
      </c>
      <c r="T1006" s="57">
        <f>IF(P1006&gt;0, ROUND(IF(IF(OR(C1006="51", C1006="52", C1006="66"), (L1006*'UNIT VALUES'!$C$22)-CALCS!P1006,0)&gt;0, IF(OR(C1006="51", C1006="52", C1006="66"), (L1006*'UNIT VALUES'!$C$22)-CALCS!P1006,0), 0), 0), ROUND(IF(IF(OR(C1006="51", C1006="52", C1006="66"), (L1006*'UNIT VALUES'!$C$22)-CALCS!O1006,0)&gt;0, IF(OR(C1006="51", C1006="52", C1006="66"), (L1006*'UNIT VALUES'!$C$22)-CALCS!O1006,0), 0), 0))</f>
        <v>0</v>
      </c>
      <c r="U1006" s="58">
        <f>IF(C1006="22", (O1006*'UNIT VALUES'!$D$34)+(Q1006*'UNIT VALUES'!$D$35)+(S1006*'UNIT VALUES'!$D$36), (O1006*'UNIT VALUES'!$D$24)+(Q1006*'UNIT VALUES'!$D$25)+(S1006*'UNIT VALUES'!$D$26))</f>
        <v>771402.16829881491</v>
      </c>
      <c r="V1006" s="58">
        <f>IF(C1006="22",(O1006*'UNIT VALUES'!$D$37)+(Q1006*'UNIT VALUES'!$D$38)+(R1006*'UNIT VALUES'!$D$39),IF(C1006="66",(Q1006*'UNIT VALUES'!$D$27)+(T1006*'UNIT VALUES'!$D$29)+(R1006*'UNIT VALUES'!$D$30),(Q1006*'UNIT VALUES'!$D$27)+(T1006*'UNIT VALUES'!$D$28)+(R1006*'UNIT VALUES'!$D$30)))</f>
        <v>380288.63843357208</v>
      </c>
      <c r="W1006" s="58">
        <f t="shared" si="15"/>
        <v>771402</v>
      </c>
      <c r="X1006" s="63">
        <f>ROUND(IF(C1006="22", W1006*'UNIT VALUES'!$D$40, W1006*'UNIT VALUES'!$D$32), 0)</f>
        <v>673023</v>
      </c>
    </row>
    <row r="1007" spans="1:24">
      <c r="A1007" s="64" t="s">
        <v>2846</v>
      </c>
      <c r="B1007" s="64" t="s">
        <v>2813</v>
      </c>
      <c r="C1007" s="64" t="s">
        <v>28</v>
      </c>
      <c r="D1007" s="64" t="s">
        <v>29</v>
      </c>
      <c r="E1007" s="64" t="s">
        <v>2814</v>
      </c>
      <c r="F1007" s="64" t="s">
        <v>2847</v>
      </c>
      <c r="G1007" s="64" t="s">
        <v>237</v>
      </c>
      <c r="H1007" s="64" t="s">
        <v>24</v>
      </c>
      <c r="I1007" s="64" t="s">
        <v>24</v>
      </c>
      <c r="J1007" s="64" t="s">
        <v>2826</v>
      </c>
      <c r="K1007" s="64" t="s">
        <v>110</v>
      </c>
      <c r="L1007" s="65">
        <v>399743</v>
      </c>
      <c r="M1007" s="65">
        <v>477871</v>
      </c>
      <c r="N1007" s="65">
        <v>477811</v>
      </c>
      <c r="O1007" s="65">
        <v>626681</v>
      </c>
      <c r="P1007" s="65">
        <v>0</v>
      </c>
      <c r="Q1007" s="65">
        <v>93452</v>
      </c>
      <c r="R1007" s="65">
        <v>19586</v>
      </c>
      <c r="S1007" s="65">
        <v>4565</v>
      </c>
      <c r="T1007" s="57">
        <f>IF(P1007&gt;0, ROUND(IF(IF(OR(C1007="51", C1007="52", C1007="66"), (L1007*'UNIT VALUES'!$C$22)-CALCS!P1007,0)&gt;0, IF(OR(C1007="51", C1007="52", C1007="66"), (L1007*'UNIT VALUES'!$C$22)-CALCS!P1007,0), 0), 0), ROUND(IF(IF(OR(C1007="51", C1007="52", C1007="66"), (L1007*'UNIT VALUES'!$C$22)-CALCS!O1007,0)&gt;0, IF(OR(C1007="51", C1007="52", C1007="66"), (L1007*'UNIT VALUES'!$C$22)-CALCS!O1007,0), 0), 0))</f>
        <v>0</v>
      </c>
      <c r="U1007" s="58">
        <f>IF(C1007="22", (O1007*'UNIT VALUES'!$D$34)+(Q1007*'UNIT VALUES'!$D$35)+(S1007*'UNIT VALUES'!$D$36), (O1007*'UNIT VALUES'!$D$24)+(Q1007*'UNIT VALUES'!$D$25)+(S1007*'UNIT VALUES'!$D$26))</f>
        <v>4885223.6604693579</v>
      </c>
      <c r="V1007" s="58">
        <f>IF(C1007="22",(O1007*'UNIT VALUES'!$D$37)+(Q1007*'UNIT VALUES'!$D$38)+(R1007*'UNIT VALUES'!$D$39),IF(C1007="66",(Q1007*'UNIT VALUES'!$D$27)+(T1007*'UNIT VALUES'!$D$29)+(R1007*'UNIT VALUES'!$D$30),(Q1007*'UNIT VALUES'!$D$27)+(T1007*'UNIT VALUES'!$D$28)+(R1007*'UNIT VALUES'!$D$30)))</f>
        <v>3127949.9531506314</v>
      </c>
      <c r="W1007" s="58">
        <f t="shared" si="15"/>
        <v>4885224</v>
      </c>
      <c r="X1007" s="63">
        <f>ROUND(IF(C1007="22", W1007*'UNIT VALUES'!$D$40, W1007*'UNIT VALUES'!$D$32), 0)</f>
        <v>4262199</v>
      </c>
    </row>
    <row r="1008" spans="1:24">
      <c r="A1008" s="64" t="s">
        <v>2848</v>
      </c>
      <c r="B1008" s="64" t="s">
        <v>2813</v>
      </c>
      <c r="C1008" s="64" t="s">
        <v>49</v>
      </c>
      <c r="D1008" s="64" t="s">
        <v>50</v>
      </c>
      <c r="E1008" s="64" t="s">
        <v>2814</v>
      </c>
      <c r="F1008" s="64" t="s">
        <v>2849</v>
      </c>
      <c r="G1008" s="64" t="s">
        <v>23</v>
      </c>
      <c r="H1008" s="64" t="s">
        <v>24</v>
      </c>
      <c r="I1008" s="64" t="s">
        <v>2850</v>
      </c>
      <c r="J1008" s="64" t="s">
        <v>2837</v>
      </c>
      <c r="K1008" s="64" t="s">
        <v>110</v>
      </c>
      <c r="L1008" s="65">
        <v>27169</v>
      </c>
      <c r="M1008" s="65">
        <v>27662</v>
      </c>
      <c r="N1008" s="65">
        <v>27662</v>
      </c>
      <c r="O1008" s="65">
        <v>29330</v>
      </c>
      <c r="P1008" s="65">
        <v>0</v>
      </c>
      <c r="Q1008" s="65">
        <v>4126</v>
      </c>
      <c r="R1008" s="65">
        <v>587</v>
      </c>
      <c r="S1008" s="65">
        <v>103</v>
      </c>
      <c r="T1008" s="57">
        <f>IF(P1008&gt;0, ROUND(IF(IF(OR(C1008="51", C1008="52", C1008="66"), (L1008*'UNIT VALUES'!$C$22)-CALCS!P1008,0)&gt;0, IF(OR(C1008="51", C1008="52", C1008="66"), (L1008*'UNIT VALUES'!$C$22)-CALCS!P1008,0), 0), 0), ROUND(IF(IF(OR(C1008="51", C1008="52", C1008="66"), (L1008*'UNIT VALUES'!$C$22)-CALCS!O1008,0)&gt;0, IF(OR(C1008="51", C1008="52", C1008="66"), (L1008*'UNIT VALUES'!$C$22)-CALCS!O1008,0), 0), 0))</f>
        <v>11234</v>
      </c>
      <c r="U1008" s="58">
        <f>IF(C1008="22", (O1008*'UNIT VALUES'!$D$34)+(Q1008*'UNIT VALUES'!$D$35)+(S1008*'UNIT VALUES'!$D$36), (O1008*'UNIT VALUES'!$D$24)+(Q1008*'UNIT VALUES'!$D$25)+(S1008*'UNIT VALUES'!$D$26))</f>
        <v>202266.49339465454</v>
      </c>
      <c r="V1008" s="58">
        <f>IF(C1008="22",(O1008*'UNIT VALUES'!$D$37)+(Q1008*'UNIT VALUES'!$D$38)+(R1008*'UNIT VALUES'!$D$39),IF(C1008="66",(Q1008*'UNIT VALUES'!$D$27)+(T1008*'UNIT VALUES'!$D$29)+(R1008*'UNIT VALUES'!$D$30),(Q1008*'UNIT VALUES'!$D$27)+(T1008*'UNIT VALUES'!$D$28)+(R1008*'UNIT VALUES'!$D$30)))</f>
        <v>259415.68356805778</v>
      </c>
      <c r="W1008" s="58">
        <f t="shared" si="15"/>
        <v>259416</v>
      </c>
      <c r="X1008" s="63">
        <f>ROUND(IF(C1008="22", W1008*'UNIT VALUES'!$D$40, W1008*'UNIT VALUES'!$D$32), 0)</f>
        <v>226332</v>
      </c>
    </row>
    <row r="1009" spans="1:24">
      <c r="A1009" s="64" t="s">
        <v>2851</v>
      </c>
      <c r="B1009" s="64" t="s">
        <v>2813</v>
      </c>
      <c r="C1009" s="64" t="s">
        <v>102</v>
      </c>
      <c r="D1009" s="64" t="s">
        <v>103</v>
      </c>
      <c r="E1009" s="64" t="s">
        <v>2814</v>
      </c>
      <c r="F1009" s="64" t="s">
        <v>2852</v>
      </c>
      <c r="G1009" s="64" t="s">
        <v>1595</v>
      </c>
      <c r="H1009" s="64" t="s">
        <v>24</v>
      </c>
      <c r="I1009" s="64" t="s">
        <v>24</v>
      </c>
      <c r="J1009" s="64" t="s">
        <v>2837</v>
      </c>
      <c r="K1009" s="64" t="s">
        <v>110</v>
      </c>
      <c r="L1009" s="65">
        <v>138695</v>
      </c>
      <c r="M1009" s="65">
        <v>138370</v>
      </c>
      <c r="N1009" s="65">
        <v>144664</v>
      </c>
      <c r="O1009" s="65">
        <v>232683</v>
      </c>
      <c r="P1009" s="65">
        <v>0</v>
      </c>
      <c r="Q1009" s="65">
        <v>16500</v>
      </c>
      <c r="R1009" s="65">
        <v>2794</v>
      </c>
      <c r="S1009" s="65">
        <v>748</v>
      </c>
      <c r="T1009" s="57">
        <f>IF(P1009&gt;0, ROUND(IF(IF(OR(C1009="51", C1009="52", C1009="66"), (L1009*'UNIT VALUES'!$C$22)-CALCS!P1009,0)&gt;0, IF(OR(C1009="51", C1009="52", C1009="66"), (L1009*'UNIT VALUES'!$C$22)-CALCS!P1009,0), 0), 0), ROUND(IF(IF(OR(C1009="51", C1009="52", C1009="66"), (L1009*'UNIT VALUES'!$C$22)-CALCS!O1009,0)&gt;0, IF(OR(C1009="51", C1009="52", C1009="66"), (L1009*'UNIT VALUES'!$C$22)-CALCS!O1009,0), 0), 0))</f>
        <v>0</v>
      </c>
      <c r="U1009" s="58">
        <f>IF(C1009="22", (O1009*'UNIT VALUES'!$D$34)+(Q1009*'UNIT VALUES'!$D$35)+(S1009*'UNIT VALUES'!$D$36), (O1009*'UNIT VALUES'!$D$24)+(Q1009*'UNIT VALUES'!$D$25)+(S1009*'UNIT VALUES'!$D$26))</f>
        <v>1092590.1576777687</v>
      </c>
      <c r="V1009" s="58">
        <f>IF(C1009="22",(O1009*'UNIT VALUES'!$D$37)+(Q1009*'UNIT VALUES'!$D$38)+(R1009*'UNIT VALUES'!$D$39),IF(C1009="66",(Q1009*'UNIT VALUES'!$D$27)+(T1009*'UNIT VALUES'!$D$29)+(R1009*'UNIT VALUES'!$D$30),(Q1009*'UNIT VALUES'!$D$27)+(T1009*'UNIT VALUES'!$D$28)+(R1009*'UNIT VALUES'!$D$30)))</f>
        <v>504814.38897368539</v>
      </c>
      <c r="W1009" s="58">
        <f t="shared" si="15"/>
        <v>1092590</v>
      </c>
      <c r="X1009" s="63">
        <f>ROUND(IF(C1009="22", W1009*'UNIT VALUES'!$D$40, W1009*'UNIT VALUES'!$D$32), 0)</f>
        <v>953249</v>
      </c>
    </row>
    <row r="1010" spans="1:24">
      <c r="A1010" s="64" t="s">
        <v>2853</v>
      </c>
      <c r="B1010" s="64" t="s">
        <v>2813</v>
      </c>
      <c r="C1010" s="64" t="s">
        <v>102</v>
      </c>
      <c r="D1010" s="64" t="s">
        <v>103</v>
      </c>
      <c r="E1010" s="64" t="s">
        <v>2814</v>
      </c>
      <c r="F1010" s="64" t="s">
        <v>2854</v>
      </c>
      <c r="G1010" s="64" t="s">
        <v>1515</v>
      </c>
      <c r="H1010" s="64" t="s">
        <v>24</v>
      </c>
      <c r="I1010" s="64" t="s">
        <v>24</v>
      </c>
      <c r="J1010" s="64" t="s">
        <v>168</v>
      </c>
      <c r="K1010" s="64" t="s">
        <v>110</v>
      </c>
      <c r="L1010" s="65">
        <v>129495</v>
      </c>
      <c r="M1010" s="65">
        <v>130943</v>
      </c>
      <c r="N1010" s="65">
        <v>0</v>
      </c>
      <c r="O1010" s="65">
        <v>280755</v>
      </c>
      <c r="P1010" s="65">
        <v>0</v>
      </c>
      <c r="Q1010" s="65">
        <v>13893</v>
      </c>
      <c r="R1010" s="65">
        <v>1208</v>
      </c>
      <c r="S1010" s="65">
        <v>584</v>
      </c>
      <c r="T1010" s="57">
        <f>IF(P1010&gt;0, ROUND(IF(IF(OR(C1010="51", C1010="52", C1010="66"), (L1010*'UNIT VALUES'!$C$22)-CALCS!P1010,0)&gt;0, IF(OR(C1010="51", C1010="52", C1010="66"), (L1010*'UNIT VALUES'!$C$22)-CALCS!P1010,0), 0), 0), ROUND(IF(IF(OR(C1010="51", C1010="52", C1010="66"), (L1010*'UNIT VALUES'!$C$22)-CALCS!O1010,0)&gt;0, IF(OR(C1010="51", C1010="52", C1010="66"), (L1010*'UNIT VALUES'!$C$22)-CALCS!O1010,0), 0), 0))</f>
        <v>0</v>
      </c>
      <c r="U1010" s="58">
        <f>IF(C1010="22", (O1010*'UNIT VALUES'!$D$34)+(Q1010*'UNIT VALUES'!$D$35)+(S1010*'UNIT VALUES'!$D$36), (O1010*'UNIT VALUES'!$D$24)+(Q1010*'UNIT VALUES'!$D$25)+(S1010*'UNIT VALUES'!$D$26))</f>
        <v>1078954.8001324406</v>
      </c>
      <c r="V1010" s="58">
        <f>IF(C1010="22",(O1010*'UNIT VALUES'!$D$37)+(Q1010*'UNIT VALUES'!$D$38)+(R1010*'UNIT VALUES'!$D$39),IF(C1010="66",(Q1010*'UNIT VALUES'!$D$27)+(T1010*'UNIT VALUES'!$D$29)+(R1010*'UNIT VALUES'!$D$30),(Q1010*'UNIT VALUES'!$D$27)+(T1010*'UNIT VALUES'!$D$28)+(R1010*'UNIT VALUES'!$D$30)))</f>
        <v>343261.39238280291</v>
      </c>
      <c r="W1010" s="58">
        <f t="shared" si="15"/>
        <v>1078955</v>
      </c>
      <c r="X1010" s="63">
        <f>ROUND(IF(C1010="22", W1010*'UNIT VALUES'!$D$40, W1010*'UNIT VALUES'!$D$32), 0)-2</f>
        <v>941351</v>
      </c>
    </row>
    <row r="1011" spans="1:24">
      <c r="A1011" s="64" t="s">
        <v>2855</v>
      </c>
      <c r="B1011" s="64" t="s">
        <v>2856</v>
      </c>
      <c r="C1011" s="64" t="s">
        <v>19</v>
      </c>
      <c r="D1011" s="64" t="s">
        <v>20</v>
      </c>
      <c r="E1011" s="64" t="s">
        <v>2857</v>
      </c>
      <c r="F1011" s="64" t="s">
        <v>22</v>
      </c>
      <c r="G1011" s="64" t="s">
        <v>23</v>
      </c>
      <c r="H1011" s="64" t="s">
        <v>24</v>
      </c>
      <c r="I1011" s="64" t="s">
        <v>24</v>
      </c>
      <c r="J1011" s="64" t="s">
        <v>25</v>
      </c>
      <c r="K1011" s="64" t="s">
        <v>172</v>
      </c>
      <c r="L1011" s="65">
        <v>0</v>
      </c>
      <c r="M1011" s="65">
        <v>14226922</v>
      </c>
      <c r="N1011" s="65">
        <v>14229191</v>
      </c>
      <c r="O1011" s="65">
        <v>7113287</v>
      </c>
      <c r="P1011" s="65">
        <v>0</v>
      </c>
      <c r="Q1011" s="65">
        <v>1011174</v>
      </c>
      <c r="R1011" s="65">
        <v>193780</v>
      </c>
      <c r="S1011" s="65">
        <v>89288</v>
      </c>
      <c r="T1011" s="57">
        <f>IF(P1011&gt;0, ROUND(IF(IF(OR(C1011="51", C1011="52", C1011="66"), (L1011*'UNIT VALUES'!$C$22)-CALCS!P1011,0)&gt;0, IF(OR(C1011="51", C1011="52", C1011="66"), (L1011*'UNIT VALUES'!$C$22)-CALCS!P1011,0), 0), 0), ROUND(IF(IF(OR(C1011="51", C1011="52", C1011="66"), (L1011*'UNIT VALUES'!$C$22)-CALCS!O1011,0)&gt;0, IF(OR(C1011="51", C1011="52", C1011="66"), (L1011*'UNIT VALUES'!$C$22)-CALCS!O1011,0), 0), 0))</f>
        <v>0</v>
      </c>
      <c r="U1011" s="58">
        <f>IF(C1011="22", (O1011*'UNIT VALUES'!$D$34)+(Q1011*'UNIT VALUES'!$D$35)+(S1011*'UNIT VALUES'!$D$36), (O1011*'UNIT VALUES'!$D$24)+(Q1011*'UNIT VALUES'!$D$25)+(S1011*'UNIT VALUES'!$D$26))</f>
        <v>71402924.022165865</v>
      </c>
      <c r="V1011" s="58">
        <f>IF(C1011="22",(O1011*'UNIT VALUES'!$D$37)+(Q1011*'UNIT VALUES'!$D$38)+(R1011*'UNIT VALUES'!$D$39),IF(C1011="66",(Q1011*'UNIT VALUES'!$D$27)+(T1011*'UNIT VALUES'!$D$29)+(R1011*'UNIT VALUES'!$D$30),(Q1011*'UNIT VALUES'!$D$27)+(T1011*'UNIT VALUES'!$D$28)+(R1011*'UNIT VALUES'!$D$30)))</f>
        <v>42907403.687848061</v>
      </c>
      <c r="W1011" s="58">
        <f t="shared" si="15"/>
        <v>71402924</v>
      </c>
      <c r="X1011" s="63">
        <f>ROUND(IF(C1011="22", W1011*'UNIT VALUES'!$D$40, W1011*'UNIT VALUES'!$D$32), 0)-13</f>
        <v>59537981</v>
      </c>
    </row>
    <row r="1012" spans="1:24">
      <c r="A1012" s="64" t="s">
        <v>2858</v>
      </c>
      <c r="B1012" s="64" t="s">
        <v>2856</v>
      </c>
      <c r="C1012" s="64" t="s">
        <v>28</v>
      </c>
      <c r="D1012" s="64" t="s">
        <v>29</v>
      </c>
      <c r="E1012" s="64" t="s">
        <v>2857</v>
      </c>
      <c r="F1012" s="64" t="s">
        <v>174</v>
      </c>
      <c r="G1012" s="64" t="s">
        <v>23</v>
      </c>
      <c r="H1012" s="64" t="s">
        <v>24</v>
      </c>
      <c r="I1012" s="64" t="s">
        <v>2325</v>
      </c>
      <c r="J1012" s="64" t="s">
        <v>2859</v>
      </c>
      <c r="K1012" s="64" t="s">
        <v>172</v>
      </c>
      <c r="L1012" s="65">
        <v>90368</v>
      </c>
      <c r="M1012" s="65">
        <v>99840</v>
      </c>
      <c r="N1012" s="65">
        <v>98315</v>
      </c>
      <c r="O1012" s="65">
        <v>117063</v>
      </c>
      <c r="P1012" s="65">
        <v>0</v>
      </c>
      <c r="Q1012" s="65">
        <v>18697</v>
      </c>
      <c r="R1012" s="65">
        <v>4282</v>
      </c>
      <c r="S1012" s="65">
        <v>1164</v>
      </c>
      <c r="T1012" s="57">
        <f>IF(P1012&gt;0, ROUND(IF(IF(OR(C1012="51", C1012="52", C1012="66"), (L1012*'UNIT VALUES'!$C$22)-CALCS!P1012,0)&gt;0, IF(OR(C1012="51", C1012="52", C1012="66"), (L1012*'UNIT VALUES'!$C$22)-CALCS!P1012,0), 0), 0), ROUND(IF(IF(OR(C1012="51", C1012="52", C1012="66"), (L1012*'UNIT VALUES'!$C$22)-CALCS!O1012,0)&gt;0, IF(OR(C1012="51", C1012="52", C1012="66"), (L1012*'UNIT VALUES'!$C$22)-CALCS!O1012,0), 0), 0))</f>
        <v>17859</v>
      </c>
      <c r="U1012" s="58">
        <f>IF(C1012="22", (O1012*'UNIT VALUES'!$D$34)+(Q1012*'UNIT VALUES'!$D$35)+(S1012*'UNIT VALUES'!$D$36), (O1012*'UNIT VALUES'!$D$24)+(Q1012*'UNIT VALUES'!$D$25)+(S1012*'UNIT VALUES'!$D$26))</f>
        <v>1003486.6159818385</v>
      </c>
      <c r="V1012" s="58">
        <f>IF(C1012="22",(O1012*'UNIT VALUES'!$D$37)+(Q1012*'UNIT VALUES'!$D$38)+(R1012*'UNIT VALUES'!$D$39),IF(C1012="66",(Q1012*'UNIT VALUES'!$D$27)+(T1012*'UNIT VALUES'!$D$29)+(R1012*'UNIT VALUES'!$D$30),(Q1012*'UNIT VALUES'!$D$27)+(T1012*'UNIT VALUES'!$D$28)+(R1012*'UNIT VALUES'!$D$30)))</f>
        <v>876190.18978762603</v>
      </c>
      <c r="W1012" s="58">
        <f t="shared" si="15"/>
        <v>1003487</v>
      </c>
      <c r="X1012" s="63">
        <f>ROUND(IF(C1012="22", W1012*'UNIT VALUES'!$D$40, W1012*'UNIT VALUES'!$D$32), 0)</f>
        <v>875510</v>
      </c>
    </row>
    <row r="1013" spans="1:24">
      <c r="A1013" s="64" t="s">
        <v>2860</v>
      </c>
      <c r="B1013" s="64" t="s">
        <v>2856</v>
      </c>
      <c r="C1013" s="64" t="s">
        <v>49</v>
      </c>
      <c r="D1013" s="64" t="s">
        <v>50</v>
      </c>
      <c r="E1013" s="64" t="s">
        <v>2857</v>
      </c>
      <c r="F1013" s="64" t="s">
        <v>936</v>
      </c>
      <c r="G1013" s="64" t="s">
        <v>322</v>
      </c>
      <c r="H1013" s="64" t="s">
        <v>24</v>
      </c>
      <c r="I1013" s="64" t="s">
        <v>2861</v>
      </c>
      <c r="J1013" s="64" t="s">
        <v>2862</v>
      </c>
      <c r="K1013" s="64" t="s">
        <v>172</v>
      </c>
      <c r="L1013" s="65">
        <v>659</v>
      </c>
      <c r="M1013" s="65">
        <v>0</v>
      </c>
      <c r="N1013" s="65">
        <v>0</v>
      </c>
      <c r="O1013" s="65">
        <v>84246</v>
      </c>
      <c r="P1013" s="65">
        <v>0</v>
      </c>
      <c r="Q1013" s="65">
        <v>2733</v>
      </c>
      <c r="R1013" s="65">
        <v>0</v>
      </c>
      <c r="S1013" s="65">
        <v>366</v>
      </c>
      <c r="T1013" s="57">
        <f>IF(P1013&gt;0, ROUND(IF(IF(OR(C1013="51", C1013="52", C1013="66"), (L1013*'UNIT VALUES'!$C$22)-CALCS!P1013,0)&gt;0, IF(OR(C1013="51", C1013="52", C1013="66"), (L1013*'UNIT VALUES'!$C$22)-CALCS!P1013,0), 0), 0), ROUND(IF(IF(OR(C1013="51", C1013="52", C1013="66"), (L1013*'UNIT VALUES'!$C$22)-CALCS!O1013,0)&gt;0, IF(OR(C1013="51", C1013="52", C1013="66"), (L1013*'UNIT VALUES'!$C$22)-CALCS!O1013,0), 0), 0))</f>
        <v>0</v>
      </c>
      <c r="U1013" s="58">
        <f>IF(C1013="22", (O1013*'UNIT VALUES'!$D$34)+(Q1013*'UNIT VALUES'!$D$35)+(S1013*'UNIT VALUES'!$D$36), (O1013*'UNIT VALUES'!$D$24)+(Q1013*'UNIT VALUES'!$D$25)+(S1013*'UNIT VALUES'!$D$26))</f>
        <v>311803.62692067528</v>
      </c>
      <c r="V1013" s="58">
        <f>IF(C1013="22",(O1013*'UNIT VALUES'!$D$37)+(Q1013*'UNIT VALUES'!$D$38)+(R1013*'UNIT VALUES'!$D$39),IF(C1013="66",(Q1013*'UNIT VALUES'!$D$27)+(T1013*'UNIT VALUES'!$D$29)+(R1013*'UNIT VALUES'!$D$30),(Q1013*'UNIT VALUES'!$D$27)+(T1013*'UNIT VALUES'!$D$28)+(R1013*'UNIT VALUES'!$D$30)))</f>
        <v>50543.607309914827</v>
      </c>
      <c r="W1013" s="58">
        <f t="shared" si="15"/>
        <v>311804</v>
      </c>
      <c r="X1013" s="63">
        <f>ROUND(IF(C1013="22", W1013*'UNIT VALUES'!$D$40, W1013*'UNIT VALUES'!$D$32), 0)</f>
        <v>272039</v>
      </c>
    </row>
    <row r="1014" spans="1:24">
      <c r="A1014" s="64" t="s">
        <v>2863</v>
      </c>
      <c r="B1014" s="64" t="s">
        <v>2856</v>
      </c>
      <c r="C1014" s="64" t="s">
        <v>28</v>
      </c>
      <c r="D1014" s="64" t="s">
        <v>29</v>
      </c>
      <c r="E1014" s="64" t="s">
        <v>2857</v>
      </c>
      <c r="F1014" s="64" t="s">
        <v>2030</v>
      </c>
      <c r="G1014" s="64" t="s">
        <v>23</v>
      </c>
      <c r="H1014" s="64" t="s">
        <v>24</v>
      </c>
      <c r="I1014" s="64" t="s">
        <v>32</v>
      </c>
      <c r="J1014" s="64" t="s">
        <v>2864</v>
      </c>
      <c r="K1014" s="64" t="s">
        <v>172</v>
      </c>
      <c r="L1014" s="65">
        <v>137969</v>
      </c>
      <c r="M1014" s="65">
        <v>149230</v>
      </c>
      <c r="N1014" s="65">
        <v>149230</v>
      </c>
      <c r="O1014" s="65">
        <v>190695</v>
      </c>
      <c r="P1014" s="65">
        <v>0</v>
      </c>
      <c r="Q1014" s="65">
        <v>30217</v>
      </c>
      <c r="R1014" s="65">
        <v>6588</v>
      </c>
      <c r="S1014" s="65">
        <v>2111</v>
      </c>
      <c r="T1014" s="57">
        <f>IF(P1014&gt;0, ROUND(IF(IF(OR(C1014="51", C1014="52", C1014="66"), (L1014*'UNIT VALUES'!$C$22)-CALCS!P1014,0)&gt;0, IF(OR(C1014="51", C1014="52", C1014="66"), (L1014*'UNIT VALUES'!$C$22)-CALCS!P1014,0), 0), 0), ROUND(IF(IF(OR(C1014="51", C1014="52", C1014="66"), (L1014*'UNIT VALUES'!$C$22)-CALCS!O1014,0)&gt;0, IF(OR(C1014="51", C1014="52", C1014="66"), (L1014*'UNIT VALUES'!$C$22)-CALCS!O1014,0), 0), 0))</f>
        <v>15296</v>
      </c>
      <c r="U1014" s="58">
        <f>IF(C1014="22", (O1014*'UNIT VALUES'!$D$34)+(Q1014*'UNIT VALUES'!$D$35)+(S1014*'UNIT VALUES'!$D$36), (O1014*'UNIT VALUES'!$D$24)+(Q1014*'UNIT VALUES'!$D$25)+(S1014*'UNIT VALUES'!$D$26))</f>
        <v>1663646.2356843716</v>
      </c>
      <c r="V1014" s="58">
        <f>IF(C1014="22",(O1014*'UNIT VALUES'!$D$37)+(Q1014*'UNIT VALUES'!$D$38)+(R1014*'UNIT VALUES'!$D$39),IF(C1014="66",(Q1014*'UNIT VALUES'!$D$27)+(T1014*'UNIT VALUES'!$D$29)+(R1014*'UNIT VALUES'!$D$30),(Q1014*'UNIT VALUES'!$D$27)+(T1014*'UNIT VALUES'!$D$28)+(R1014*'UNIT VALUES'!$D$30)))</f>
        <v>1221826.0656690786</v>
      </c>
      <c r="W1014" s="58">
        <f t="shared" si="15"/>
        <v>1663646</v>
      </c>
      <c r="X1014" s="63">
        <f>ROUND(IF(C1014="22", W1014*'UNIT VALUES'!$D$40, W1014*'UNIT VALUES'!$D$32), 0)</f>
        <v>1451477</v>
      </c>
    </row>
    <row r="1015" spans="1:24">
      <c r="A1015" s="64" t="s">
        <v>1649</v>
      </c>
      <c r="B1015" s="64" t="s">
        <v>2856</v>
      </c>
      <c r="C1015" s="64" t="s">
        <v>28</v>
      </c>
      <c r="D1015" s="64" t="s">
        <v>29</v>
      </c>
      <c r="E1015" s="64" t="s">
        <v>2857</v>
      </c>
      <c r="F1015" s="64" t="s">
        <v>1334</v>
      </c>
      <c r="G1015" s="64" t="s">
        <v>2865</v>
      </c>
      <c r="H1015" s="64" t="s">
        <v>24</v>
      </c>
      <c r="I1015" s="64" t="s">
        <v>803</v>
      </c>
      <c r="J1015" s="64" t="s">
        <v>2866</v>
      </c>
      <c r="K1015" s="64" t="s">
        <v>172</v>
      </c>
      <c r="L1015" s="65">
        <v>44775</v>
      </c>
      <c r="M1015" s="65">
        <v>161872</v>
      </c>
      <c r="N1015" s="65">
        <v>160113</v>
      </c>
      <c r="O1015" s="65">
        <v>365438</v>
      </c>
      <c r="P1015" s="65">
        <v>0</v>
      </c>
      <c r="Q1015" s="65">
        <v>50338</v>
      </c>
      <c r="R1015" s="65">
        <v>1235</v>
      </c>
      <c r="S1015" s="65">
        <v>6093</v>
      </c>
      <c r="T1015" s="57">
        <f>IF(P1015&gt;0, ROUND(IF(IF(OR(C1015="51", C1015="52", C1015="66"), (L1015*'UNIT VALUES'!$C$22)-CALCS!P1015,0)&gt;0, IF(OR(C1015="51", C1015="52", C1015="66"), (L1015*'UNIT VALUES'!$C$22)-CALCS!P1015,0), 0), 0), ROUND(IF(IF(OR(C1015="51", C1015="52", C1015="66"), (L1015*'UNIT VALUES'!$C$22)-CALCS!O1015,0)&gt;0, IF(OR(C1015="51", C1015="52", C1015="66"), (L1015*'UNIT VALUES'!$C$22)-CALCS!O1015,0), 0), 0))</f>
        <v>0</v>
      </c>
      <c r="U1015" s="58">
        <f>IF(C1015="22", (O1015*'UNIT VALUES'!$D$34)+(Q1015*'UNIT VALUES'!$D$35)+(S1015*'UNIT VALUES'!$D$36), (O1015*'UNIT VALUES'!$D$24)+(Q1015*'UNIT VALUES'!$D$25)+(S1015*'UNIT VALUES'!$D$26))</f>
        <v>3301551.558453992</v>
      </c>
      <c r="V1015" s="58">
        <f>IF(C1015="22",(O1015*'UNIT VALUES'!$D$37)+(Q1015*'UNIT VALUES'!$D$38)+(R1015*'UNIT VALUES'!$D$39),IF(C1015="66",(Q1015*'UNIT VALUES'!$D$27)+(T1015*'UNIT VALUES'!$D$29)+(R1015*'UNIT VALUES'!$D$30),(Q1015*'UNIT VALUES'!$D$27)+(T1015*'UNIT VALUES'!$D$28)+(R1015*'UNIT VALUES'!$D$30)))</f>
        <v>1019198.1145650784</v>
      </c>
      <c r="W1015" s="58">
        <f t="shared" si="15"/>
        <v>3301552</v>
      </c>
      <c r="X1015" s="63">
        <f>ROUND(IF(C1015="22", W1015*'UNIT VALUES'!$D$40, W1015*'UNIT VALUES'!$D$32), 0)</f>
        <v>2880497</v>
      </c>
    </row>
    <row r="1016" spans="1:24">
      <c r="A1016" s="64" t="s">
        <v>2867</v>
      </c>
      <c r="B1016" s="64" t="s">
        <v>2856</v>
      </c>
      <c r="C1016" s="64" t="s">
        <v>28</v>
      </c>
      <c r="D1016" s="64" t="s">
        <v>29</v>
      </c>
      <c r="E1016" s="64" t="s">
        <v>2857</v>
      </c>
      <c r="F1016" s="64" t="s">
        <v>952</v>
      </c>
      <c r="G1016" s="64" t="s">
        <v>23</v>
      </c>
      <c r="H1016" s="64" t="s">
        <v>24</v>
      </c>
      <c r="I1016" s="64" t="s">
        <v>2868</v>
      </c>
      <c r="J1016" s="64" t="s">
        <v>2869</v>
      </c>
      <c r="K1016" s="64" t="s">
        <v>2870</v>
      </c>
      <c r="L1016" s="65">
        <v>186545</v>
      </c>
      <c r="M1016" s="65">
        <v>372536</v>
      </c>
      <c r="N1016" s="65">
        <v>345496</v>
      </c>
      <c r="O1016" s="65">
        <v>790390</v>
      </c>
      <c r="P1016" s="65">
        <v>0</v>
      </c>
      <c r="Q1016" s="65">
        <v>128160</v>
      </c>
      <c r="R1016" s="65">
        <v>9943</v>
      </c>
      <c r="S1016" s="65">
        <v>12798</v>
      </c>
      <c r="T1016" s="57">
        <f>IF(P1016&gt;0, ROUND(IF(IF(OR(C1016="51", C1016="52", C1016="66"), (L1016*'UNIT VALUES'!$C$22)-CALCS!P1016,0)&gt;0, IF(OR(C1016="51", C1016="52", C1016="66"), (L1016*'UNIT VALUES'!$C$22)-CALCS!P1016,0), 0), 0), ROUND(IF(IF(OR(C1016="51", C1016="52", C1016="66"), (L1016*'UNIT VALUES'!$C$22)-CALCS!O1016,0)&gt;0, IF(OR(C1016="51", C1016="52", C1016="66"), (L1016*'UNIT VALUES'!$C$22)-CALCS!O1016,0), 0), 0))</f>
        <v>0</v>
      </c>
      <c r="U1016" s="58">
        <f>IF(C1016="22", (O1016*'UNIT VALUES'!$D$34)+(Q1016*'UNIT VALUES'!$D$35)+(S1016*'UNIT VALUES'!$D$36), (O1016*'UNIT VALUES'!$D$24)+(Q1016*'UNIT VALUES'!$D$25)+(S1016*'UNIT VALUES'!$D$26))</f>
        <v>7670848.3853517361</v>
      </c>
      <c r="V1016" s="58">
        <f>IF(C1016="22",(O1016*'UNIT VALUES'!$D$37)+(Q1016*'UNIT VALUES'!$D$38)+(R1016*'UNIT VALUES'!$D$39),IF(C1016="66",(Q1016*'UNIT VALUES'!$D$27)+(T1016*'UNIT VALUES'!$D$29)+(R1016*'UNIT VALUES'!$D$30),(Q1016*'UNIT VALUES'!$D$27)+(T1016*'UNIT VALUES'!$D$28)+(R1016*'UNIT VALUES'!$D$30)))</f>
        <v>3080720.0155961751</v>
      </c>
      <c r="W1016" s="58">
        <f t="shared" si="15"/>
        <v>7670848</v>
      </c>
      <c r="X1016" s="63">
        <f>ROUND(IF(C1016="22", W1016*'UNIT VALUES'!$D$40, W1016*'UNIT VALUES'!$D$32), 0)</f>
        <v>6692565</v>
      </c>
    </row>
    <row r="1017" spans="1:24">
      <c r="A1017" s="64" t="s">
        <v>2871</v>
      </c>
      <c r="B1017" s="64" t="s">
        <v>2856</v>
      </c>
      <c r="C1017" s="64" t="s">
        <v>28</v>
      </c>
      <c r="D1017" s="64" t="s">
        <v>29</v>
      </c>
      <c r="E1017" s="64" t="s">
        <v>2857</v>
      </c>
      <c r="F1017" s="64" t="s">
        <v>816</v>
      </c>
      <c r="G1017" s="64" t="s">
        <v>23</v>
      </c>
      <c r="H1017" s="64" t="s">
        <v>24</v>
      </c>
      <c r="I1017" s="64" t="s">
        <v>2872</v>
      </c>
      <c r="J1017" s="64" t="s">
        <v>2873</v>
      </c>
      <c r="K1017" s="64" t="s">
        <v>2874</v>
      </c>
      <c r="L1017" s="65">
        <v>28159</v>
      </c>
      <c r="M1017" s="65">
        <v>57339</v>
      </c>
      <c r="N1017" s="65">
        <v>56923</v>
      </c>
      <c r="O1017" s="65">
        <v>71802</v>
      </c>
      <c r="P1017" s="65">
        <v>0</v>
      </c>
      <c r="Q1017" s="65">
        <v>10382</v>
      </c>
      <c r="R1017" s="65">
        <v>1044</v>
      </c>
      <c r="S1017" s="65">
        <v>1424</v>
      </c>
      <c r="T1017" s="57">
        <f>IF(P1017&gt;0, ROUND(IF(IF(OR(C1017="51", C1017="52", C1017="66"), (L1017*'UNIT VALUES'!$C$22)-CALCS!P1017,0)&gt;0, IF(OR(C1017="51", C1017="52", C1017="66"), (L1017*'UNIT VALUES'!$C$22)-CALCS!P1017,0), 0), 0), ROUND(IF(IF(OR(C1017="51", C1017="52", C1017="66"), (L1017*'UNIT VALUES'!$C$22)-CALCS!O1017,0)&gt;0, IF(OR(C1017="51", C1017="52", C1017="66"), (L1017*'UNIT VALUES'!$C$22)-CALCS!O1017,0), 0), 0))</f>
        <v>0</v>
      </c>
      <c r="U1017" s="58">
        <f>IF(C1017="22", (O1017*'UNIT VALUES'!$D$34)+(Q1017*'UNIT VALUES'!$D$35)+(S1017*'UNIT VALUES'!$D$36), (O1017*'UNIT VALUES'!$D$24)+(Q1017*'UNIT VALUES'!$D$25)+(S1017*'UNIT VALUES'!$D$26))</f>
        <v>702253.0678924364</v>
      </c>
      <c r="V1017" s="58">
        <f>IF(C1017="22",(O1017*'UNIT VALUES'!$D$37)+(Q1017*'UNIT VALUES'!$D$38)+(R1017*'UNIT VALUES'!$D$39),IF(C1017="66",(Q1017*'UNIT VALUES'!$D$27)+(T1017*'UNIT VALUES'!$D$29)+(R1017*'UNIT VALUES'!$D$30),(Q1017*'UNIT VALUES'!$D$27)+(T1017*'UNIT VALUES'!$D$28)+(R1017*'UNIT VALUES'!$D$30)))</f>
        <v>266609.73505731195</v>
      </c>
      <c r="W1017" s="58">
        <f t="shared" si="15"/>
        <v>702253</v>
      </c>
      <c r="X1017" s="63">
        <f>ROUND(IF(C1017="22", W1017*'UNIT VALUES'!$D$40, W1017*'UNIT VALUES'!$D$32), 0)</f>
        <v>612693</v>
      </c>
    </row>
    <row r="1018" spans="1:24">
      <c r="A1018" s="64" t="s">
        <v>2875</v>
      </c>
      <c r="B1018" s="64" t="s">
        <v>2856</v>
      </c>
      <c r="C1018" s="64" t="s">
        <v>28</v>
      </c>
      <c r="D1018" s="64" t="s">
        <v>29</v>
      </c>
      <c r="E1018" s="64" t="s">
        <v>2857</v>
      </c>
      <c r="F1018" s="64" t="s">
        <v>959</v>
      </c>
      <c r="G1018" s="64" t="s">
        <v>1180</v>
      </c>
      <c r="H1018" s="64" t="s">
        <v>24</v>
      </c>
      <c r="I1018" s="64" t="s">
        <v>57</v>
      </c>
      <c r="J1018" s="64" t="s">
        <v>2876</v>
      </c>
      <c r="K1018" s="64" t="s">
        <v>2874</v>
      </c>
      <c r="L1018" s="65">
        <v>119175</v>
      </c>
      <c r="M1018" s="65">
        <v>118102</v>
      </c>
      <c r="N1018" s="65">
        <v>118102</v>
      </c>
      <c r="O1018" s="65">
        <v>118296</v>
      </c>
      <c r="P1018" s="65">
        <v>0</v>
      </c>
      <c r="Q1018" s="65">
        <v>22585</v>
      </c>
      <c r="R1018" s="65">
        <v>4518</v>
      </c>
      <c r="S1018" s="65">
        <v>1289</v>
      </c>
      <c r="T1018" s="57">
        <f>IF(P1018&gt;0, ROUND(IF(IF(OR(C1018="51", C1018="52", C1018="66"), (L1018*'UNIT VALUES'!$C$22)-CALCS!P1018,0)&gt;0, IF(OR(C1018="51", C1018="52", C1018="66"), (L1018*'UNIT VALUES'!$C$22)-CALCS!P1018,0), 0), 0), ROUND(IF(IF(OR(C1018="51", C1018="52", C1018="66"), (L1018*'UNIT VALUES'!$C$22)-CALCS!O1018,0)&gt;0, IF(OR(C1018="51", C1018="52", C1018="66"), (L1018*'UNIT VALUES'!$C$22)-CALCS!O1018,0), 0), 0))</f>
        <v>59635</v>
      </c>
      <c r="U1018" s="58">
        <f>IF(C1018="22", (O1018*'UNIT VALUES'!$D$34)+(Q1018*'UNIT VALUES'!$D$35)+(S1018*'UNIT VALUES'!$D$36), (O1018*'UNIT VALUES'!$D$24)+(Q1018*'UNIT VALUES'!$D$25)+(S1018*'UNIT VALUES'!$D$26))</f>
        <v>1146915.494075024</v>
      </c>
      <c r="V1018" s="58">
        <f>IF(C1018="22",(O1018*'UNIT VALUES'!$D$37)+(Q1018*'UNIT VALUES'!$D$38)+(R1018*'UNIT VALUES'!$D$39),IF(C1018="66",(Q1018*'UNIT VALUES'!$D$27)+(T1018*'UNIT VALUES'!$D$29)+(R1018*'UNIT VALUES'!$D$30),(Q1018*'UNIT VALUES'!$D$27)+(T1018*'UNIT VALUES'!$D$28)+(R1018*'UNIT VALUES'!$D$30)))</f>
        <v>1489898.7734556948</v>
      </c>
      <c r="W1018" s="58">
        <f t="shared" si="15"/>
        <v>1489899</v>
      </c>
      <c r="X1018" s="63">
        <f>ROUND(IF(C1018="22", W1018*'UNIT VALUES'!$D$40, W1018*'UNIT VALUES'!$D$32), 0)</f>
        <v>1299888</v>
      </c>
    </row>
    <row r="1019" spans="1:24">
      <c r="A1019" s="64" t="s">
        <v>2877</v>
      </c>
      <c r="B1019" s="64" t="s">
        <v>2856</v>
      </c>
      <c r="C1019" s="64" t="s">
        <v>28</v>
      </c>
      <c r="D1019" s="64" t="s">
        <v>29</v>
      </c>
      <c r="E1019" s="64" t="s">
        <v>2857</v>
      </c>
      <c r="F1019" s="64" t="s">
        <v>301</v>
      </c>
      <c r="G1019" s="64" t="s">
        <v>608</v>
      </c>
      <c r="H1019" s="64" t="s">
        <v>24</v>
      </c>
      <c r="I1019" s="64" t="s">
        <v>2878</v>
      </c>
      <c r="J1019" s="64" t="s">
        <v>2879</v>
      </c>
      <c r="K1019" s="64" t="s">
        <v>2870</v>
      </c>
      <c r="L1019" s="65">
        <v>48040</v>
      </c>
      <c r="M1019" s="65">
        <v>84997</v>
      </c>
      <c r="N1019" s="65">
        <v>84997</v>
      </c>
      <c r="O1019" s="65">
        <v>175023</v>
      </c>
      <c r="P1019" s="65">
        <v>0</v>
      </c>
      <c r="Q1019" s="65">
        <v>62331</v>
      </c>
      <c r="R1019" s="65">
        <v>1671</v>
      </c>
      <c r="S1019" s="65">
        <v>6770</v>
      </c>
      <c r="T1019" s="57">
        <f>IF(P1019&gt;0, ROUND(IF(IF(OR(C1019="51", C1019="52", C1019="66"), (L1019*'UNIT VALUES'!$C$22)-CALCS!P1019,0)&gt;0, IF(OR(C1019="51", C1019="52", C1019="66"), (L1019*'UNIT VALUES'!$C$22)-CALCS!P1019,0), 0), 0), ROUND(IF(IF(OR(C1019="51", C1019="52", C1019="66"), (L1019*'UNIT VALUES'!$C$22)-CALCS!O1019,0)&gt;0, IF(OR(C1019="51", C1019="52", C1019="66"), (L1019*'UNIT VALUES'!$C$22)-CALCS!O1019,0), 0), 0))</f>
        <v>0</v>
      </c>
      <c r="U1019" s="58">
        <f>IF(C1019="22", (O1019*'UNIT VALUES'!$D$34)+(Q1019*'UNIT VALUES'!$D$35)+(S1019*'UNIT VALUES'!$D$36), (O1019*'UNIT VALUES'!$D$24)+(Q1019*'UNIT VALUES'!$D$25)+(S1019*'UNIT VALUES'!$D$26))</f>
        <v>3411568.3431634586</v>
      </c>
      <c r="V1019" s="58">
        <f>IF(C1019="22",(O1019*'UNIT VALUES'!$D$37)+(Q1019*'UNIT VALUES'!$D$38)+(R1019*'UNIT VALUES'!$D$39),IF(C1019="66",(Q1019*'UNIT VALUES'!$D$27)+(T1019*'UNIT VALUES'!$D$29)+(R1019*'UNIT VALUES'!$D$30),(Q1019*'UNIT VALUES'!$D$27)+(T1019*'UNIT VALUES'!$D$28)+(R1019*'UNIT VALUES'!$D$30)))</f>
        <v>1272152.1592544205</v>
      </c>
      <c r="W1019" s="58">
        <f t="shared" si="15"/>
        <v>3411568</v>
      </c>
      <c r="X1019" s="63">
        <f>ROUND(IF(C1019="22", W1019*'UNIT VALUES'!$D$40, W1019*'UNIT VALUES'!$D$32), 0)</f>
        <v>2976482</v>
      </c>
    </row>
    <row r="1020" spans="1:24">
      <c r="A1020" s="64" t="s">
        <v>2880</v>
      </c>
      <c r="B1020" s="64" t="s">
        <v>2856</v>
      </c>
      <c r="C1020" s="64" t="s">
        <v>28</v>
      </c>
      <c r="D1020" s="64" t="s">
        <v>29</v>
      </c>
      <c r="E1020" s="64" t="s">
        <v>2857</v>
      </c>
      <c r="F1020" s="64" t="s">
        <v>901</v>
      </c>
      <c r="G1020" s="64" t="s">
        <v>769</v>
      </c>
      <c r="H1020" s="64" t="s">
        <v>24</v>
      </c>
      <c r="I1020" s="64" t="s">
        <v>2881</v>
      </c>
      <c r="J1020" s="64" t="s">
        <v>2882</v>
      </c>
      <c r="K1020" s="64" t="s">
        <v>2874</v>
      </c>
      <c r="L1020" s="65">
        <v>27542</v>
      </c>
      <c r="M1020" s="65">
        <v>45917</v>
      </c>
      <c r="N1020" s="65">
        <v>44337</v>
      </c>
      <c r="O1020" s="65">
        <v>76201</v>
      </c>
      <c r="P1020" s="65">
        <v>0</v>
      </c>
      <c r="Q1020" s="65">
        <v>18519</v>
      </c>
      <c r="R1020" s="65">
        <v>1551</v>
      </c>
      <c r="S1020" s="65">
        <v>1405</v>
      </c>
      <c r="T1020" s="57">
        <f>IF(P1020&gt;0, ROUND(IF(IF(OR(C1020="51", C1020="52", C1020="66"), (L1020*'UNIT VALUES'!$C$22)-CALCS!P1020,0)&gt;0, IF(OR(C1020="51", C1020="52", C1020="66"), (L1020*'UNIT VALUES'!$C$22)-CALCS!P1020,0), 0), 0), ROUND(IF(IF(OR(C1020="51", C1020="52", C1020="66"), (L1020*'UNIT VALUES'!$C$22)-CALCS!O1020,0)&gt;0, IF(OR(C1020="51", C1020="52", C1020="66"), (L1020*'UNIT VALUES'!$C$22)-CALCS!O1020,0), 0), 0))</f>
        <v>0</v>
      </c>
      <c r="U1020" s="58">
        <f>IF(C1020="22", (O1020*'UNIT VALUES'!$D$34)+(Q1020*'UNIT VALUES'!$D$35)+(S1020*'UNIT VALUES'!$D$36), (O1020*'UNIT VALUES'!$D$24)+(Q1020*'UNIT VALUES'!$D$25)+(S1020*'UNIT VALUES'!$D$26))</f>
        <v>958489.51644804818</v>
      </c>
      <c r="V1020" s="58">
        <f>IF(C1020="22",(O1020*'UNIT VALUES'!$D$37)+(Q1020*'UNIT VALUES'!$D$38)+(R1020*'UNIT VALUES'!$D$39),IF(C1020="66",(Q1020*'UNIT VALUES'!$D$27)+(T1020*'UNIT VALUES'!$D$29)+(R1020*'UNIT VALUES'!$D$30),(Q1020*'UNIT VALUES'!$D$27)+(T1020*'UNIT VALUES'!$D$28)+(R1020*'UNIT VALUES'!$D$30)))</f>
        <v>453325.45503315725</v>
      </c>
      <c r="W1020" s="58">
        <f t="shared" si="15"/>
        <v>958490</v>
      </c>
      <c r="X1020" s="63">
        <f>ROUND(IF(C1020="22", W1020*'UNIT VALUES'!$D$40, W1020*'UNIT VALUES'!$D$32), 0)</f>
        <v>836251</v>
      </c>
    </row>
    <row r="1021" spans="1:24">
      <c r="A1021" s="64" t="s">
        <v>2883</v>
      </c>
      <c r="B1021" s="64" t="s">
        <v>2856</v>
      </c>
      <c r="C1021" s="64" t="s">
        <v>28</v>
      </c>
      <c r="D1021" s="64" t="s">
        <v>29</v>
      </c>
      <c r="E1021" s="64" t="s">
        <v>2857</v>
      </c>
      <c r="F1021" s="64" t="s">
        <v>2884</v>
      </c>
      <c r="G1021" s="64" t="s">
        <v>23</v>
      </c>
      <c r="H1021" s="64" t="s">
        <v>24</v>
      </c>
      <c r="I1021" s="64" t="s">
        <v>2885</v>
      </c>
      <c r="J1021" s="64" t="s">
        <v>2862</v>
      </c>
      <c r="K1021" s="64" t="s">
        <v>172</v>
      </c>
      <c r="L1021" s="65">
        <v>4242</v>
      </c>
      <c r="M1021" s="65">
        <v>40595</v>
      </c>
      <c r="N1021" s="65">
        <v>40595</v>
      </c>
      <c r="O1021" s="65">
        <v>119097</v>
      </c>
      <c r="P1021" s="65">
        <v>0</v>
      </c>
      <c r="Q1021" s="65">
        <v>10071</v>
      </c>
      <c r="R1021" s="65">
        <v>259</v>
      </c>
      <c r="S1021" s="65">
        <v>1827</v>
      </c>
      <c r="T1021" s="57">
        <f>IF(P1021&gt;0, ROUND(IF(IF(OR(C1021="51", C1021="52", C1021="66"), (L1021*'UNIT VALUES'!$C$22)-CALCS!P1021,0)&gt;0, IF(OR(C1021="51", C1021="52", C1021="66"), (L1021*'UNIT VALUES'!$C$22)-CALCS!P1021,0), 0), 0), ROUND(IF(IF(OR(C1021="51", C1021="52", C1021="66"), (L1021*'UNIT VALUES'!$C$22)-CALCS!O1021,0)&gt;0, IF(OR(C1021="51", C1021="52", C1021="66"), (L1021*'UNIT VALUES'!$C$22)-CALCS!O1021,0), 0), 0))</f>
        <v>0</v>
      </c>
      <c r="U1021" s="58">
        <f>IF(C1021="22", (O1021*'UNIT VALUES'!$D$34)+(Q1021*'UNIT VALUES'!$D$35)+(S1021*'UNIT VALUES'!$D$36), (O1021*'UNIT VALUES'!$D$24)+(Q1021*'UNIT VALUES'!$D$25)+(S1021*'UNIT VALUES'!$D$26))</f>
        <v>853866.27165051759</v>
      </c>
      <c r="V1021" s="58">
        <f>IF(C1021="22",(O1021*'UNIT VALUES'!$D$37)+(Q1021*'UNIT VALUES'!$D$38)+(R1021*'UNIT VALUES'!$D$39),IF(C1021="66",(Q1021*'UNIT VALUES'!$D$27)+(T1021*'UNIT VALUES'!$D$29)+(R1021*'UNIT VALUES'!$D$30),(Q1021*'UNIT VALUES'!$D$27)+(T1021*'UNIT VALUES'!$D$28)+(R1021*'UNIT VALUES'!$D$30)))</f>
        <v>204760.05254430952</v>
      </c>
      <c r="W1021" s="58">
        <f t="shared" si="15"/>
        <v>853866</v>
      </c>
      <c r="X1021" s="63">
        <f>ROUND(IF(C1021="22", W1021*'UNIT VALUES'!$D$40, W1021*'UNIT VALUES'!$D$32), 0)</f>
        <v>744970</v>
      </c>
    </row>
    <row r="1022" spans="1:24">
      <c r="A1022" s="64" t="s">
        <v>2886</v>
      </c>
      <c r="B1022" s="64" t="s">
        <v>2856</v>
      </c>
      <c r="C1022" s="64" t="s">
        <v>28</v>
      </c>
      <c r="D1022" s="64" t="s">
        <v>29</v>
      </c>
      <c r="E1022" s="64" t="s">
        <v>2857</v>
      </c>
      <c r="F1022" s="64" t="s">
        <v>916</v>
      </c>
      <c r="G1022" s="64" t="s">
        <v>769</v>
      </c>
      <c r="H1022" s="64" t="s">
        <v>24</v>
      </c>
      <c r="I1022" s="64" t="s">
        <v>2887</v>
      </c>
      <c r="J1022" s="64" t="s">
        <v>2882</v>
      </c>
      <c r="K1022" s="64" t="s">
        <v>2874</v>
      </c>
      <c r="L1022" s="65">
        <v>11396</v>
      </c>
      <c r="M1022" s="65">
        <v>37254</v>
      </c>
      <c r="N1022" s="65">
        <v>37272</v>
      </c>
      <c r="O1022" s="65">
        <v>93857</v>
      </c>
      <c r="P1022" s="65">
        <v>0</v>
      </c>
      <c r="Q1022" s="65">
        <v>27964</v>
      </c>
      <c r="R1022" s="65">
        <v>384</v>
      </c>
      <c r="S1022" s="65">
        <v>441</v>
      </c>
      <c r="T1022" s="57">
        <f>IF(P1022&gt;0, ROUND(IF(IF(OR(C1022="51", C1022="52", C1022="66"), (L1022*'UNIT VALUES'!$C$22)-CALCS!P1022,0)&gt;0, IF(OR(C1022="51", C1022="52", C1022="66"), (L1022*'UNIT VALUES'!$C$22)-CALCS!P1022,0), 0), 0), ROUND(IF(IF(OR(C1022="51", C1022="52", C1022="66"), (L1022*'UNIT VALUES'!$C$22)-CALCS!O1022,0)&gt;0, IF(OR(C1022="51", C1022="52", C1022="66"), (L1022*'UNIT VALUES'!$C$22)-CALCS!O1022,0), 0), 0))</f>
        <v>0</v>
      </c>
      <c r="U1022" s="58">
        <f>IF(C1022="22", (O1022*'UNIT VALUES'!$D$34)+(Q1022*'UNIT VALUES'!$D$35)+(S1022*'UNIT VALUES'!$D$36), (O1022*'UNIT VALUES'!$D$24)+(Q1022*'UNIT VALUES'!$D$25)+(S1022*'UNIT VALUES'!$D$26))</f>
        <v>1121089.9310495534</v>
      </c>
      <c r="V1022" s="58">
        <f>IF(C1022="22",(O1022*'UNIT VALUES'!$D$37)+(Q1022*'UNIT VALUES'!$D$38)+(R1022*'UNIT VALUES'!$D$39),IF(C1022="66",(Q1022*'UNIT VALUES'!$D$27)+(T1022*'UNIT VALUES'!$D$29)+(R1022*'UNIT VALUES'!$D$30),(Q1022*'UNIT VALUES'!$D$27)+(T1022*'UNIT VALUES'!$D$28)+(R1022*'UNIT VALUES'!$D$30)))</f>
        <v>544602.77503606828</v>
      </c>
      <c r="W1022" s="58">
        <f t="shared" si="15"/>
        <v>1121090</v>
      </c>
      <c r="X1022" s="63">
        <f>ROUND(IF(C1022="22", W1022*'UNIT VALUES'!$D$40, W1022*'UNIT VALUES'!$D$32), 0)</f>
        <v>978115</v>
      </c>
    </row>
    <row r="1023" spans="1:24">
      <c r="A1023" s="64" t="s">
        <v>2888</v>
      </c>
      <c r="B1023" s="64" t="s">
        <v>2856</v>
      </c>
      <c r="C1023" s="64" t="s">
        <v>28</v>
      </c>
      <c r="D1023" s="64" t="s">
        <v>29</v>
      </c>
      <c r="E1023" s="64" t="s">
        <v>2857</v>
      </c>
      <c r="F1023" s="64" t="s">
        <v>1503</v>
      </c>
      <c r="G1023" s="64" t="s">
        <v>2889</v>
      </c>
      <c r="H1023" s="64" t="s">
        <v>24</v>
      </c>
      <c r="I1023" s="64" t="s">
        <v>2890</v>
      </c>
      <c r="J1023" s="64" t="s">
        <v>2873</v>
      </c>
      <c r="K1023" s="64" t="s">
        <v>2874</v>
      </c>
      <c r="L1023" s="65">
        <v>9192</v>
      </c>
      <c r="M1023" s="65">
        <v>20447</v>
      </c>
      <c r="N1023" s="65">
        <v>18034</v>
      </c>
      <c r="O1023" s="65">
        <v>56207</v>
      </c>
      <c r="P1023" s="65">
        <v>0</v>
      </c>
      <c r="Q1023" s="65">
        <v>9691</v>
      </c>
      <c r="R1023" s="65">
        <v>262</v>
      </c>
      <c r="S1023" s="65">
        <v>1324</v>
      </c>
      <c r="T1023" s="57">
        <f>IF(P1023&gt;0, ROUND(IF(IF(OR(C1023="51", C1023="52", C1023="66"), (L1023*'UNIT VALUES'!$C$22)-CALCS!P1023,0)&gt;0, IF(OR(C1023="51", C1023="52", C1023="66"), (L1023*'UNIT VALUES'!$C$22)-CALCS!P1023,0), 0), 0), ROUND(IF(IF(OR(C1023="51", C1023="52", C1023="66"), (L1023*'UNIT VALUES'!$C$22)-CALCS!O1023,0)&gt;0, IF(OR(C1023="51", C1023="52", C1023="66"), (L1023*'UNIT VALUES'!$C$22)-CALCS!O1023,0), 0), 0))</f>
        <v>0</v>
      </c>
      <c r="U1023" s="58">
        <f>IF(C1023="22", (O1023*'UNIT VALUES'!$D$34)+(Q1023*'UNIT VALUES'!$D$35)+(S1023*'UNIT VALUES'!$D$36), (O1023*'UNIT VALUES'!$D$24)+(Q1023*'UNIT VALUES'!$D$25)+(S1023*'UNIT VALUES'!$D$26))</f>
        <v>633368.86832085217</v>
      </c>
      <c r="V1023" s="58">
        <f>IF(C1023="22",(O1023*'UNIT VALUES'!$D$37)+(Q1023*'UNIT VALUES'!$D$38)+(R1023*'UNIT VALUES'!$D$39),IF(C1023="66",(Q1023*'UNIT VALUES'!$D$27)+(T1023*'UNIT VALUES'!$D$29)+(R1023*'UNIT VALUES'!$D$30),(Q1023*'UNIT VALUES'!$D$27)+(T1023*'UNIT VALUES'!$D$28)+(R1023*'UNIT VALUES'!$D$30)))</f>
        <v>197946.78898836384</v>
      </c>
      <c r="W1023" s="58">
        <f t="shared" si="15"/>
        <v>633369</v>
      </c>
      <c r="X1023" s="63">
        <f>ROUND(IF(C1023="22", W1023*'UNIT VALUES'!$D$40, W1023*'UNIT VALUES'!$D$32), 0)</f>
        <v>552594</v>
      </c>
    </row>
    <row r="1024" spans="1:24">
      <c r="A1024" s="64" t="s">
        <v>2891</v>
      </c>
      <c r="B1024" s="64" t="s">
        <v>2856</v>
      </c>
      <c r="C1024" s="64" t="s">
        <v>28</v>
      </c>
      <c r="D1024" s="64" t="s">
        <v>29</v>
      </c>
      <c r="E1024" s="64" t="s">
        <v>2857</v>
      </c>
      <c r="F1024" s="64" t="s">
        <v>77</v>
      </c>
      <c r="G1024" s="64" t="s">
        <v>23</v>
      </c>
      <c r="H1024" s="64" t="s">
        <v>24</v>
      </c>
      <c r="I1024" s="64" t="s">
        <v>1943</v>
      </c>
      <c r="J1024" s="64" t="s">
        <v>2892</v>
      </c>
      <c r="K1024" s="64" t="s">
        <v>2870</v>
      </c>
      <c r="L1024" s="65">
        <v>167690</v>
      </c>
      <c r="M1024" s="65">
        <v>234462</v>
      </c>
      <c r="N1024" s="65">
        <v>231999</v>
      </c>
      <c r="O1024" s="65">
        <v>305215</v>
      </c>
      <c r="P1024" s="65">
        <v>0</v>
      </c>
      <c r="Q1024" s="65">
        <v>52808</v>
      </c>
      <c r="R1024" s="65">
        <v>4452</v>
      </c>
      <c r="S1024" s="65">
        <v>4391</v>
      </c>
      <c r="T1024" s="57">
        <f>IF(P1024&gt;0, ROUND(IF(IF(OR(C1024="51", C1024="52", C1024="66"), (L1024*'UNIT VALUES'!$C$22)-CALCS!P1024,0)&gt;0, IF(OR(C1024="51", C1024="52", C1024="66"), (L1024*'UNIT VALUES'!$C$22)-CALCS!P1024,0), 0), 0), ROUND(IF(IF(OR(C1024="51", C1024="52", C1024="66"), (L1024*'UNIT VALUES'!$C$22)-CALCS!O1024,0)&gt;0, IF(OR(C1024="51", C1024="52", C1024="66"), (L1024*'UNIT VALUES'!$C$22)-CALCS!O1024,0), 0), 0))</f>
        <v>0</v>
      </c>
      <c r="U1024" s="58">
        <f>IF(C1024="22", (O1024*'UNIT VALUES'!$D$34)+(Q1024*'UNIT VALUES'!$D$35)+(S1024*'UNIT VALUES'!$D$36), (O1024*'UNIT VALUES'!$D$24)+(Q1024*'UNIT VALUES'!$D$25)+(S1024*'UNIT VALUES'!$D$26))</f>
        <v>2971123.7279342818</v>
      </c>
      <c r="V1024" s="58">
        <f>IF(C1024="22",(O1024*'UNIT VALUES'!$D$37)+(Q1024*'UNIT VALUES'!$D$38)+(R1024*'UNIT VALUES'!$D$39),IF(C1024="66",(Q1024*'UNIT VALUES'!$D$27)+(T1024*'UNIT VALUES'!$D$29)+(R1024*'UNIT VALUES'!$D$30),(Q1024*'UNIT VALUES'!$D$27)+(T1024*'UNIT VALUES'!$D$28)+(R1024*'UNIT VALUES'!$D$30)))</f>
        <v>1294772.8833531789</v>
      </c>
      <c r="W1024" s="58">
        <f t="shared" si="15"/>
        <v>2971124</v>
      </c>
      <c r="X1024" s="63">
        <f>ROUND(IF(C1024="22", W1024*'UNIT VALUES'!$D$40, W1024*'UNIT VALUES'!$D$32), 0)</f>
        <v>2592209</v>
      </c>
    </row>
    <row r="1025" spans="1:24">
      <c r="A1025" s="64" t="s">
        <v>2893</v>
      </c>
      <c r="B1025" s="64" t="s">
        <v>2856</v>
      </c>
      <c r="C1025" s="64" t="s">
        <v>28</v>
      </c>
      <c r="D1025" s="64" t="s">
        <v>29</v>
      </c>
      <c r="E1025" s="64" t="s">
        <v>2857</v>
      </c>
      <c r="F1025" s="64" t="s">
        <v>1946</v>
      </c>
      <c r="G1025" s="64" t="s">
        <v>23</v>
      </c>
      <c r="H1025" s="64" t="s">
        <v>24</v>
      </c>
      <c r="I1025" s="64" t="s">
        <v>1278</v>
      </c>
      <c r="J1025" s="64" t="s">
        <v>2862</v>
      </c>
      <c r="K1025" s="64" t="s">
        <v>172</v>
      </c>
      <c r="L1025" s="65">
        <v>683468</v>
      </c>
      <c r="M1025" s="65">
        <v>905931</v>
      </c>
      <c r="N1025" s="65">
        <v>904078</v>
      </c>
      <c r="O1025" s="65">
        <v>1197816</v>
      </c>
      <c r="P1025" s="65">
        <v>0</v>
      </c>
      <c r="Q1025" s="65">
        <v>271976</v>
      </c>
      <c r="R1025" s="65">
        <v>32498</v>
      </c>
      <c r="S1025" s="65">
        <v>34031</v>
      </c>
      <c r="T1025" s="57">
        <f>IF(P1025&gt;0, ROUND(IF(IF(OR(C1025="51", C1025="52", C1025="66"), (L1025*'UNIT VALUES'!$C$22)-CALCS!P1025,0)&gt;0, IF(OR(C1025="51", C1025="52", C1025="66"), (L1025*'UNIT VALUES'!$C$22)-CALCS!P1025,0), 0), 0), ROUND(IF(IF(OR(C1025="51", C1025="52", C1025="66"), (L1025*'UNIT VALUES'!$C$22)-CALCS!O1025,0)&gt;0, IF(OR(C1025="51", C1025="52", C1025="66"), (L1025*'UNIT VALUES'!$C$22)-CALCS!O1025,0), 0), 0))</f>
        <v>0</v>
      </c>
      <c r="U1025" s="58">
        <f>IF(C1025="22", (O1025*'UNIT VALUES'!$D$34)+(Q1025*'UNIT VALUES'!$D$35)+(S1025*'UNIT VALUES'!$D$36), (O1025*'UNIT VALUES'!$D$24)+(Q1025*'UNIT VALUES'!$D$25)+(S1025*'UNIT VALUES'!$D$26))</f>
        <v>16499756.026134387</v>
      </c>
      <c r="V1025" s="58">
        <f>IF(C1025="22",(O1025*'UNIT VALUES'!$D$37)+(Q1025*'UNIT VALUES'!$D$38)+(R1025*'UNIT VALUES'!$D$39),IF(C1025="66",(Q1025*'UNIT VALUES'!$D$27)+(T1025*'UNIT VALUES'!$D$29)+(R1025*'UNIT VALUES'!$D$30),(Q1025*'UNIT VALUES'!$D$27)+(T1025*'UNIT VALUES'!$D$28)+(R1025*'UNIT VALUES'!$D$30)))</f>
        <v>7352264.9910560548</v>
      </c>
      <c r="W1025" s="58">
        <f t="shared" si="15"/>
        <v>16499756</v>
      </c>
      <c r="X1025" s="63">
        <f>ROUND(IF(C1025="22", W1025*'UNIT VALUES'!$D$40, W1025*'UNIT VALUES'!$D$32), 0)</f>
        <v>14395500</v>
      </c>
    </row>
    <row r="1026" spans="1:24">
      <c r="A1026" s="64" t="s">
        <v>2894</v>
      </c>
      <c r="B1026" s="64" t="s">
        <v>2856</v>
      </c>
      <c r="C1026" s="64" t="s">
        <v>28</v>
      </c>
      <c r="D1026" s="64" t="s">
        <v>29</v>
      </c>
      <c r="E1026" s="64" t="s">
        <v>2857</v>
      </c>
      <c r="F1026" s="64" t="s">
        <v>139</v>
      </c>
      <c r="G1026" s="64" t="s">
        <v>2895</v>
      </c>
      <c r="H1026" s="64" t="s">
        <v>24</v>
      </c>
      <c r="I1026" s="64" t="s">
        <v>2896</v>
      </c>
      <c r="J1026" s="64" t="s">
        <v>2897</v>
      </c>
      <c r="K1026" s="64" t="s">
        <v>172</v>
      </c>
      <c r="L1026" s="65">
        <v>22748</v>
      </c>
      <c r="M1026" s="65">
        <v>23884</v>
      </c>
      <c r="N1026" s="65">
        <v>23884</v>
      </c>
      <c r="O1026" s="65">
        <v>22682</v>
      </c>
      <c r="P1026" s="65">
        <v>0</v>
      </c>
      <c r="Q1026" s="65">
        <v>4304</v>
      </c>
      <c r="R1026" s="65">
        <v>1707</v>
      </c>
      <c r="S1026" s="65">
        <v>168</v>
      </c>
      <c r="T1026" s="57">
        <f>IF(P1026&gt;0, ROUND(IF(IF(OR(C1026="51", C1026="52", C1026="66"), (L1026*'UNIT VALUES'!$C$22)-CALCS!P1026,0)&gt;0, IF(OR(C1026="51", C1026="52", C1026="66"), (L1026*'UNIT VALUES'!$C$22)-CALCS!P1026,0), 0), 0), ROUND(IF(IF(OR(C1026="51", C1026="52", C1026="66"), (L1026*'UNIT VALUES'!$C$22)-CALCS!O1026,0)&gt;0, IF(OR(C1026="51", C1026="52", C1026="66"), (L1026*'UNIT VALUES'!$C$22)-CALCS!O1026,0), 0), 0))</f>
        <v>11281</v>
      </c>
      <c r="U1026" s="58">
        <f>IF(C1026="22", (O1026*'UNIT VALUES'!$D$34)+(Q1026*'UNIT VALUES'!$D$35)+(S1026*'UNIT VALUES'!$D$36), (O1026*'UNIT VALUES'!$D$24)+(Q1026*'UNIT VALUES'!$D$25)+(S1026*'UNIT VALUES'!$D$26))</f>
        <v>205691.82606143778</v>
      </c>
      <c r="V1026" s="58">
        <f>IF(C1026="22",(O1026*'UNIT VALUES'!$D$37)+(Q1026*'UNIT VALUES'!$D$38)+(R1026*'UNIT VALUES'!$D$39),IF(C1026="66",(Q1026*'UNIT VALUES'!$D$27)+(T1026*'UNIT VALUES'!$D$29)+(R1026*'UNIT VALUES'!$D$30),(Q1026*'UNIT VALUES'!$D$27)+(T1026*'UNIT VALUES'!$D$28)+(R1026*'UNIT VALUES'!$D$30)))</f>
        <v>343336.22572446062</v>
      </c>
      <c r="W1026" s="58">
        <f t="shared" si="15"/>
        <v>343336</v>
      </c>
      <c r="X1026" s="63">
        <f>ROUND(IF(C1026="22", W1026*'UNIT VALUES'!$D$40, W1026*'UNIT VALUES'!$D$32), 0)</f>
        <v>299549</v>
      </c>
    </row>
    <row r="1027" spans="1:24">
      <c r="A1027" s="64" t="s">
        <v>2898</v>
      </c>
      <c r="B1027" s="64" t="s">
        <v>2856</v>
      </c>
      <c r="C1027" s="64" t="s">
        <v>28</v>
      </c>
      <c r="D1027" s="64" t="s">
        <v>29</v>
      </c>
      <c r="E1027" s="64" t="s">
        <v>2857</v>
      </c>
      <c r="F1027" s="64" t="s">
        <v>374</v>
      </c>
      <c r="G1027" s="64" t="s">
        <v>1204</v>
      </c>
      <c r="H1027" s="64" t="s">
        <v>24</v>
      </c>
      <c r="I1027" s="64" t="s">
        <v>2899</v>
      </c>
      <c r="J1027" s="64" t="s">
        <v>2862</v>
      </c>
      <c r="K1027" s="64" t="s">
        <v>172</v>
      </c>
      <c r="L1027" s="65">
        <v>26844</v>
      </c>
      <c r="M1027" s="65">
        <v>49079</v>
      </c>
      <c r="N1027" s="65">
        <v>48063</v>
      </c>
      <c r="O1027" s="65">
        <v>113383</v>
      </c>
      <c r="P1027" s="65">
        <v>0</v>
      </c>
      <c r="Q1027" s="65">
        <v>19216</v>
      </c>
      <c r="R1027" s="65">
        <v>1146</v>
      </c>
      <c r="S1027" s="65">
        <v>811</v>
      </c>
      <c r="T1027" s="57">
        <f>IF(P1027&gt;0, ROUND(IF(IF(OR(C1027="51", C1027="52", C1027="66"), (L1027*'UNIT VALUES'!$C$22)-CALCS!P1027,0)&gt;0, IF(OR(C1027="51", C1027="52", C1027="66"), (L1027*'UNIT VALUES'!$C$22)-CALCS!P1027,0), 0), 0), ROUND(IF(IF(OR(C1027="51", C1027="52", C1027="66"), (L1027*'UNIT VALUES'!$C$22)-CALCS!O1027,0)&gt;0, IF(OR(C1027="51", C1027="52", C1027="66"), (L1027*'UNIT VALUES'!$C$22)-CALCS!O1027,0), 0), 0))</f>
        <v>0</v>
      </c>
      <c r="U1027" s="58">
        <f>IF(C1027="22", (O1027*'UNIT VALUES'!$D$34)+(Q1027*'UNIT VALUES'!$D$35)+(S1027*'UNIT VALUES'!$D$36), (O1027*'UNIT VALUES'!$D$24)+(Q1027*'UNIT VALUES'!$D$25)+(S1027*'UNIT VALUES'!$D$26))</f>
        <v>952479.42809923156</v>
      </c>
      <c r="V1027" s="58">
        <f>IF(C1027="22",(O1027*'UNIT VALUES'!$D$37)+(Q1027*'UNIT VALUES'!$D$38)+(R1027*'UNIT VALUES'!$D$39),IF(C1027="66",(Q1027*'UNIT VALUES'!$D$27)+(T1027*'UNIT VALUES'!$D$29)+(R1027*'UNIT VALUES'!$D$30),(Q1027*'UNIT VALUES'!$D$27)+(T1027*'UNIT VALUES'!$D$28)+(R1027*'UNIT VALUES'!$D$30)))</f>
        <v>437273.31254516513</v>
      </c>
      <c r="W1027" s="58">
        <f t="shared" ref="W1027:W1090" si="16">ROUND(IF(U1027&gt;V1027,U1027,V1027), 0)</f>
        <v>952479</v>
      </c>
      <c r="X1027" s="63">
        <f>ROUND(IF(C1027="22", W1027*'UNIT VALUES'!$D$40, W1027*'UNIT VALUES'!$D$32), 0)</f>
        <v>831007</v>
      </c>
    </row>
    <row r="1028" spans="1:24">
      <c r="A1028" s="64" t="s">
        <v>2900</v>
      </c>
      <c r="B1028" s="64" t="s">
        <v>2856</v>
      </c>
      <c r="C1028" s="64" t="s">
        <v>28</v>
      </c>
      <c r="D1028" s="64" t="s">
        <v>29</v>
      </c>
      <c r="E1028" s="64" t="s">
        <v>2857</v>
      </c>
      <c r="F1028" s="64" t="s">
        <v>2789</v>
      </c>
      <c r="G1028" s="64" t="s">
        <v>1188</v>
      </c>
      <c r="H1028" s="64" t="s">
        <v>24</v>
      </c>
      <c r="I1028" s="64" t="s">
        <v>821</v>
      </c>
      <c r="J1028" s="64" t="s">
        <v>2901</v>
      </c>
      <c r="K1028" s="64" t="s">
        <v>2870</v>
      </c>
      <c r="L1028" s="65">
        <v>18706</v>
      </c>
      <c r="M1028" s="65">
        <v>26166</v>
      </c>
      <c r="N1028" s="65">
        <v>24075</v>
      </c>
      <c r="O1028" s="65">
        <v>77100</v>
      </c>
      <c r="P1028" s="65">
        <v>0</v>
      </c>
      <c r="Q1028" s="65">
        <v>19564</v>
      </c>
      <c r="R1028" s="65">
        <v>432</v>
      </c>
      <c r="S1028" s="65">
        <v>1836</v>
      </c>
      <c r="T1028" s="57">
        <f>IF(P1028&gt;0, ROUND(IF(IF(OR(C1028="51", C1028="52", C1028="66"), (L1028*'UNIT VALUES'!$C$22)-CALCS!P1028,0)&gt;0, IF(OR(C1028="51", C1028="52", C1028="66"), (L1028*'UNIT VALUES'!$C$22)-CALCS!P1028,0), 0), 0), ROUND(IF(IF(OR(C1028="51", C1028="52", C1028="66"), (L1028*'UNIT VALUES'!$C$22)-CALCS!O1028,0)&gt;0, IF(OR(C1028="51", C1028="52", C1028="66"), (L1028*'UNIT VALUES'!$C$22)-CALCS!O1028,0), 0), 0))</f>
        <v>0</v>
      </c>
      <c r="U1028" s="58">
        <f>IF(C1028="22", (O1028*'UNIT VALUES'!$D$34)+(Q1028*'UNIT VALUES'!$D$35)+(S1028*'UNIT VALUES'!$D$36), (O1028*'UNIT VALUES'!$D$24)+(Q1028*'UNIT VALUES'!$D$25)+(S1028*'UNIT VALUES'!$D$26))</f>
        <v>1065444.8470880622</v>
      </c>
      <c r="V1028" s="58">
        <f>IF(C1028="22",(O1028*'UNIT VALUES'!$D$37)+(Q1028*'UNIT VALUES'!$D$38)+(R1028*'UNIT VALUES'!$D$39),IF(C1028="66",(Q1028*'UNIT VALUES'!$D$27)+(T1028*'UNIT VALUES'!$D$29)+(R1028*'UNIT VALUES'!$D$30),(Q1028*'UNIT VALUES'!$D$27)+(T1028*'UNIT VALUES'!$D$28)+(R1028*'UNIT VALUES'!$D$30)))</f>
        <v>392684.89807544078</v>
      </c>
      <c r="W1028" s="58">
        <f t="shared" si="16"/>
        <v>1065445</v>
      </c>
      <c r="X1028" s="63">
        <f>ROUND(IF(C1028="22", W1028*'UNIT VALUES'!$D$40, W1028*'UNIT VALUES'!$D$32), 0)</f>
        <v>929566</v>
      </c>
    </row>
    <row r="1029" spans="1:24">
      <c r="A1029" s="64" t="s">
        <v>2902</v>
      </c>
      <c r="B1029" s="64" t="s">
        <v>2856</v>
      </c>
      <c r="C1029" s="64" t="s">
        <v>28</v>
      </c>
      <c r="D1029" s="64" t="s">
        <v>29</v>
      </c>
      <c r="E1029" s="64" t="s">
        <v>2857</v>
      </c>
      <c r="F1029" s="64" t="s">
        <v>1608</v>
      </c>
      <c r="G1029" s="64" t="s">
        <v>1526</v>
      </c>
      <c r="H1029" s="64" t="s">
        <v>24</v>
      </c>
      <c r="I1029" s="64" t="s">
        <v>991</v>
      </c>
      <c r="J1029" s="64" t="s">
        <v>2903</v>
      </c>
      <c r="K1029" s="64" t="s">
        <v>172</v>
      </c>
      <c r="L1029" s="65">
        <v>276687</v>
      </c>
      <c r="M1029" s="65">
        <v>428770</v>
      </c>
      <c r="N1029" s="65">
        <v>425259</v>
      </c>
      <c r="O1029" s="65">
        <v>649121</v>
      </c>
      <c r="P1029" s="65">
        <v>0</v>
      </c>
      <c r="Q1029" s="65">
        <v>151240</v>
      </c>
      <c r="R1029" s="65">
        <v>12429</v>
      </c>
      <c r="S1029" s="65">
        <v>11909</v>
      </c>
      <c r="T1029" s="57">
        <f>IF(P1029&gt;0, ROUND(IF(IF(OR(C1029="51", C1029="52", C1029="66"), (L1029*'UNIT VALUES'!$C$22)-CALCS!P1029,0)&gt;0, IF(OR(C1029="51", C1029="52", C1029="66"), (L1029*'UNIT VALUES'!$C$22)-CALCS!P1029,0), 0), 0), ROUND(IF(IF(OR(C1029="51", C1029="52", C1029="66"), (L1029*'UNIT VALUES'!$C$22)-CALCS!O1029,0)&gt;0, IF(OR(C1029="51", C1029="52", C1029="66"), (L1029*'UNIT VALUES'!$C$22)-CALCS!O1029,0), 0), 0))</f>
        <v>0</v>
      </c>
      <c r="U1029" s="58">
        <f>IF(C1029="22", (O1029*'UNIT VALUES'!$D$34)+(Q1029*'UNIT VALUES'!$D$35)+(S1029*'UNIT VALUES'!$D$36), (O1029*'UNIT VALUES'!$D$24)+(Q1029*'UNIT VALUES'!$D$25)+(S1029*'UNIT VALUES'!$D$26))</f>
        <v>7954040.6084676748</v>
      </c>
      <c r="V1029" s="58">
        <f>IF(C1029="22",(O1029*'UNIT VALUES'!$D$37)+(Q1029*'UNIT VALUES'!$D$38)+(R1029*'UNIT VALUES'!$D$39),IF(C1029="66",(Q1029*'UNIT VALUES'!$D$27)+(T1029*'UNIT VALUES'!$D$29)+(R1029*'UNIT VALUES'!$D$30),(Q1029*'UNIT VALUES'!$D$27)+(T1029*'UNIT VALUES'!$D$28)+(R1029*'UNIT VALUES'!$D$30)))</f>
        <v>3685213.2669497053</v>
      </c>
      <c r="W1029" s="58">
        <f t="shared" si="16"/>
        <v>7954041</v>
      </c>
      <c r="X1029" s="63">
        <f>ROUND(IF(C1029="22", W1029*'UNIT VALUES'!$D$40, W1029*'UNIT VALUES'!$D$32), 0)</f>
        <v>6939642</v>
      </c>
    </row>
    <row r="1030" spans="1:24">
      <c r="A1030" s="64" t="s">
        <v>2904</v>
      </c>
      <c r="B1030" s="64" t="s">
        <v>2856</v>
      </c>
      <c r="C1030" s="64" t="s">
        <v>49</v>
      </c>
      <c r="D1030" s="64" t="s">
        <v>50</v>
      </c>
      <c r="E1030" s="64" t="s">
        <v>2857</v>
      </c>
      <c r="F1030" s="64" t="s">
        <v>2905</v>
      </c>
      <c r="G1030" s="64" t="s">
        <v>2865</v>
      </c>
      <c r="H1030" s="64" t="s">
        <v>24</v>
      </c>
      <c r="I1030" s="64" t="s">
        <v>2906</v>
      </c>
      <c r="J1030" s="64" t="s">
        <v>2866</v>
      </c>
      <c r="K1030" s="64" t="s">
        <v>172</v>
      </c>
      <c r="L1030" s="65">
        <v>4263</v>
      </c>
      <c r="M1030" s="65">
        <v>24002</v>
      </c>
      <c r="N1030" s="65">
        <v>24002</v>
      </c>
      <c r="O1030" s="65">
        <v>51277</v>
      </c>
      <c r="P1030" s="65">
        <v>0</v>
      </c>
      <c r="Q1030" s="65">
        <v>5667</v>
      </c>
      <c r="R1030" s="65">
        <v>141</v>
      </c>
      <c r="S1030" s="65">
        <v>1096</v>
      </c>
      <c r="T1030" s="57">
        <f>IF(P1030&gt;0, ROUND(IF(IF(OR(C1030="51", C1030="52", C1030="66"), (L1030*'UNIT VALUES'!$C$22)-CALCS!P1030,0)&gt;0, IF(OR(C1030="51", C1030="52", C1030="66"), (L1030*'UNIT VALUES'!$C$22)-CALCS!P1030,0), 0), 0), ROUND(IF(IF(OR(C1030="51", C1030="52", C1030="66"), (L1030*'UNIT VALUES'!$C$22)-CALCS!O1030,0)&gt;0, IF(OR(C1030="51", C1030="52", C1030="66"), (L1030*'UNIT VALUES'!$C$22)-CALCS!O1030,0), 0), 0))</f>
        <v>0</v>
      </c>
      <c r="U1030" s="58">
        <f>IF(C1030="22", (O1030*'UNIT VALUES'!$D$34)+(Q1030*'UNIT VALUES'!$D$35)+(S1030*'UNIT VALUES'!$D$36), (O1030*'UNIT VALUES'!$D$24)+(Q1030*'UNIT VALUES'!$D$25)+(S1030*'UNIT VALUES'!$D$26))</f>
        <v>461041.0489539046</v>
      </c>
      <c r="V1030" s="58">
        <f>IF(C1030="22",(O1030*'UNIT VALUES'!$D$37)+(Q1030*'UNIT VALUES'!$D$38)+(R1030*'UNIT VALUES'!$D$39),IF(C1030="66",(Q1030*'UNIT VALUES'!$D$27)+(T1030*'UNIT VALUES'!$D$29)+(R1030*'UNIT VALUES'!$D$30),(Q1030*'UNIT VALUES'!$D$27)+(T1030*'UNIT VALUES'!$D$28)+(R1030*'UNIT VALUES'!$D$30)))</f>
        <v>114880.69233647562</v>
      </c>
      <c r="W1030" s="58">
        <f t="shared" si="16"/>
        <v>461041</v>
      </c>
      <c r="X1030" s="63">
        <f>ROUND(IF(C1030="22", W1030*'UNIT VALUES'!$D$40, W1030*'UNIT VALUES'!$D$32), 0)</f>
        <v>402243</v>
      </c>
    </row>
    <row r="1031" spans="1:24">
      <c r="A1031" s="64" t="s">
        <v>2907</v>
      </c>
      <c r="B1031" s="64" t="s">
        <v>2856</v>
      </c>
      <c r="C1031" s="64" t="s">
        <v>49</v>
      </c>
      <c r="D1031" s="64" t="s">
        <v>50</v>
      </c>
      <c r="E1031" s="64" t="s">
        <v>2857</v>
      </c>
      <c r="F1031" s="64" t="s">
        <v>2908</v>
      </c>
      <c r="G1031" s="64" t="s">
        <v>23</v>
      </c>
      <c r="H1031" s="64" t="s">
        <v>24</v>
      </c>
      <c r="I1031" s="64" t="s">
        <v>2909</v>
      </c>
      <c r="J1031" s="64" t="s">
        <v>2862</v>
      </c>
      <c r="K1031" s="64" t="s">
        <v>172</v>
      </c>
      <c r="L1031" s="65">
        <v>1</v>
      </c>
      <c r="M1031" s="65">
        <v>0</v>
      </c>
      <c r="N1031" s="65">
        <v>0</v>
      </c>
      <c r="O1031" s="65">
        <v>64669</v>
      </c>
      <c r="P1031" s="65">
        <v>0</v>
      </c>
      <c r="Q1031" s="65">
        <v>2075</v>
      </c>
      <c r="R1031" s="65">
        <v>76</v>
      </c>
      <c r="S1031" s="65">
        <v>103</v>
      </c>
      <c r="T1031" s="57">
        <f>IF(P1031&gt;0, ROUND(IF(IF(OR(C1031="51", C1031="52", C1031="66"), (L1031*'UNIT VALUES'!$C$22)-CALCS!P1031,0)&gt;0, IF(OR(C1031="51", C1031="52", C1031="66"), (L1031*'UNIT VALUES'!$C$22)-CALCS!P1031,0), 0), 0), ROUND(IF(IF(OR(C1031="51", C1031="52", C1031="66"), (L1031*'UNIT VALUES'!$C$22)-CALCS!O1031,0)&gt;0, IF(OR(C1031="51", C1031="52", C1031="66"), (L1031*'UNIT VALUES'!$C$22)-CALCS!O1031,0), 0), 0))</f>
        <v>0</v>
      </c>
      <c r="U1031" s="58">
        <f>IF(C1031="22", (O1031*'UNIT VALUES'!$D$34)+(Q1031*'UNIT VALUES'!$D$35)+(S1031*'UNIT VALUES'!$D$36), (O1031*'UNIT VALUES'!$D$24)+(Q1031*'UNIT VALUES'!$D$25)+(S1031*'UNIT VALUES'!$D$26))</f>
        <v>208510.00943159225</v>
      </c>
      <c r="V1031" s="58">
        <f>IF(C1031="22",(O1031*'UNIT VALUES'!$D$37)+(Q1031*'UNIT VALUES'!$D$38)+(R1031*'UNIT VALUES'!$D$39),IF(C1031="66",(Q1031*'UNIT VALUES'!$D$27)+(T1031*'UNIT VALUES'!$D$29)+(R1031*'UNIT VALUES'!$D$30),(Q1031*'UNIT VALUES'!$D$27)+(T1031*'UNIT VALUES'!$D$28)+(R1031*'UNIT VALUES'!$D$30)))</f>
        <v>43805.828507890619</v>
      </c>
      <c r="W1031" s="58">
        <f t="shared" si="16"/>
        <v>208510</v>
      </c>
      <c r="X1031" s="63">
        <f>ROUND(IF(C1031="22", W1031*'UNIT VALUES'!$D$40, W1031*'UNIT VALUES'!$D$32), 0)</f>
        <v>181918</v>
      </c>
    </row>
    <row r="1032" spans="1:24">
      <c r="A1032" s="64" t="s">
        <v>2910</v>
      </c>
      <c r="B1032" s="64" t="s">
        <v>2856</v>
      </c>
      <c r="C1032" s="64" t="s">
        <v>28</v>
      </c>
      <c r="D1032" s="64" t="s">
        <v>29</v>
      </c>
      <c r="E1032" s="64" t="s">
        <v>2857</v>
      </c>
      <c r="F1032" s="64" t="s">
        <v>441</v>
      </c>
      <c r="G1032" s="64" t="s">
        <v>23</v>
      </c>
      <c r="H1032" s="64" t="s">
        <v>24</v>
      </c>
      <c r="I1032" s="64" t="s">
        <v>372</v>
      </c>
      <c r="J1032" s="64" t="s">
        <v>2866</v>
      </c>
      <c r="K1032" s="64" t="s">
        <v>172</v>
      </c>
      <c r="L1032" s="65">
        <v>356268</v>
      </c>
      <c r="M1032" s="65">
        <v>385224</v>
      </c>
      <c r="N1032" s="65">
        <v>385164</v>
      </c>
      <c r="O1032" s="65">
        <v>741206</v>
      </c>
      <c r="P1032" s="65">
        <v>0</v>
      </c>
      <c r="Q1032" s="65">
        <v>112934</v>
      </c>
      <c r="R1032" s="65">
        <v>22278</v>
      </c>
      <c r="S1032" s="65">
        <v>10301</v>
      </c>
      <c r="T1032" s="57">
        <f>IF(P1032&gt;0, ROUND(IF(IF(OR(C1032="51", C1032="52", C1032="66"), (L1032*'UNIT VALUES'!$C$22)-CALCS!P1032,0)&gt;0, IF(OR(C1032="51", C1032="52", C1032="66"), (L1032*'UNIT VALUES'!$C$22)-CALCS!P1032,0), 0), 0), ROUND(IF(IF(OR(C1032="51", C1032="52", C1032="66"), (L1032*'UNIT VALUES'!$C$22)-CALCS!O1032,0)&gt;0, IF(OR(C1032="51", C1032="52", C1032="66"), (L1032*'UNIT VALUES'!$C$22)-CALCS!O1032,0), 0), 0))</f>
        <v>0</v>
      </c>
      <c r="U1032" s="58">
        <f>IF(C1032="22", (O1032*'UNIT VALUES'!$D$34)+(Q1032*'UNIT VALUES'!$D$35)+(S1032*'UNIT VALUES'!$D$36), (O1032*'UNIT VALUES'!$D$24)+(Q1032*'UNIT VALUES'!$D$25)+(S1032*'UNIT VALUES'!$D$26))</f>
        <v>6682062.4240163574</v>
      </c>
      <c r="V1032" s="58">
        <f>IF(C1032="22",(O1032*'UNIT VALUES'!$D$37)+(Q1032*'UNIT VALUES'!$D$38)+(R1032*'UNIT VALUES'!$D$39),IF(C1032="66",(Q1032*'UNIT VALUES'!$D$27)+(T1032*'UNIT VALUES'!$D$29)+(R1032*'UNIT VALUES'!$D$30),(Q1032*'UNIT VALUES'!$D$27)+(T1032*'UNIT VALUES'!$D$28)+(R1032*'UNIT VALUES'!$D$30)))</f>
        <v>3680623.7298665969</v>
      </c>
      <c r="W1032" s="58">
        <f t="shared" si="16"/>
        <v>6682062</v>
      </c>
      <c r="X1032" s="63">
        <f>ROUND(IF(C1032="22", W1032*'UNIT VALUES'!$D$40, W1032*'UNIT VALUES'!$D$32), 0)</f>
        <v>5829882</v>
      </c>
    </row>
    <row r="1033" spans="1:24">
      <c r="A1033" s="64" t="s">
        <v>2911</v>
      </c>
      <c r="B1033" s="64" t="s">
        <v>2856</v>
      </c>
      <c r="C1033" s="64" t="s">
        <v>49</v>
      </c>
      <c r="D1033" s="64" t="s">
        <v>50</v>
      </c>
      <c r="E1033" s="64" t="s">
        <v>2857</v>
      </c>
      <c r="F1033" s="64" t="s">
        <v>2109</v>
      </c>
      <c r="G1033" s="64" t="s">
        <v>23</v>
      </c>
      <c r="H1033" s="64" t="s">
        <v>24</v>
      </c>
      <c r="I1033" s="64" t="s">
        <v>2912</v>
      </c>
      <c r="J1033" s="64" t="s">
        <v>2862</v>
      </c>
      <c r="K1033" s="64" t="s">
        <v>172</v>
      </c>
      <c r="L1033" s="65">
        <v>1184</v>
      </c>
      <c r="M1033" s="65">
        <v>0</v>
      </c>
      <c r="N1033" s="65">
        <v>0</v>
      </c>
      <c r="O1033" s="65">
        <v>116989</v>
      </c>
      <c r="P1033" s="65">
        <v>0</v>
      </c>
      <c r="Q1033" s="65">
        <v>3274</v>
      </c>
      <c r="R1033" s="65">
        <v>99</v>
      </c>
      <c r="S1033" s="65">
        <v>266</v>
      </c>
      <c r="T1033" s="57">
        <f>IF(P1033&gt;0, ROUND(IF(IF(OR(C1033="51", C1033="52", C1033="66"), (L1033*'UNIT VALUES'!$C$22)-CALCS!P1033,0)&gt;0, IF(OR(C1033="51", C1033="52", C1033="66"), (L1033*'UNIT VALUES'!$C$22)-CALCS!P1033,0), 0), 0), ROUND(IF(IF(OR(C1033="51", C1033="52", C1033="66"), (L1033*'UNIT VALUES'!$C$22)-CALCS!O1033,0)&gt;0, IF(OR(C1033="51", C1033="52", C1033="66"), (L1033*'UNIT VALUES'!$C$22)-CALCS!O1033,0), 0), 0))</f>
        <v>0</v>
      </c>
      <c r="U1033" s="58">
        <f>IF(C1033="22", (O1033*'UNIT VALUES'!$D$34)+(Q1033*'UNIT VALUES'!$D$35)+(S1033*'UNIT VALUES'!$D$36), (O1033*'UNIT VALUES'!$D$24)+(Q1033*'UNIT VALUES'!$D$25)+(S1033*'UNIT VALUES'!$D$26))</f>
        <v>375905.5021686852</v>
      </c>
      <c r="V1033" s="58">
        <f>IF(C1033="22",(O1033*'UNIT VALUES'!$D$37)+(Q1033*'UNIT VALUES'!$D$38)+(R1033*'UNIT VALUES'!$D$39),IF(C1033="66",(Q1033*'UNIT VALUES'!$D$27)+(T1033*'UNIT VALUES'!$D$29)+(R1033*'UNIT VALUES'!$D$30),(Q1033*'UNIT VALUES'!$D$27)+(T1033*'UNIT VALUES'!$D$28)+(R1033*'UNIT VALUES'!$D$30)))</f>
        <v>67623.556220932442</v>
      </c>
      <c r="W1033" s="58">
        <f t="shared" si="16"/>
        <v>375906</v>
      </c>
      <c r="X1033" s="63">
        <f>ROUND(IF(C1033="22", W1033*'UNIT VALUES'!$D$40, W1033*'UNIT VALUES'!$D$32), 0)</f>
        <v>327966</v>
      </c>
    </row>
    <row r="1034" spans="1:24">
      <c r="A1034" s="64" t="s">
        <v>2913</v>
      </c>
      <c r="B1034" s="64" t="s">
        <v>2856</v>
      </c>
      <c r="C1034" s="64" t="s">
        <v>28</v>
      </c>
      <c r="D1034" s="64" t="s">
        <v>29</v>
      </c>
      <c r="E1034" s="64" t="s">
        <v>2857</v>
      </c>
      <c r="F1034" s="64" t="s">
        <v>2914</v>
      </c>
      <c r="G1034" s="64" t="s">
        <v>1445</v>
      </c>
      <c r="H1034" s="64" t="s">
        <v>24</v>
      </c>
      <c r="I1034" s="64" t="s">
        <v>2915</v>
      </c>
      <c r="J1034" s="64" t="s">
        <v>2873</v>
      </c>
      <c r="K1034" s="64" t="s">
        <v>2874</v>
      </c>
      <c r="L1034" s="65">
        <v>67175</v>
      </c>
      <c r="M1034" s="65">
        <v>61902</v>
      </c>
      <c r="N1034" s="65">
        <v>61902</v>
      </c>
      <c r="O1034" s="65">
        <v>47743</v>
      </c>
      <c r="P1034" s="65">
        <v>0</v>
      </c>
      <c r="Q1034" s="65">
        <v>11884</v>
      </c>
      <c r="R1034" s="65">
        <v>7813</v>
      </c>
      <c r="S1034" s="65">
        <v>869</v>
      </c>
      <c r="T1034" s="57">
        <f>IF(P1034&gt;0, ROUND(IF(IF(OR(C1034="51", C1034="52", C1034="66"), (L1034*'UNIT VALUES'!$C$22)-CALCS!P1034,0)&gt;0, IF(OR(C1034="51", C1034="52", C1034="66"), (L1034*'UNIT VALUES'!$C$22)-CALCS!P1034,0), 0), 0), ROUND(IF(IF(OR(C1034="51", C1034="52", C1034="66"), (L1034*'UNIT VALUES'!$C$22)-CALCS!O1034,0)&gt;0, IF(OR(C1034="51", C1034="52", C1034="66"), (L1034*'UNIT VALUES'!$C$22)-CALCS!O1034,0), 0), 0))</f>
        <v>52551</v>
      </c>
      <c r="U1034" s="58">
        <f>IF(C1034="22", (O1034*'UNIT VALUES'!$D$34)+(Q1034*'UNIT VALUES'!$D$35)+(S1034*'UNIT VALUES'!$D$36), (O1034*'UNIT VALUES'!$D$24)+(Q1034*'UNIT VALUES'!$D$25)+(S1034*'UNIT VALUES'!$D$26))</f>
        <v>607285.16637959762</v>
      </c>
      <c r="V1034" s="58">
        <f>IF(C1034="22",(O1034*'UNIT VALUES'!$D$37)+(Q1034*'UNIT VALUES'!$D$38)+(R1034*'UNIT VALUES'!$D$39),IF(C1034="66",(Q1034*'UNIT VALUES'!$D$27)+(T1034*'UNIT VALUES'!$D$29)+(R1034*'UNIT VALUES'!$D$30),(Q1034*'UNIT VALUES'!$D$27)+(T1034*'UNIT VALUES'!$D$28)+(R1034*'UNIT VALUES'!$D$30)))</f>
        <v>1438450.9996218565</v>
      </c>
      <c r="W1034" s="58">
        <f t="shared" si="16"/>
        <v>1438451</v>
      </c>
      <c r="X1034" s="63">
        <f>ROUND(IF(C1034="22", W1034*'UNIT VALUES'!$D$40, W1034*'UNIT VALUES'!$D$32), 0)</f>
        <v>1255002</v>
      </c>
    </row>
    <row r="1035" spans="1:24">
      <c r="A1035" s="64" t="s">
        <v>2916</v>
      </c>
      <c r="B1035" s="64" t="s">
        <v>2856</v>
      </c>
      <c r="C1035" s="64" t="s">
        <v>49</v>
      </c>
      <c r="D1035" s="64" t="s">
        <v>50</v>
      </c>
      <c r="E1035" s="64" t="s">
        <v>2857</v>
      </c>
      <c r="F1035" s="64" t="s">
        <v>1210</v>
      </c>
      <c r="G1035" s="64" t="s">
        <v>23</v>
      </c>
      <c r="H1035" s="64" t="s">
        <v>24</v>
      </c>
      <c r="I1035" s="64" t="s">
        <v>381</v>
      </c>
      <c r="J1035" s="64" t="s">
        <v>2862</v>
      </c>
      <c r="K1035" s="64" t="s">
        <v>172</v>
      </c>
      <c r="L1035" s="65">
        <v>38501</v>
      </c>
      <c r="M1035" s="65">
        <v>138857</v>
      </c>
      <c r="N1035" s="65">
        <v>138857</v>
      </c>
      <c r="O1035" s="65">
        <v>226876</v>
      </c>
      <c r="P1035" s="65">
        <v>0</v>
      </c>
      <c r="Q1035" s="65">
        <v>28933</v>
      </c>
      <c r="R1035" s="65">
        <v>668</v>
      </c>
      <c r="S1035" s="65">
        <v>4001</v>
      </c>
      <c r="T1035" s="57">
        <f>IF(P1035&gt;0, ROUND(IF(IF(OR(C1035="51", C1035="52", C1035="66"), (L1035*'UNIT VALUES'!$C$22)-CALCS!P1035,0)&gt;0, IF(OR(C1035="51", C1035="52", C1035="66"), (L1035*'UNIT VALUES'!$C$22)-CALCS!P1035,0), 0), 0), ROUND(IF(IF(OR(C1035="51", C1035="52", C1035="66"), (L1035*'UNIT VALUES'!$C$22)-CALCS!O1035,0)&gt;0, IF(OR(C1035="51", C1035="52", C1035="66"), (L1035*'UNIT VALUES'!$C$22)-CALCS!O1035,0), 0), 0))</f>
        <v>0</v>
      </c>
      <c r="U1035" s="58">
        <f>IF(C1035="22", (O1035*'UNIT VALUES'!$D$34)+(Q1035*'UNIT VALUES'!$D$35)+(S1035*'UNIT VALUES'!$D$36), (O1035*'UNIT VALUES'!$D$24)+(Q1035*'UNIT VALUES'!$D$25)+(S1035*'UNIT VALUES'!$D$26))</f>
        <v>2015206.4820888457</v>
      </c>
      <c r="V1035" s="58">
        <f>IF(C1035="22",(O1035*'UNIT VALUES'!$D$37)+(Q1035*'UNIT VALUES'!$D$38)+(R1035*'UNIT VALUES'!$D$39),IF(C1035="66",(Q1035*'UNIT VALUES'!$D$27)+(T1035*'UNIT VALUES'!$D$29)+(R1035*'UNIT VALUES'!$D$30),(Q1035*'UNIT VALUES'!$D$27)+(T1035*'UNIT VALUES'!$D$28)+(R1035*'UNIT VALUES'!$D$30)))</f>
        <v>582818.65094660153</v>
      </c>
      <c r="W1035" s="58">
        <f t="shared" si="16"/>
        <v>2015206</v>
      </c>
      <c r="X1035" s="63">
        <f>ROUND(IF(C1035="22", W1035*'UNIT VALUES'!$D$40, W1035*'UNIT VALUES'!$D$32), 0)</f>
        <v>1758202</v>
      </c>
    </row>
    <row r="1036" spans="1:24">
      <c r="A1036" s="64" t="s">
        <v>2917</v>
      </c>
      <c r="B1036" s="64" t="s">
        <v>2856</v>
      </c>
      <c r="C1036" s="64" t="s">
        <v>49</v>
      </c>
      <c r="D1036" s="64" t="s">
        <v>50</v>
      </c>
      <c r="E1036" s="64" t="s">
        <v>2857</v>
      </c>
      <c r="F1036" s="64" t="s">
        <v>1059</v>
      </c>
      <c r="G1036" s="64" t="s">
        <v>23</v>
      </c>
      <c r="H1036" s="64" t="s">
        <v>24</v>
      </c>
      <c r="I1036" s="64" t="s">
        <v>2918</v>
      </c>
      <c r="J1036" s="64" t="s">
        <v>2862</v>
      </c>
      <c r="K1036" s="64" t="s">
        <v>172</v>
      </c>
      <c r="L1036" s="65">
        <v>30386</v>
      </c>
      <c r="M1036" s="65">
        <v>71458</v>
      </c>
      <c r="N1036" s="65">
        <v>71462</v>
      </c>
      <c r="O1036" s="65">
        <v>175396</v>
      </c>
      <c r="P1036" s="65">
        <v>0</v>
      </c>
      <c r="Q1036" s="65">
        <v>22055</v>
      </c>
      <c r="R1036" s="65">
        <v>652</v>
      </c>
      <c r="S1036" s="65">
        <v>2370</v>
      </c>
      <c r="T1036" s="57">
        <f>IF(P1036&gt;0, ROUND(IF(IF(OR(C1036="51", C1036="52", C1036="66"), (L1036*'UNIT VALUES'!$C$22)-CALCS!P1036,0)&gt;0, IF(OR(C1036="51", C1036="52", C1036="66"), (L1036*'UNIT VALUES'!$C$22)-CALCS!P1036,0), 0), 0), ROUND(IF(IF(OR(C1036="51", C1036="52", C1036="66"), (L1036*'UNIT VALUES'!$C$22)-CALCS!O1036,0)&gt;0, IF(OR(C1036="51", C1036="52", C1036="66"), (L1036*'UNIT VALUES'!$C$22)-CALCS!O1036,0), 0), 0))</f>
        <v>0</v>
      </c>
      <c r="U1036" s="58">
        <f>IF(C1036="22", (O1036*'UNIT VALUES'!$D$34)+(Q1036*'UNIT VALUES'!$D$35)+(S1036*'UNIT VALUES'!$D$36), (O1036*'UNIT VALUES'!$D$24)+(Q1036*'UNIT VALUES'!$D$25)+(S1036*'UNIT VALUES'!$D$26))</f>
        <v>1425851.9305693631</v>
      </c>
      <c r="V1036" s="58">
        <f>IF(C1036="22",(O1036*'UNIT VALUES'!$D$37)+(Q1036*'UNIT VALUES'!$D$38)+(R1036*'UNIT VALUES'!$D$39),IF(C1036="66",(Q1036*'UNIT VALUES'!$D$27)+(T1036*'UNIT VALUES'!$D$29)+(R1036*'UNIT VALUES'!$D$30),(Q1036*'UNIT VALUES'!$D$27)+(T1036*'UNIT VALUES'!$D$28)+(R1036*'UNIT VALUES'!$D$30)))</f>
        <v>454474.76304531214</v>
      </c>
      <c r="W1036" s="58">
        <f t="shared" si="16"/>
        <v>1425852</v>
      </c>
      <c r="X1036" s="63">
        <f>ROUND(IF(C1036="22", W1036*'UNIT VALUES'!$D$40, W1036*'UNIT VALUES'!$D$32), 0)</f>
        <v>1244009</v>
      </c>
    </row>
    <row r="1037" spans="1:24">
      <c r="A1037" s="64" t="s">
        <v>2919</v>
      </c>
      <c r="B1037" s="64" t="s">
        <v>2856</v>
      </c>
      <c r="C1037" s="64" t="s">
        <v>49</v>
      </c>
      <c r="D1037" s="64" t="s">
        <v>50</v>
      </c>
      <c r="E1037" s="64" t="s">
        <v>2857</v>
      </c>
      <c r="F1037" s="64" t="s">
        <v>2626</v>
      </c>
      <c r="G1037" s="64" t="s">
        <v>2865</v>
      </c>
      <c r="H1037" s="64" t="s">
        <v>24</v>
      </c>
      <c r="I1037" s="64" t="s">
        <v>2920</v>
      </c>
      <c r="J1037" s="64" t="s">
        <v>2866</v>
      </c>
      <c r="K1037" s="64" t="s">
        <v>172</v>
      </c>
      <c r="L1037" s="65">
        <v>2821</v>
      </c>
      <c r="M1037" s="65">
        <v>11801</v>
      </c>
      <c r="N1037" s="65">
        <v>11801</v>
      </c>
      <c r="O1037" s="65">
        <v>46334</v>
      </c>
      <c r="P1037" s="65">
        <v>0</v>
      </c>
      <c r="Q1037" s="65">
        <v>3310</v>
      </c>
      <c r="R1037" s="65">
        <v>201</v>
      </c>
      <c r="S1037" s="65">
        <v>354</v>
      </c>
      <c r="T1037" s="57">
        <f>IF(P1037&gt;0, ROUND(IF(IF(OR(C1037="51", C1037="52", C1037="66"), (L1037*'UNIT VALUES'!$C$22)-CALCS!P1037,0)&gt;0, IF(OR(C1037="51", C1037="52", C1037="66"), (L1037*'UNIT VALUES'!$C$22)-CALCS!P1037,0), 0), 0), ROUND(IF(IF(OR(C1037="51", C1037="52", C1037="66"), (L1037*'UNIT VALUES'!$C$22)-CALCS!O1037,0)&gt;0, IF(OR(C1037="51", C1037="52", C1037="66"), (L1037*'UNIT VALUES'!$C$22)-CALCS!O1037,0), 0), 0))</f>
        <v>0</v>
      </c>
      <c r="U1037" s="58">
        <f>IF(C1037="22", (O1037*'UNIT VALUES'!$D$34)+(Q1037*'UNIT VALUES'!$D$35)+(S1037*'UNIT VALUES'!$D$36), (O1037*'UNIT VALUES'!$D$24)+(Q1037*'UNIT VALUES'!$D$25)+(S1037*'UNIT VALUES'!$D$26))</f>
        <v>253037.65467251369</v>
      </c>
      <c r="V1037" s="58">
        <f>IF(C1037="22",(O1037*'UNIT VALUES'!$D$37)+(Q1037*'UNIT VALUES'!$D$38)+(R1037*'UNIT VALUES'!$D$39),IF(C1037="66",(Q1037*'UNIT VALUES'!$D$27)+(T1037*'UNIT VALUES'!$D$29)+(R1037*'UNIT VALUES'!$D$30),(Q1037*'UNIT VALUES'!$D$27)+(T1037*'UNIT VALUES'!$D$28)+(R1037*'UNIT VALUES'!$D$30)))</f>
        <v>75578.514201785787</v>
      </c>
      <c r="W1037" s="58">
        <f t="shared" si="16"/>
        <v>253038</v>
      </c>
      <c r="X1037" s="63">
        <f>ROUND(IF(C1037="22", W1037*'UNIT VALUES'!$D$40, W1037*'UNIT VALUES'!$D$32), 0)</f>
        <v>220767</v>
      </c>
    </row>
    <row r="1038" spans="1:24">
      <c r="A1038" s="64" t="s">
        <v>2921</v>
      </c>
      <c r="B1038" s="64" t="s">
        <v>2856</v>
      </c>
      <c r="C1038" s="64" t="s">
        <v>28</v>
      </c>
      <c r="D1038" s="64" t="s">
        <v>29</v>
      </c>
      <c r="E1038" s="64" t="s">
        <v>2857</v>
      </c>
      <c r="F1038" s="64" t="s">
        <v>154</v>
      </c>
      <c r="G1038" s="64" t="s">
        <v>608</v>
      </c>
      <c r="H1038" s="64" t="s">
        <v>24</v>
      </c>
      <c r="I1038" s="64" t="s">
        <v>2922</v>
      </c>
      <c r="J1038" s="64" t="s">
        <v>2879</v>
      </c>
      <c r="K1038" s="64" t="s">
        <v>2870</v>
      </c>
      <c r="L1038" s="65">
        <v>41207</v>
      </c>
      <c r="M1038" s="65">
        <v>43543</v>
      </c>
      <c r="N1038" s="65">
        <v>43543</v>
      </c>
      <c r="O1038" s="65">
        <v>64849</v>
      </c>
      <c r="P1038" s="65">
        <v>0</v>
      </c>
      <c r="Q1038" s="65">
        <v>18984</v>
      </c>
      <c r="R1038" s="65">
        <v>1184</v>
      </c>
      <c r="S1038" s="65">
        <v>1256</v>
      </c>
      <c r="T1038" s="57">
        <f>IF(P1038&gt;0, ROUND(IF(IF(OR(C1038="51", C1038="52", C1038="66"), (L1038*'UNIT VALUES'!$C$22)-CALCS!P1038,0)&gt;0, IF(OR(C1038="51", C1038="52", C1038="66"), (L1038*'UNIT VALUES'!$C$22)-CALCS!P1038,0), 0), 0), ROUND(IF(IF(OR(C1038="51", C1038="52", C1038="66"), (L1038*'UNIT VALUES'!$C$22)-CALCS!O1038,0)&gt;0, IF(OR(C1038="51", C1038="52", C1038="66"), (L1038*'UNIT VALUES'!$C$22)-CALCS!O1038,0), 0), 0))</f>
        <v>0</v>
      </c>
      <c r="U1038" s="58">
        <f>IF(C1038="22", (O1038*'UNIT VALUES'!$D$34)+(Q1038*'UNIT VALUES'!$D$35)+(S1038*'UNIT VALUES'!$D$36), (O1038*'UNIT VALUES'!$D$24)+(Q1038*'UNIT VALUES'!$D$25)+(S1038*'UNIT VALUES'!$D$26))</f>
        <v>925279.86164265545</v>
      </c>
      <c r="V1038" s="58">
        <f>IF(C1038="22",(O1038*'UNIT VALUES'!$D$37)+(Q1038*'UNIT VALUES'!$D$38)+(R1038*'UNIT VALUES'!$D$39),IF(C1038="66",(Q1038*'UNIT VALUES'!$D$27)+(T1038*'UNIT VALUES'!$D$29)+(R1038*'UNIT VALUES'!$D$30),(Q1038*'UNIT VALUES'!$D$27)+(T1038*'UNIT VALUES'!$D$28)+(R1038*'UNIT VALUES'!$D$30)))</f>
        <v>435698.3235865467</v>
      </c>
      <c r="W1038" s="58">
        <f t="shared" si="16"/>
        <v>925280</v>
      </c>
      <c r="X1038" s="63">
        <f>ROUND(IF(C1038="22", W1038*'UNIT VALUES'!$D$40, W1038*'UNIT VALUES'!$D$32), 0)</f>
        <v>807277</v>
      </c>
    </row>
    <row r="1039" spans="1:24">
      <c r="A1039" s="64" t="s">
        <v>2923</v>
      </c>
      <c r="B1039" s="64" t="s">
        <v>2856</v>
      </c>
      <c r="C1039" s="64" t="s">
        <v>28</v>
      </c>
      <c r="D1039" s="64" t="s">
        <v>29</v>
      </c>
      <c r="E1039" s="64" t="s">
        <v>2857</v>
      </c>
      <c r="F1039" s="64" t="s">
        <v>1084</v>
      </c>
      <c r="G1039" s="64" t="s">
        <v>23</v>
      </c>
      <c r="H1039" s="64" t="s">
        <v>24</v>
      </c>
      <c r="I1039" s="64" t="s">
        <v>1999</v>
      </c>
      <c r="J1039" s="64" t="s">
        <v>2873</v>
      </c>
      <c r="K1039" s="64" t="s">
        <v>2874</v>
      </c>
      <c r="L1039" s="65">
        <v>938219</v>
      </c>
      <c r="M1039" s="65">
        <v>1618236</v>
      </c>
      <c r="N1039" s="65">
        <v>1595138</v>
      </c>
      <c r="O1039" s="65">
        <v>2099451</v>
      </c>
      <c r="P1039" s="65">
        <v>0</v>
      </c>
      <c r="Q1039" s="65">
        <v>448177</v>
      </c>
      <c r="R1039" s="65">
        <v>45190</v>
      </c>
      <c r="S1039" s="65">
        <v>58037</v>
      </c>
      <c r="T1039" s="57">
        <f>IF(P1039&gt;0, ROUND(IF(IF(OR(C1039="51", C1039="52", C1039="66"), (L1039*'UNIT VALUES'!$C$22)-CALCS!P1039,0)&gt;0, IF(OR(C1039="51", C1039="52", C1039="66"), (L1039*'UNIT VALUES'!$C$22)-CALCS!P1039,0), 0), 0), ROUND(IF(IF(OR(C1039="51", C1039="52", C1039="66"), (L1039*'UNIT VALUES'!$C$22)-CALCS!O1039,0)&gt;0, IF(OR(C1039="51", C1039="52", C1039="66"), (L1039*'UNIT VALUES'!$C$22)-CALCS!O1039,0), 0), 0))</f>
        <v>0</v>
      </c>
      <c r="U1039" s="58">
        <f>IF(C1039="22", (O1039*'UNIT VALUES'!$D$34)+(Q1039*'UNIT VALUES'!$D$35)+(S1039*'UNIT VALUES'!$D$36), (O1039*'UNIT VALUES'!$D$24)+(Q1039*'UNIT VALUES'!$D$25)+(S1039*'UNIT VALUES'!$D$26))</f>
        <v>27767806.434888206</v>
      </c>
      <c r="V1039" s="58">
        <f>IF(C1039="22",(O1039*'UNIT VALUES'!$D$37)+(Q1039*'UNIT VALUES'!$D$38)+(R1039*'UNIT VALUES'!$D$39),IF(C1039="66",(Q1039*'UNIT VALUES'!$D$27)+(T1039*'UNIT VALUES'!$D$29)+(R1039*'UNIT VALUES'!$D$30),(Q1039*'UNIT VALUES'!$D$27)+(T1039*'UNIT VALUES'!$D$28)+(R1039*'UNIT VALUES'!$D$30)))</f>
        <v>11517897.125582557</v>
      </c>
      <c r="W1039" s="58">
        <f t="shared" si="16"/>
        <v>27767806</v>
      </c>
      <c r="X1039" s="63">
        <f>ROUND(IF(C1039="22", W1039*'UNIT VALUES'!$D$40, W1039*'UNIT VALUES'!$D$32), 0)</f>
        <v>24226507</v>
      </c>
    </row>
    <row r="1040" spans="1:24">
      <c r="A1040" s="64" t="s">
        <v>2924</v>
      </c>
      <c r="B1040" s="64" t="s">
        <v>2856</v>
      </c>
      <c r="C1040" s="64" t="s">
        <v>28</v>
      </c>
      <c r="D1040" s="64" t="s">
        <v>29</v>
      </c>
      <c r="E1040" s="64" t="s">
        <v>2857</v>
      </c>
      <c r="F1040" s="64" t="s">
        <v>2001</v>
      </c>
      <c r="G1040" s="64" t="s">
        <v>330</v>
      </c>
      <c r="H1040" s="64" t="s">
        <v>24</v>
      </c>
      <c r="I1040" s="64" t="s">
        <v>81</v>
      </c>
      <c r="J1040" s="64" t="s">
        <v>2862</v>
      </c>
      <c r="K1040" s="64" t="s">
        <v>172</v>
      </c>
      <c r="L1040" s="65">
        <v>45985</v>
      </c>
      <c r="M1040" s="65">
        <v>109943</v>
      </c>
      <c r="N1040" s="65">
        <v>109943</v>
      </c>
      <c r="O1040" s="65">
        <v>216290</v>
      </c>
      <c r="P1040" s="65">
        <v>0</v>
      </c>
      <c r="Q1040" s="65">
        <v>29780</v>
      </c>
      <c r="R1040" s="65">
        <v>668</v>
      </c>
      <c r="S1040" s="65">
        <v>4773</v>
      </c>
      <c r="T1040" s="57">
        <f>IF(P1040&gt;0, ROUND(IF(IF(OR(C1040="51", C1040="52", C1040="66"), (L1040*'UNIT VALUES'!$C$22)-CALCS!P1040,0)&gt;0, IF(OR(C1040="51", C1040="52", C1040="66"), (L1040*'UNIT VALUES'!$C$22)-CALCS!P1040,0), 0), 0), ROUND(IF(IF(OR(C1040="51", C1040="52", C1040="66"), (L1040*'UNIT VALUES'!$C$22)-CALCS!O1040,0)&gt;0, IF(OR(C1040="51", C1040="52", C1040="66"), (L1040*'UNIT VALUES'!$C$22)-CALCS!O1040,0), 0), 0))</f>
        <v>0</v>
      </c>
      <c r="U1040" s="58">
        <f>IF(C1040="22", (O1040*'UNIT VALUES'!$D$34)+(Q1040*'UNIT VALUES'!$D$35)+(S1040*'UNIT VALUES'!$D$36), (O1040*'UNIT VALUES'!$D$24)+(Q1040*'UNIT VALUES'!$D$25)+(S1040*'UNIT VALUES'!$D$26))</f>
        <v>2151223.3305336451</v>
      </c>
      <c r="V1040" s="58">
        <f>IF(C1040="22",(O1040*'UNIT VALUES'!$D$37)+(Q1040*'UNIT VALUES'!$D$38)+(R1040*'UNIT VALUES'!$D$39),IF(C1040="66",(Q1040*'UNIT VALUES'!$D$27)+(T1040*'UNIT VALUES'!$D$29)+(R1040*'UNIT VALUES'!$D$30),(Q1040*'UNIT VALUES'!$D$27)+(T1040*'UNIT VALUES'!$D$28)+(R1040*'UNIT VALUES'!$D$30)))</f>
        <v>598482.91563430661</v>
      </c>
      <c r="W1040" s="58">
        <f t="shared" si="16"/>
        <v>2151223</v>
      </c>
      <c r="X1040" s="63">
        <f>ROUND(IF(C1040="22", W1040*'UNIT VALUES'!$D$40, W1040*'UNIT VALUES'!$D$32), 0)</f>
        <v>1876872</v>
      </c>
    </row>
    <row r="1041" spans="1:24">
      <c r="A1041" s="64" t="s">
        <v>2925</v>
      </c>
      <c r="B1041" s="64" t="s">
        <v>2856</v>
      </c>
      <c r="C1041" s="64" t="s">
        <v>28</v>
      </c>
      <c r="D1041" s="64" t="s">
        <v>29</v>
      </c>
      <c r="E1041" s="64" t="s">
        <v>2857</v>
      </c>
      <c r="F1041" s="64" t="s">
        <v>2494</v>
      </c>
      <c r="G1041" s="64" t="s">
        <v>220</v>
      </c>
      <c r="H1041" s="64" t="s">
        <v>24</v>
      </c>
      <c r="I1041" s="64" t="s">
        <v>2926</v>
      </c>
      <c r="J1041" s="64" t="s">
        <v>2927</v>
      </c>
      <c r="K1041" s="64" t="s">
        <v>172</v>
      </c>
      <c r="L1041" s="65">
        <v>23377</v>
      </c>
      <c r="M1041" s="65">
        <v>46296</v>
      </c>
      <c r="N1041" s="65">
        <v>46296</v>
      </c>
      <c r="O1041" s="65">
        <v>127921</v>
      </c>
      <c r="P1041" s="65">
        <v>0</v>
      </c>
      <c r="Q1041" s="65">
        <v>18485</v>
      </c>
      <c r="R1041" s="65">
        <v>250</v>
      </c>
      <c r="S1041" s="65">
        <v>1426</v>
      </c>
      <c r="T1041" s="57">
        <f>IF(P1041&gt;0, ROUND(IF(IF(OR(C1041="51", C1041="52", C1041="66"), (L1041*'UNIT VALUES'!$C$22)-CALCS!P1041,0)&gt;0, IF(OR(C1041="51", C1041="52", C1041="66"), (L1041*'UNIT VALUES'!$C$22)-CALCS!P1041,0), 0), 0), ROUND(IF(IF(OR(C1041="51", C1041="52", C1041="66"), (L1041*'UNIT VALUES'!$C$22)-CALCS!O1041,0)&gt;0, IF(OR(C1041="51", C1041="52", C1041="66"), (L1041*'UNIT VALUES'!$C$22)-CALCS!O1041,0), 0), 0))</f>
        <v>0</v>
      </c>
      <c r="U1041" s="58">
        <f>IF(C1041="22", (O1041*'UNIT VALUES'!$D$34)+(Q1041*'UNIT VALUES'!$D$35)+(S1041*'UNIT VALUES'!$D$36), (O1041*'UNIT VALUES'!$D$24)+(Q1041*'UNIT VALUES'!$D$25)+(S1041*'UNIT VALUES'!$D$26))</f>
        <v>1062657.0000809892</v>
      </c>
      <c r="V1041" s="58">
        <f>IF(C1041="22",(O1041*'UNIT VALUES'!$D$37)+(Q1041*'UNIT VALUES'!$D$38)+(R1041*'UNIT VALUES'!$D$39),IF(C1041="66",(Q1041*'UNIT VALUES'!$D$27)+(T1041*'UNIT VALUES'!$D$29)+(R1041*'UNIT VALUES'!$D$30),(Q1041*'UNIT VALUES'!$D$27)+(T1041*'UNIT VALUES'!$D$28)+(R1041*'UNIT VALUES'!$D$30)))</f>
        <v>359723.88257267361</v>
      </c>
      <c r="W1041" s="58">
        <f t="shared" si="16"/>
        <v>1062657</v>
      </c>
      <c r="X1041" s="63">
        <f>ROUND(IF(C1041="22", W1041*'UNIT VALUES'!$D$40, W1041*'UNIT VALUES'!$D$32), 0)</f>
        <v>927134</v>
      </c>
    </row>
    <row r="1042" spans="1:24">
      <c r="A1042" s="64" t="s">
        <v>2928</v>
      </c>
      <c r="B1042" s="64" t="s">
        <v>2856</v>
      </c>
      <c r="C1042" s="64" t="s">
        <v>28</v>
      </c>
      <c r="D1042" s="64" t="s">
        <v>29</v>
      </c>
      <c r="E1042" s="64" t="s">
        <v>2857</v>
      </c>
      <c r="F1042" s="64" t="s">
        <v>1539</v>
      </c>
      <c r="G1042" s="64" t="s">
        <v>2929</v>
      </c>
      <c r="H1042" s="64" t="s">
        <v>24</v>
      </c>
      <c r="I1042" s="64" t="s">
        <v>2930</v>
      </c>
      <c r="J1042" s="64" t="s">
        <v>2034</v>
      </c>
      <c r="K1042" s="64" t="s">
        <v>2870</v>
      </c>
      <c r="L1042" s="65">
        <v>60678</v>
      </c>
      <c r="M1042" s="65">
        <v>96691</v>
      </c>
      <c r="N1042" s="65">
        <v>91449</v>
      </c>
      <c r="O1042" s="65">
        <v>236091</v>
      </c>
      <c r="P1042" s="65">
        <v>0</v>
      </c>
      <c r="Q1042" s="65">
        <v>62632</v>
      </c>
      <c r="R1042" s="65">
        <v>2886</v>
      </c>
      <c r="S1042" s="65">
        <v>8518</v>
      </c>
      <c r="T1042" s="57">
        <f>IF(P1042&gt;0, ROUND(IF(IF(OR(C1042="51", C1042="52", C1042="66"), (L1042*'UNIT VALUES'!$C$22)-CALCS!P1042,0)&gt;0, IF(OR(C1042="51", C1042="52", C1042="66"), (L1042*'UNIT VALUES'!$C$22)-CALCS!P1042,0), 0), 0), ROUND(IF(IF(OR(C1042="51", C1042="52", C1042="66"), (L1042*'UNIT VALUES'!$C$22)-CALCS!O1042,0)&gt;0, IF(OR(C1042="51", C1042="52", C1042="66"), (L1042*'UNIT VALUES'!$C$22)-CALCS!O1042,0), 0), 0))</f>
        <v>0</v>
      </c>
      <c r="U1042" s="58">
        <f>IF(C1042="22", (O1042*'UNIT VALUES'!$D$34)+(Q1042*'UNIT VALUES'!$D$35)+(S1042*'UNIT VALUES'!$D$36), (O1042*'UNIT VALUES'!$D$24)+(Q1042*'UNIT VALUES'!$D$25)+(S1042*'UNIT VALUES'!$D$26))</f>
        <v>3836856.5651243804</v>
      </c>
      <c r="V1042" s="58">
        <f>IF(C1042="22",(O1042*'UNIT VALUES'!$D$37)+(Q1042*'UNIT VALUES'!$D$38)+(R1042*'UNIT VALUES'!$D$39),IF(C1042="66",(Q1042*'UNIT VALUES'!$D$27)+(T1042*'UNIT VALUES'!$D$29)+(R1042*'UNIT VALUES'!$D$30),(Q1042*'UNIT VALUES'!$D$27)+(T1042*'UNIT VALUES'!$D$28)+(R1042*'UNIT VALUES'!$D$30)))</f>
        <v>1364545.8017514434</v>
      </c>
      <c r="W1042" s="58">
        <f t="shared" si="16"/>
        <v>3836857</v>
      </c>
      <c r="X1042" s="63">
        <f>ROUND(IF(C1042="22", W1042*'UNIT VALUES'!$D$40, W1042*'UNIT VALUES'!$D$32), 0)</f>
        <v>3347533</v>
      </c>
    </row>
    <row r="1043" spans="1:24">
      <c r="A1043" s="64" t="s">
        <v>2931</v>
      </c>
      <c r="B1043" s="64" t="s">
        <v>2856</v>
      </c>
      <c r="C1043" s="64" t="s">
        <v>49</v>
      </c>
      <c r="D1043" s="64" t="s">
        <v>50</v>
      </c>
      <c r="E1043" s="64" t="s">
        <v>2857</v>
      </c>
      <c r="F1043" s="64" t="s">
        <v>2932</v>
      </c>
      <c r="G1043" s="64" t="s">
        <v>23</v>
      </c>
      <c r="H1043" s="64" t="s">
        <v>24</v>
      </c>
      <c r="I1043" s="64" t="s">
        <v>2715</v>
      </c>
      <c r="J1043" s="64" t="s">
        <v>2873</v>
      </c>
      <c r="K1043" s="64" t="s">
        <v>2874</v>
      </c>
      <c r="L1043" s="65">
        <v>1</v>
      </c>
      <c r="M1043" s="65">
        <v>0</v>
      </c>
      <c r="N1043" s="65">
        <v>0</v>
      </c>
      <c r="O1043" s="65">
        <v>83560</v>
      </c>
      <c r="P1043" s="65">
        <v>0</v>
      </c>
      <c r="Q1043" s="65">
        <v>3846</v>
      </c>
      <c r="R1043" s="65">
        <v>110</v>
      </c>
      <c r="S1043" s="65">
        <v>415</v>
      </c>
      <c r="T1043" s="57">
        <f>IF(P1043&gt;0, ROUND(IF(IF(OR(C1043="51", C1043="52", C1043="66"), (L1043*'UNIT VALUES'!$C$22)-CALCS!P1043,0)&gt;0, IF(OR(C1043="51", C1043="52", C1043="66"), (L1043*'UNIT VALUES'!$C$22)-CALCS!P1043,0), 0), 0), ROUND(IF(IF(OR(C1043="51", C1043="52", C1043="66"), (L1043*'UNIT VALUES'!$C$22)-CALCS!O1043,0)&gt;0, IF(OR(C1043="51", C1043="52", C1043="66"), (L1043*'UNIT VALUES'!$C$22)-CALCS!O1043,0), 0), 0))</f>
        <v>0</v>
      </c>
      <c r="U1043" s="58">
        <f>IF(C1043="22", (O1043*'UNIT VALUES'!$D$34)+(Q1043*'UNIT VALUES'!$D$35)+(S1043*'UNIT VALUES'!$D$36), (O1043*'UNIT VALUES'!$D$24)+(Q1043*'UNIT VALUES'!$D$25)+(S1043*'UNIT VALUES'!$D$26))</f>
        <v>353058.10122613836</v>
      </c>
      <c r="V1043" s="58">
        <f>IF(C1043="22",(O1043*'UNIT VALUES'!$D$37)+(Q1043*'UNIT VALUES'!$D$38)+(R1043*'UNIT VALUES'!$D$39),IF(C1043="66",(Q1043*'UNIT VALUES'!$D$27)+(T1043*'UNIT VALUES'!$D$29)+(R1043*'UNIT VALUES'!$D$30),(Q1043*'UNIT VALUES'!$D$27)+(T1043*'UNIT VALUES'!$D$28)+(R1043*'UNIT VALUES'!$D$30)))</f>
        <v>78988.108778178794</v>
      </c>
      <c r="W1043" s="58">
        <f t="shared" si="16"/>
        <v>353058</v>
      </c>
      <c r="X1043" s="63">
        <f>ROUND(IF(C1043="22", W1043*'UNIT VALUES'!$D$40, W1043*'UNIT VALUES'!$D$32), 0)</f>
        <v>308032</v>
      </c>
    </row>
    <row r="1044" spans="1:24">
      <c r="A1044" s="64" t="s">
        <v>2933</v>
      </c>
      <c r="B1044" s="64" t="s">
        <v>2856</v>
      </c>
      <c r="C1044" s="64" t="s">
        <v>49</v>
      </c>
      <c r="D1044" s="64" t="s">
        <v>50</v>
      </c>
      <c r="E1044" s="64" t="s">
        <v>2857</v>
      </c>
      <c r="F1044" s="64" t="s">
        <v>2934</v>
      </c>
      <c r="G1044" s="64" t="s">
        <v>23</v>
      </c>
      <c r="H1044" s="64" t="s">
        <v>24</v>
      </c>
      <c r="I1044" s="64" t="s">
        <v>2935</v>
      </c>
      <c r="J1044" s="64" t="s">
        <v>2862</v>
      </c>
      <c r="K1044" s="64" t="s">
        <v>172</v>
      </c>
      <c r="L1044" s="65">
        <v>3956</v>
      </c>
      <c r="M1044" s="65">
        <v>0</v>
      </c>
      <c r="N1044" s="65">
        <v>0</v>
      </c>
      <c r="O1044" s="65">
        <v>95290</v>
      </c>
      <c r="P1044" s="65">
        <v>0</v>
      </c>
      <c r="Q1044" s="65">
        <v>8313</v>
      </c>
      <c r="R1044" s="65">
        <v>169</v>
      </c>
      <c r="S1044" s="65">
        <v>1080</v>
      </c>
      <c r="T1044" s="57">
        <f>IF(P1044&gt;0, ROUND(IF(IF(OR(C1044="51", C1044="52", C1044="66"), (L1044*'UNIT VALUES'!$C$22)-CALCS!P1044,0)&gt;0, IF(OR(C1044="51", C1044="52", C1044="66"), (L1044*'UNIT VALUES'!$C$22)-CALCS!P1044,0), 0), 0), ROUND(IF(IF(OR(C1044="51", C1044="52", C1044="66"), (L1044*'UNIT VALUES'!$C$22)-CALCS!O1044,0)&gt;0, IF(OR(C1044="51", C1044="52", C1044="66"), (L1044*'UNIT VALUES'!$C$22)-CALCS!O1044,0), 0), 0))</f>
        <v>0</v>
      </c>
      <c r="U1044" s="58">
        <f>IF(C1044="22", (O1044*'UNIT VALUES'!$D$34)+(Q1044*'UNIT VALUES'!$D$35)+(S1044*'UNIT VALUES'!$D$36), (O1044*'UNIT VALUES'!$D$24)+(Q1044*'UNIT VALUES'!$D$25)+(S1044*'UNIT VALUES'!$D$26))</f>
        <v>626400.59872080956</v>
      </c>
      <c r="V1044" s="58">
        <f>IF(C1044="22",(O1044*'UNIT VALUES'!$D$37)+(Q1044*'UNIT VALUES'!$D$38)+(R1044*'UNIT VALUES'!$D$39),IF(C1044="66",(Q1044*'UNIT VALUES'!$D$27)+(T1044*'UNIT VALUES'!$D$29)+(R1044*'UNIT VALUES'!$D$30),(Q1044*'UNIT VALUES'!$D$27)+(T1044*'UNIT VALUES'!$D$28)+(R1044*'UNIT VALUES'!$D$30)))</f>
        <v>165816.28890293624</v>
      </c>
      <c r="W1044" s="58">
        <f t="shared" si="16"/>
        <v>626401</v>
      </c>
      <c r="X1044" s="63">
        <f>ROUND(IF(C1044="22", W1044*'UNIT VALUES'!$D$40, W1044*'UNIT VALUES'!$D$32), 0)</f>
        <v>546514</v>
      </c>
    </row>
    <row r="1045" spans="1:24">
      <c r="A1045" s="64" t="s">
        <v>2936</v>
      </c>
      <c r="B1045" s="64" t="s">
        <v>2856</v>
      </c>
      <c r="C1045" s="64" t="s">
        <v>28</v>
      </c>
      <c r="D1045" s="64" t="s">
        <v>29</v>
      </c>
      <c r="E1045" s="64" t="s">
        <v>2857</v>
      </c>
      <c r="F1045" s="64" t="s">
        <v>2937</v>
      </c>
      <c r="G1045" s="64" t="s">
        <v>23</v>
      </c>
      <c r="H1045" s="64" t="s">
        <v>24</v>
      </c>
      <c r="I1045" s="64" t="s">
        <v>2938</v>
      </c>
      <c r="J1045" s="64" t="s">
        <v>2939</v>
      </c>
      <c r="K1045" s="64" t="s">
        <v>172</v>
      </c>
      <c r="L1045" s="65">
        <v>40050</v>
      </c>
      <c r="M1045" s="65">
        <v>66624</v>
      </c>
      <c r="N1045" s="65">
        <v>62762</v>
      </c>
      <c r="O1045" s="65">
        <v>80455</v>
      </c>
      <c r="P1045" s="65">
        <v>0</v>
      </c>
      <c r="Q1045" s="65">
        <v>12116</v>
      </c>
      <c r="R1045" s="65">
        <v>786</v>
      </c>
      <c r="S1045" s="65">
        <v>1159</v>
      </c>
      <c r="T1045" s="57">
        <f>IF(P1045&gt;0, ROUND(IF(IF(OR(C1045="51", C1045="52", C1045="66"), (L1045*'UNIT VALUES'!$C$22)-CALCS!P1045,0)&gt;0, IF(OR(C1045="51", C1045="52", C1045="66"), (L1045*'UNIT VALUES'!$C$22)-CALCS!P1045,0), 0), 0), ROUND(IF(IF(OR(C1045="51", C1045="52", C1045="66"), (L1045*'UNIT VALUES'!$C$22)-CALCS!O1045,0)&gt;0, IF(OR(C1045="51", C1045="52", C1045="66"), (L1045*'UNIT VALUES'!$C$22)-CALCS!O1045,0), 0), 0))</f>
        <v>0</v>
      </c>
      <c r="U1045" s="58">
        <f>IF(C1045="22", (O1045*'UNIT VALUES'!$D$34)+(Q1045*'UNIT VALUES'!$D$35)+(S1045*'UNIT VALUES'!$D$36), (O1045*'UNIT VALUES'!$D$24)+(Q1045*'UNIT VALUES'!$D$25)+(S1045*'UNIT VALUES'!$D$26))</f>
        <v>727837.75751342368</v>
      </c>
      <c r="V1045" s="58">
        <f>IF(C1045="22",(O1045*'UNIT VALUES'!$D$37)+(Q1045*'UNIT VALUES'!$D$38)+(R1045*'UNIT VALUES'!$D$39),IF(C1045="66",(Q1045*'UNIT VALUES'!$D$27)+(T1045*'UNIT VALUES'!$D$29)+(R1045*'UNIT VALUES'!$D$30),(Q1045*'UNIT VALUES'!$D$27)+(T1045*'UNIT VALUES'!$D$28)+(R1045*'UNIT VALUES'!$D$30)))</f>
        <v>280240.67828809714</v>
      </c>
      <c r="W1045" s="58">
        <f t="shared" si="16"/>
        <v>727838</v>
      </c>
      <c r="X1045" s="63">
        <f>ROUND(IF(C1045="22", W1045*'UNIT VALUES'!$D$40, W1045*'UNIT VALUES'!$D$32), 0)</f>
        <v>635015</v>
      </c>
    </row>
    <row r="1046" spans="1:24">
      <c r="A1046" s="64" t="s">
        <v>2940</v>
      </c>
      <c r="B1046" s="64" t="s">
        <v>2856</v>
      </c>
      <c r="C1046" s="64" t="s">
        <v>28</v>
      </c>
      <c r="D1046" s="64" t="s">
        <v>29</v>
      </c>
      <c r="E1046" s="64" t="s">
        <v>2857</v>
      </c>
      <c r="F1046" s="64" t="s">
        <v>2941</v>
      </c>
      <c r="G1046" s="64" t="s">
        <v>2942</v>
      </c>
      <c r="H1046" s="64" t="s">
        <v>24</v>
      </c>
      <c r="I1046" s="64" t="s">
        <v>1045</v>
      </c>
      <c r="J1046" s="64" t="s">
        <v>2943</v>
      </c>
      <c r="K1046" s="64" t="s">
        <v>172</v>
      </c>
      <c r="L1046" s="65">
        <v>128691</v>
      </c>
      <c r="M1046" s="65">
        <v>177517</v>
      </c>
      <c r="N1046" s="65">
        <v>173979</v>
      </c>
      <c r="O1046" s="65">
        <v>229573</v>
      </c>
      <c r="P1046" s="65">
        <v>0</v>
      </c>
      <c r="Q1046" s="65">
        <v>42578</v>
      </c>
      <c r="R1046" s="65">
        <v>3103</v>
      </c>
      <c r="S1046" s="65">
        <v>3097</v>
      </c>
      <c r="T1046" s="57">
        <f>IF(P1046&gt;0, ROUND(IF(IF(OR(C1046="51", C1046="52", C1046="66"), (L1046*'UNIT VALUES'!$C$22)-CALCS!P1046,0)&gt;0, IF(OR(C1046="51", C1046="52", C1046="66"), (L1046*'UNIT VALUES'!$C$22)-CALCS!P1046,0), 0), 0), ROUND(IF(IF(OR(C1046="51", C1046="52", C1046="66"), (L1046*'UNIT VALUES'!$C$22)-CALCS!O1046,0)&gt;0, IF(OR(C1046="51", C1046="52", C1046="66"), (L1046*'UNIT VALUES'!$C$22)-CALCS!O1046,0), 0), 0))</f>
        <v>0</v>
      </c>
      <c r="U1046" s="58">
        <f>IF(C1046="22", (O1046*'UNIT VALUES'!$D$34)+(Q1046*'UNIT VALUES'!$D$35)+(S1046*'UNIT VALUES'!$D$36), (O1046*'UNIT VALUES'!$D$24)+(Q1046*'UNIT VALUES'!$D$25)+(S1046*'UNIT VALUES'!$D$26))</f>
        <v>2288019.9306183392</v>
      </c>
      <c r="V1046" s="58">
        <f>IF(C1046="22",(O1046*'UNIT VALUES'!$D$37)+(Q1046*'UNIT VALUES'!$D$38)+(R1046*'UNIT VALUES'!$D$39),IF(C1046="66",(Q1046*'UNIT VALUES'!$D$27)+(T1046*'UNIT VALUES'!$D$29)+(R1046*'UNIT VALUES'!$D$30),(Q1046*'UNIT VALUES'!$D$27)+(T1046*'UNIT VALUES'!$D$28)+(R1046*'UNIT VALUES'!$D$30)))</f>
        <v>1009178.1298455745</v>
      </c>
      <c r="W1046" s="58">
        <f t="shared" si="16"/>
        <v>2288020</v>
      </c>
      <c r="X1046" s="63">
        <f>ROUND(IF(C1046="22", W1046*'UNIT VALUES'!$D$40, W1046*'UNIT VALUES'!$D$32), 0)</f>
        <v>1996223</v>
      </c>
    </row>
    <row r="1047" spans="1:24">
      <c r="A1047" s="64" t="s">
        <v>2944</v>
      </c>
      <c r="B1047" s="64" t="s">
        <v>2856</v>
      </c>
      <c r="C1047" s="64" t="s">
        <v>28</v>
      </c>
      <c r="D1047" s="64" t="s">
        <v>29</v>
      </c>
      <c r="E1047" s="64" t="s">
        <v>2857</v>
      </c>
      <c r="F1047" s="64" t="s">
        <v>2256</v>
      </c>
      <c r="G1047" s="64" t="s">
        <v>1188</v>
      </c>
      <c r="H1047" s="64" t="s">
        <v>24</v>
      </c>
      <c r="I1047" s="64" t="s">
        <v>2945</v>
      </c>
      <c r="J1047" s="64" t="s">
        <v>2901</v>
      </c>
      <c r="K1047" s="64" t="s">
        <v>2870</v>
      </c>
      <c r="L1047" s="65">
        <v>32728</v>
      </c>
      <c r="M1047" s="65">
        <v>67215</v>
      </c>
      <c r="N1047" s="65">
        <v>66281</v>
      </c>
      <c r="O1047" s="65">
        <v>129877</v>
      </c>
      <c r="P1047" s="65">
        <v>0</v>
      </c>
      <c r="Q1047" s="65">
        <v>33963</v>
      </c>
      <c r="R1047" s="65">
        <v>1005</v>
      </c>
      <c r="S1047" s="65">
        <v>3148</v>
      </c>
      <c r="T1047" s="57">
        <f>IF(P1047&gt;0, ROUND(IF(IF(OR(C1047="51", C1047="52", C1047="66"), (L1047*'UNIT VALUES'!$C$22)-CALCS!P1047,0)&gt;0, IF(OR(C1047="51", C1047="52", C1047="66"), (L1047*'UNIT VALUES'!$C$22)-CALCS!P1047,0), 0), 0), ROUND(IF(IF(OR(C1047="51", C1047="52", C1047="66"), (L1047*'UNIT VALUES'!$C$22)-CALCS!O1047,0)&gt;0, IF(OR(C1047="51", C1047="52", C1047="66"), (L1047*'UNIT VALUES'!$C$22)-CALCS!O1047,0), 0), 0))</f>
        <v>0</v>
      </c>
      <c r="U1047" s="58">
        <f>IF(C1047="22", (O1047*'UNIT VALUES'!$D$34)+(Q1047*'UNIT VALUES'!$D$35)+(S1047*'UNIT VALUES'!$D$36), (O1047*'UNIT VALUES'!$D$24)+(Q1047*'UNIT VALUES'!$D$25)+(S1047*'UNIT VALUES'!$D$26))</f>
        <v>1835154.7407198381</v>
      </c>
      <c r="V1047" s="58">
        <f>IF(C1047="22",(O1047*'UNIT VALUES'!$D$37)+(Q1047*'UNIT VALUES'!$D$38)+(R1047*'UNIT VALUES'!$D$39),IF(C1047="66",(Q1047*'UNIT VALUES'!$D$27)+(T1047*'UNIT VALUES'!$D$29)+(R1047*'UNIT VALUES'!$D$30),(Q1047*'UNIT VALUES'!$D$27)+(T1047*'UNIT VALUES'!$D$28)+(R1047*'UNIT VALUES'!$D$30)))</f>
        <v>699925.44114707271</v>
      </c>
      <c r="W1047" s="58">
        <f t="shared" si="16"/>
        <v>1835155</v>
      </c>
      <c r="X1047" s="63">
        <f>ROUND(IF(C1047="22", W1047*'UNIT VALUES'!$D$40, W1047*'UNIT VALUES'!$D$32), 0)</f>
        <v>1601113</v>
      </c>
    </row>
    <row r="1048" spans="1:24">
      <c r="A1048" s="64" t="s">
        <v>2946</v>
      </c>
      <c r="B1048" s="64" t="s">
        <v>2856</v>
      </c>
      <c r="C1048" s="64" t="s">
        <v>28</v>
      </c>
      <c r="D1048" s="64" t="s">
        <v>29</v>
      </c>
      <c r="E1048" s="64" t="s">
        <v>2857</v>
      </c>
      <c r="F1048" s="64" t="s">
        <v>650</v>
      </c>
      <c r="G1048" s="64" t="s">
        <v>322</v>
      </c>
      <c r="H1048" s="64" t="s">
        <v>24</v>
      </c>
      <c r="I1048" s="64" t="s">
        <v>2947</v>
      </c>
      <c r="J1048" s="64" t="s">
        <v>2862</v>
      </c>
      <c r="K1048" s="64" t="s">
        <v>172</v>
      </c>
      <c r="L1048" s="65">
        <v>13763</v>
      </c>
      <c r="M1048" s="65">
        <v>0</v>
      </c>
      <c r="N1048" s="65">
        <v>0</v>
      </c>
      <c r="O1048" s="65">
        <v>131117</v>
      </c>
      <c r="P1048" s="65">
        <v>0</v>
      </c>
      <c r="Q1048" s="65">
        <v>10751</v>
      </c>
      <c r="R1048" s="65">
        <v>922</v>
      </c>
      <c r="S1048" s="65">
        <v>976</v>
      </c>
      <c r="T1048" s="57">
        <f>IF(P1048&gt;0, ROUND(IF(IF(OR(C1048="51", C1048="52", C1048="66"), (L1048*'UNIT VALUES'!$C$22)-CALCS!P1048,0)&gt;0, IF(OR(C1048="51", C1048="52", C1048="66"), (L1048*'UNIT VALUES'!$C$22)-CALCS!P1048,0), 0), 0), ROUND(IF(IF(OR(C1048="51", C1048="52", C1048="66"), (L1048*'UNIT VALUES'!$C$22)-CALCS!O1048,0)&gt;0, IF(OR(C1048="51", C1048="52", C1048="66"), (L1048*'UNIT VALUES'!$C$22)-CALCS!O1048,0), 0), 0))</f>
        <v>0</v>
      </c>
      <c r="U1048" s="58">
        <f>IF(C1048="22", (O1048*'UNIT VALUES'!$D$34)+(Q1048*'UNIT VALUES'!$D$35)+(S1048*'UNIT VALUES'!$D$36), (O1048*'UNIT VALUES'!$D$24)+(Q1048*'UNIT VALUES'!$D$25)+(S1048*'UNIT VALUES'!$D$26))</f>
        <v>754358.31500908802</v>
      </c>
      <c r="V1048" s="58">
        <f>IF(C1048="22",(O1048*'UNIT VALUES'!$D$37)+(Q1048*'UNIT VALUES'!$D$38)+(R1048*'UNIT VALUES'!$D$39),IF(C1048="66",(Q1048*'UNIT VALUES'!$D$27)+(T1048*'UNIT VALUES'!$D$29)+(R1048*'UNIT VALUES'!$D$30),(Q1048*'UNIT VALUES'!$D$27)+(T1048*'UNIT VALUES'!$D$28)+(R1048*'UNIT VALUES'!$D$30)))</f>
        <v>264715.52269106824</v>
      </c>
      <c r="W1048" s="58">
        <f t="shared" si="16"/>
        <v>754358</v>
      </c>
      <c r="X1048" s="63">
        <f>ROUND(IF(C1048="22", W1048*'UNIT VALUES'!$D$40, W1048*'UNIT VALUES'!$D$32), 0)</f>
        <v>658153</v>
      </c>
    </row>
    <row r="1049" spans="1:24">
      <c r="A1049" s="64" t="s">
        <v>2948</v>
      </c>
      <c r="B1049" s="64" t="s">
        <v>2856</v>
      </c>
      <c r="C1049" s="64" t="s">
        <v>49</v>
      </c>
      <c r="D1049" s="64" t="s">
        <v>50</v>
      </c>
      <c r="E1049" s="64" t="s">
        <v>2857</v>
      </c>
      <c r="F1049" s="64" t="s">
        <v>670</v>
      </c>
      <c r="G1049" s="64" t="s">
        <v>23</v>
      </c>
      <c r="H1049" s="64" t="s">
        <v>24</v>
      </c>
      <c r="I1049" s="64" t="s">
        <v>2949</v>
      </c>
      <c r="J1049" s="64" t="s">
        <v>2866</v>
      </c>
      <c r="K1049" s="64" t="s">
        <v>172</v>
      </c>
      <c r="L1049" s="65">
        <v>1375</v>
      </c>
      <c r="M1049" s="65">
        <v>0</v>
      </c>
      <c r="N1049" s="65">
        <v>0</v>
      </c>
      <c r="O1049" s="65">
        <v>56368</v>
      </c>
      <c r="P1049" s="65">
        <v>0</v>
      </c>
      <c r="Q1049" s="65">
        <v>2917</v>
      </c>
      <c r="R1049" s="65">
        <v>163</v>
      </c>
      <c r="S1049" s="65">
        <v>293</v>
      </c>
      <c r="T1049" s="57">
        <f>IF(P1049&gt;0, ROUND(IF(IF(OR(C1049="51", C1049="52", C1049="66"), (L1049*'UNIT VALUES'!$C$22)-CALCS!P1049,0)&gt;0, IF(OR(C1049="51", C1049="52", C1049="66"), (L1049*'UNIT VALUES'!$C$22)-CALCS!P1049,0), 0), 0), ROUND(IF(IF(OR(C1049="51", C1049="52", C1049="66"), (L1049*'UNIT VALUES'!$C$22)-CALCS!O1049,0)&gt;0, IF(OR(C1049="51", C1049="52", C1049="66"), (L1049*'UNIT VALUES'!$C$22)-CALCS!O1049,0), 0), 0))</f>
        <v>0</v>
      </c>
      <c r="U1049" s="58">
        <f>IF(C1049="22", (O1049*'UNIT VALUES'!$D$34)+(Q1049*'UNIT VALUES'!$D$35)+(S1049*'UNIT VALUES'!$D$36), (O1049*'UNIT VALUES'!$D$24)+(Q1049*'UNIT VALUES'!$D$25)+(S1049*'UNIT VALUES'!$D$26))</f>
        <v>250318.10859369321</v>
      </c>
      <c r="V1049" s="58">
        <f>IF(C1049="22",(O1049*'UNIT VALUES'!$D$37)+(Q1049*'UNIT VALUES'!$D$38)+(R1049*'UNIT VALUES'!$D$39),IF(C1049="66",(Q1049*'UNIT VALUES'!$D$27)+(T1049*'UNIT VALUES'!$D$29)+(R1049*'UNIT VALUES'!$D$30),(Q1049*'UNIT VALUES'!$D$27)+(T1049*'UNIT VALUES'!$D$28)+(R1049*'UNIT VALUES'!$D$30)))</f>
        <v>65594.866289311438</v>
      </c>
      <c r="W1049" s="58">
        <f t="shared" si="16"/>
        <v>250318</v>
      </c>
      <c r="X1049" s="63">
        <f>ROUND(IF(C1049="22", W1049*'UNIT VALUES'!$D$40, W1049*'UNIT VALUES'!$D$32), 0)</f>
        <v>218394</v>
      </c>
    </row>
    <row r="1050" spans="1:24">
      <c r="A1050" s="64" t="s">
        <v>2950</v>
      </c>
      <c r="B1050" s="64" t="s">
        <v>2856</v>
      </c>
      <c r="C1050" s="64" t="s">
        <v>49</v>
      </c>
      <c r="D1050" s="64" t="s">
        <v>50</v>
      </c>
      <c r="E1050" s="64" t="s">
        <v>2857</v>
      </c>
      <c r="F1050" s="64" t="s">
        <v>2262</v>
      </c>
      <c r="G1050" s="64" t="s">
        <v>2951</v>
      </c>
      <c r="H1050" s="64" t="s">
        <v>24</v>
      </c>
      <c r="I1050" s="64" t="s">
        <v>2952</v>
      </c>
      <c r="J1050" s="64" t="s">
        <v>25</v>
      </c>
      <c r="K1050" s="64" t="s">
        <v>172</v>
      </c>
      <c r="L1050" s="65">
        <v>23846</v>
      </c>
      <c r="M1050" s="65">
        <v>24921</v>
      </c>
      <c r="N1050" s="65">
        <v>24921</v>
      </c>
      <c r="O1050" s="65">
        <v>23523</v>
      </c>
      <c r="P1050" s="65">
        <v>0</v>
      </c>
      <c r="Q1050" s="65">
        <v>5123</v>
      </c>
      <c r="R1050" s="65">
        <v>1375</v>
      </c>
      <c r="S1050" s="65">
        <v>266</v>
      </c>
      <c r="T1050" s="57">
        <f>IF(P1050&gt;0, ROUND(IF(IF(OR(C1050="51", C1050="52", C1050="66"), (L1050*'UNIT VALUES'!$C$22)-CALCS!P1050,0)&gt;0, IF(OR(C1050="51", C1050="52", C1050="66"), (L1050*'UNIT VALUES'!$C$22)-CALCS!P1050,0), 0), 0), ROUND(IF(IF(OR(C1050="51", C1050="52", C1050="66"), (L1050*'UNIT VALUES'!$C$22)-CALCS!O1050,0)&gt;0, IF(OR(C1050="51", C1050="52", C1050="66"), (L1050*'UNIT VALUES'!$C$22)-CALCS!O1050,0), 0), 0))</f>
        <v>12080</v>
      </c>
      <c r="U1050" s="58">
        <f>IF(C1050="22", (O1050*'UNIT VALUES'!$D$34)+(Q1050*'UNIT VALUES'!$D$35)+(S1050*'UNIT VALUES'!$D$36), (O1050*'UNIT VALUES'!$D$24)+(Q1050*'UNIT VALUES'!$D$25)+(S1050*'UNIT VALUES'!$D$26))</f>
        <v>249182.59280904077</v>
      </c>
      <c r="V1050" s="58">
        <f>IF(C1050="22",(O1050*'UNIT VALUES'!$D$37)+(Q1050*'UNIT VALUES'!$D$38)+(R1050*'UNIT VALUES'!$D$39),IF(C1050="66",(Q1050*'UNIT VALUES'!$D$27)+(T1050*'UNIT VALUES'!$D$29)+(R1050*'UNIT VALUES'!$D$30),(Q1050*'UNIT VALUES'!$D$27)+(T1050*'UNIT VALUES'!$D$28)+(R1050*'UNIT VALUES'!$D$30)))</f>
        <v>344796.98985035147</v>
      </c>
      <c r="W1050" s="58">
        <f t="shared" si="16"/>
        <v>344797</v>
      </c>
      <c r="X1050" s="63">
        <f>ROUND(IF(C1050="22", W1050*'UNIT VALUES'!$D$40, W1050*'UNIT VALUES'!$D$32), 0)</f>
        <v>300824</v>
      </c>
    </row>
    <row r="1051" spans="1:24">
      <c r="A1051" s="64" t="s">
        <v>2953</v>
      </c>
      <c r="B1051" s="64" t="s">
        <v>2856</v>
      </c>
      <c r="C1051" s="64" t="s">
        <v>49</v>
      </c>
      <c r="D1051" s="64" t="s">
        <v>50</v>
      </c>
      <c r="E1051" s="64" t="s">
        <v>2857</v>
      </c>
      <c r="F1051" s="64" t="s">
        <v>2954</v>
      </c>
      <c r="G1051" s="64" t="s">
        <v>23</v>
      </c>
      <c r="H1051" s="64" t="s">
        <v>24</v>
      </c>
      <c r="I1051" s="64" t="s">
        <v>2955</v>
      </c>
      <c r="J1051" s="64" t="s">
        <v>2862</v>
      </c>
      <c r="K1051" s="64" t="s">
        <v>172</v>
      </c>
      <c r="L1051" s="65">
        <v>27526</v>
      </c>
      <c r="M1051" s="65">
        <v>67053</v>
      </c>
      <c r="N1051" s="65">
        <v>67053</v>
      </c>
      <c r="O1051" s="65">
        <v>139824</v>
      </c>
      <c r="P1051" s="65">
        <v>0</v>
      </c>
      <c r="Q1051" s="65">
        <v>12892</v>
      </c>
      <c r="R1051" s="65">
        <v>313</v>
      </c>
      <c r="S1051" s="65">
        <v>1523</v>
      </c>
      <c r="T1051" s="57">
        <f>IF(P1051&gt;0, ROUND(IF(IF(OR(C1051="51", C1051="52", C1051="66"), (L1051*'UNIT VALUES'!$C$22)-CALCS!P1051,0)&gt;0, IF(OR(C1051="51", C1051="52", C1051="66"), (L1051*'UNIT VALUES'!$C$22)-CALCS!P1051,0), 0), 0), ROUND(IF(IF(OR(C1051="51", C1051="52", C1051="66"), (L1051*'UNIT VALUES'!$C$22)-CALCS!O1051,0)&gt;0, IF(OR(C1051="51", C1051="52", C1051="66"), (L1051*'UNIT VALUES'!$C$22)-CALCS!O1051,0), 0), 0))</f>
        <v>0</v>
      </c>
      <c r="U1051" s="58">
        <f>IF(C1051="22", (O1051*'UNIT VALUES'!$D$34)+(Q1051*'UNIT VALUES'!$D$35)+(S1051*'UNIT VALUES'!$D$36), (O1051*'UNIT VALUES'!$D$24)+(Q1051*'UNIT VALUES'!$D$25)+(S1051*'UNIT VALUES'!$D$26))</f>
        <v>930084.3865117461</v>
      </c>
      <c r="V1051" s="58">
        <f>IF(C1051="22",(O1051*'UNIT VALUES'!$D$37)+(Q1051*'UNIT VALUES'!$D$38)+(R1051*'UNIT VALUES'!$D$39),IF(C1051="66",(Q1051*'UNIT VALUES'!$D$27)+(T1051*'UNIT VALUES'!$D$29)+(R1051*'UNIT VALUES'!$D$30),(Q1051*'UNIT VALUES'!$D$27)+(T1051*'UNIT VALUES'!$D$28)+(R1051*'UNIT VALUES'!$D$30)))</f>
        <v>260790.09383589221</v>
      </c>
      <c r="W1051" s="58">
        <f t="shared" si="16"/>
        <v>930084</v>
      </c>
      <c r="X1051" s="63">
        <f>ROUND(IF(C1051="22", W1051*'UNIT VALUES'!$D$40, W1051*'UNIT VALUES'!$D$32), 0)</f>
        <v>811468</v>
      </c>
    </row>
    <row r="1052" spans="1:24">
      <c r="A1052" s="64" t="s">
        <v>1862</v>
      </c>
      <c r="B1052" s="64" t="s">
        <v>2856</v>
      </c>
      <c r="C1052" s="64" t="s">
        <v>28</v>
      </c>
      <c r="D1052" s="64" t="s">
        <v>29</v>
      </c>
      <c r="E1052" s="64" t="s">
        <v>2857</v>
      </c>
      <c r="F1052" s="64" t="s">
        <v>685</v>
      </c>
      <c r="G1052" s="64" t="s">
        <v>23</v>
      </c>
      <c r="H1052" s="64" t="s">
        <v>24</v>
      </c>
      <c r="I1052" s="64" t="s">
        <v>2956</v>
      </c>
      <c r="J1052" s="64" t="s">
        <v>1865</v>
      </c>
      <c r="K1052" s="64" t="s">
        <v>172</v>
      </c>
      <c r="L1052" s="65">
        <v>62625</v>
      </c>
      <c r="M1052" s="65">
        <v>72102</v>
      </c>
      <c r="N1052" s="65">
        <v>70525</v>
      </c>
      <c r="O1052" s="65">
        <v>111147</v>
      </c>
      <c r="P1052" s="65">
        <v>0</v>
      </c>
      <c r="Q1052" s="65">
        <v>12857</v>
      </c>
      <c r="R1052" s="65">
        <v>841</v>
      </c>
      <c r="S1052" s="65">
        <v>1101</v>
      </c>
      <c r="T1052" s="57">
        <f>IF(P1052&gt;0, ROUND(IF(IF(OR(C1052="51", C1052="52", C1052="66"), (L1052*'UNIT VALUES'!$C$22)-CALCS!P1052,0)&gt;0, IF(OR(C1052="51", C1052="52", C1052="66"), (L1052*'UNIT VALUES'!$C$22)-CALCS!P1052,0), 0), 0), ROUND(IF(IF(OR(C1052="51", C1052="52", C1052="66"), (L1052*'UNIT VALUES'!$C$22)-CALCS!O1052,0)&gt;0, IF(OR(C1052="51", C1052="52", C1052="66"), (L1052*'UNIT VALUES'!$C$22)-CALCS!O1052,0), 0), 0))</f>
        <v>0</v>
      </c>
      <c r="U1052" s="58">
        <f>IF(C1052="22", (O1052*'UNIT VALUES'!$D$34)+(Q1052*'UNIT VALUES'!$D$35)+(S1052*'UNIT VALUES'!$D$36), (O1052*'UNIT VALUES'!$D$24)+(Q1052*'UNIT VALUES'!$D$25)+(S1052*'UNIT VALUES'!$D$26))</f>
        <v>801184.40454362053</v>
      </c>
      <c r="V1052" s="58">
        <f>IF(C1052="22",(O1052*'UNIT VALUES'!$D$37)+(Q1052*'UNIT VALUES'!$D$38)+(R1052*'UNIT VALUES'!$D$39),IF(C1052="66",(Q1052*'UNIT VALUES'!$D$27)+(T1052*'UNIT VALUES'!$D$29)+(R1052*'UNIT VALUES'!$D$30),(Q1052*'UNIT VALUES'!$D$27)+(T1052*'UNIT VALUES'!$D$28)+(R1052*'UNIT VALUES'!$D$30)))</f>
        <v>297875.03862657573</v>
      </c>
      <c r="W1052" s="58">
        <f t="shared" si="16"/>
        <v>801184</v>
      </c>
      <c r="X1052" s="63">
        <f>ROUND(IF(C1052="22", W1052*'UNIT VALUES'!$D$40, W1052*'UNIT VALUES'!$D$32), 0)</f>
        <v>699007</v>
      </c>
    </row>
    <row r="1053" spans="1:24">
      <c r="A1053" s="64" t="s">
        <v>2957</v>
      </c>
      <c r="B1053" s="64" t="s">
        <v>2856</v>
      </c>
      <c r="C1053" s="64" t="s">
        <v>28</v>
      </c>
      <c r="D1053" s="64" t="s">
        <v>29</v>
      </c>
      <c r="E1053" s="64" t="s">
        <v>2857</v>
      </c>
      <c r="F1053" s="64" t="s">
        <v>2958</v>
      </c>
      <c r="G1053" s="64" t="s">
        <v>1188</v>
      </c>
      <c r="H1053" s="64" t="s">
        <v>24</v>
      </c>
      <c r="I1053" s="64" t="s">
        <v>2959</v>
      </c>
      <c r="J1053" s="64" t="s">
        <v>2901</v>
      </c>
      <c r="K1053" s="64" t="s">
        <v>2870</v>
      </c>
      <c r="L1053" s="65">
        <v>14081</v>
      </c>
      <c r="M1053" s="65">
        <v>22653</v>
      </c>
      <c r="N1053" s="65">
        <v>22589</v>
      </c>
      <c r="O1053" s="65">
        <v>77058</v>
      </c>
      <c r="P1053" s="65">
        <v>0</v>
      </c>
      <c r="Q1053" s="65">
        <v>16414</v>
      </c>
      <c r="R1053" s="65">
        <v>281</v>
      </c>
      <c r="S1053" s="65">
        <v>1942</v>
      </c>
      <c r="T1053" s="57">
        <f>IF(P1053&gt;0, ROUND(IF(IF(OR(C1053="51", C1053="52", C1053="66"), (L1053*'UNIT VALUES'!$C$22)-CALCS!P1053,0)&gt;0, IF(OR(C1053="51", C1053="52", C1053="66"), (L1053*'UNIT VALUES'!$C$22)-CALCS!P1053,0), 0), 0), ROUND(IF(IF(OR(C1053="51", C1053="52", C1053="66"), (L1053*'UNIT VALUES'!$C$22)-CALCS!O1053,0)&gt;0, IF(OR(C1053="51", C1053="52", C1053="66"), (L1053*'UNIT VALUES'!$C$22)-CALCS!O1053,0), 0), 0))</f>
        <v>0</v>
      </c>
      <c r="U1053" s="58">
        <f>IF(C1053="22", (O1053*'UNIT VALUES'!$D$34)+(Q1053*'UNIT VALUES'!$D$35)+(S1053*'UNIT VALUES'!$D$36), (O1053*'UNIT VALUES'!$D$24)+(Q1053*'UNIT VALUES'!$D$25)+(S1053*'UNIT VALUES'!$D$26))</f>
        <v>986217.97990169981</v>
      </c>
      <c r="V1053" s="58">
        <f>IF(C1053="22",(O1053*'UNIT VALUES'!$D$37)+(Q1053*'UNIT VALUES'!$D$38)+(R1053*'UNIT VALUES'!$D$39),IF(C1053="66",(Q1053*'UNIT VALUES'!$D$27)+(T1053*'UNIT VALUES'!$D$29)+(R1053*'UNIT VALUES'!$D$30),(Q1053*'UNIT VALUES'!$D$27)+(T1053*'UNIT VALUES'!$D$28)+(R1053*'UNIT VALUES'!$D$30)))</f>
        <v>323638.52260730101</v>
      </c>
      <c r="W1053" s="58">
        <f t="shared" si="16"/>
        <v>986218</v>
      </c>
      <c r="X1053" s="63">
        <f>ROUND(IF(C1053="22", W1053*'UNIT VALUES'!$D$40, W1053*'UNIT VALUES'!$D$32), 0)</f>
        <v>860443</v>
      </c>
    </row>
    <row r="1054" spans="1:24">
      <c r="A1054" s="64" t="s">
        <v>2960</v>
      </c>
      <c r="B1054" s="64" t="s">
        <v>2856</v>
      </c>
      <c r="C1054" s="64" t="s">
        <v>49</v>
      </c>
      <c r="D1054" s="64" t="s">
        <v>50</v>
      </c>
      <c r="E1054" s="64" t="s">
        <v>2857</v>
      </c>
      <c r="F1054" s="64" t="s">
        <v>2961</v>
      </c>
      <c r="G1054" s="64" t="s">
        <v>23</v>
      </c>
      <c r="H1054" s="64" t="s">
        <v>24</v>
      </c>
      <c r="I1054" s="64" t="s">
        <v>2962</v>
      </c>
      <c r="J1054" s="64" t="s">
        <v>2873</v>
      </c>
      <c r="K1054" s="64" t="s">
        <v>2874</v>
      </c>
      <c r="L1054" s="65">
        <v>604</v>
      </c>
      <c r="M1054" s="65">
        <v>24423</v>
      </c>
      <c r="N1054" s="65">
        <v>24533</v>
      </c>
      <c r="O1054" s="65">
        <v>67358</v>
      </c>
      <c r="P1054" s="65">
        <v>0</v>
      </c>
      <c r="Q1054" s="65">
        <v>6210</v>
      </c>
      <c r="R1054" s="65">
        <v>61</v>
      </c>
      <c r="S1054" s="65">
        <v>581</v>
      </c>
      <c r="T1054" s="57">
        <f>IF(P1054&gt;0, ROUND(IF(IF(OR(C1054="51", C1054="52", C1054="66"), (L1054*'UNIT VALUES'!$C$22)-CALCS!P1054,0)&gt;0, IF(OR(C1054="51", C1054="52", C1054="66"), (L1054*'UNIT VALUES'!$C$22)-CALCS!P1054,0), 0), 0), ROUND(IF(IF(OR(C1054="51", C1054="52", C1054="66"), (L1054*'UNIT VALUES'!$C$22)-CALCS!O1054,0)&gt;0, IF(OR(C1054="51", C1054="52", C1054="66"), (L1054*'UNIT VALUES'!$C$22)-CALCS!O1054,0), 0), 0))</f>
        <v>0</v>
      </c>
      <c r="U1054" s="58">
        <f>IF(C1054="22", (O1054*'UNIT VALUES'!$D$34)+(Q1054*'UNIT VALUES'!$D$35)+(S1054*'UNIT VALUES'!$D$36), (O1054*'UNIT VALUES'!$D$24)+(Q1054*'UNIT VALUES'!$D$25)+(S1054*'UNIT VALUES'!$D$26))</f>
        <v>422185.07262322516</v>
      </c>
      <c r="V1054" s="58">
        <f>IF(C1054="22",(O1054*'UNIT VALUES'!$D$37)+(Q1054*'UNIT VALUES'!$D$38)+(R1054*'UNIT VALUES'!$D$39),IF(C1054="66",(Q1054*'UNIT VALUES'!$D$27)+(T1054*'UNIT VALUES'!$D$29)+(R1054*'UNIT VALUES'!$D$30),(Q1054*'UNIT VALUES'!$D$27)+(T1054*'UNIT VALUES'!$D$28)+(R1054*'UNIT VALUES'!$D$30)))</f>
        <v>119205.83173864706</v>
      </c>
      <c r="W1054" s="58">
        <f t="shared" si="16"/>
        <v>422185</v>
      </c>
      <c r="X1054" s="63">
        <f>ROUND(IF(C1054="22", W1054*'UNIT VALUES'!$D$40, W1054*'UNIT VALUES'!$D$32), 0)</f>
        <v>368343</v>
      </c>
    </row>
    <row r="1055" spans="1:24">
      <c r="A1055" s="64" t="s">
        <v>2963</v>
      </c>
      <c r="B1055" s="64" t="s">
        <v>2856</v>
      </c>
      <c r="C1055" s="64" t="s">
        <v>28</v>
      </c>
      <c r="D1055" s="64" t="s">
        <v>29</v>
      </c>
      <c r="E1055" s="64" t="s">
        <v>2857</v>
      </c>
      <c r="F1055" s="64" t="s">
        <v>705</v>
      </c>
      <c r="G1055" s="64" t="s">
        <v>23</v>
      </c>
      <c r="H1055" s="64" t="s">
        <v>24</v>
      </c>
      <c r="I1055" s="64" t="s">
        <v>2964</v>
      </c>
      <c r="J1055" s="64" t="s">
        <v>2965</v>
      </c>
      <c r="K1055" s="64" t="s">
        <v>2870</v>
      </c>
      <c r="L1055" s="65">
        <v>15631</v>
      </c>
      <c r="M1055" s="65">
        <v>22402</v>
      </c>
      <c r="N1055" s="65">
        <v>22402</v>
      </c>
      <c r="O1055" s="65">
        <v>57740</v>
      </c>
      <c r="P1055" s="65">
        <v>0</v>
      </c>
      <c r="Q1055" s="65">
        <v>5477</v>
      </c>
      <c r="R1055" s="65">
        <v>1280</v>
      </c>
      <c r="S1055" s="65">
        <v>512</v>
      </c>
      <c r="T1055" s="57">
        <f>IF(P1055&gt;0, ROUND(IF(IF(OR(C1055="51", C1055="52", C1055="66"), (L1055*'UNIT VALUES'!$C$22)-CALCS!P1055,0)&gt;0, IF(OR(C1055="51", C1055="52", C1055="66"), (L1055*'UNIT VALUES'!$C$22)-CALCS!P1055,0), 0), 0), ROUND(IF(IF(OR(C1055="51", C1055="52", C1055="66"), (L1055*'UNIT VALUES'!$C$22)-CALCS!O1055,0)&gt;0, IF(OR(C1055="51", C1055="52", C1055="66"), (L1055*'UNIT VALUES'!$C$22)-CALCS!O1055,0), 0), 0))</f>
        <v>0</v>
      </c>
      <c r="U1055" s="58">
        <f>IF(C1055="22", (O1055*'UNIT VALUES'!$D$34)+(Q1055*'UNIT VALUES'!$D$35)+(S1055*'UNIT VALUES'!$D$36), (O1055*'UNIT VALUES'!$D$24)+(Q1055*'UNIT VALUES'!$D$25)+(S1055*'UNIT VALUES'!$D$26))</f>
        <v>369003.57689647505</v>
      </c>
      <c r="V1055" s="58">
        <f>IF(C1055="22",(O1055*'UNIT VALUES'!$D$37)+(Q1055*'UNIT VALUES'!$D$38)+(R1055*'UNIT VALUES'!$D$39),IF(C1055="66",(Q1055*'UNIT VALUES'!$D$27)+(T1055*'UNIT VALUES'!$D$29)+(R1055*'UNIT VALUES'!$D$30),(Q1055*'UNIT VALUES'!$D$27)+(T1055*'UNIT VALUES'!$D$28)+(R1055*'UNIT VALUES'!$D$30)))</f>
        <v>192762.71561170564</v>
      </c>
      <c r="W1055" s="58">
        <f t="shared" si="16"/>
        <v>369004</v>
      </c>
      <c r="X1055" s="63">
        <f>ROUND(IF(C1055="22", W1055*'UNIT VALUES'!$D$40, W1055*'UNIT VALUES'!$D$32), 0)</f>
        <v>321944</v>
      </c>
    </row>
    <row r="1056" spans="1:24">
      <c r="A1056" s="64" t="s">
        <v>2966</v>
      </c>
      <c r="B1056" s="64" t="s">
        <v>2856</v>
      </c>
      <c r="C1056" s="64" t="s">
        <v>49</v>
      </c>
      <c r="D1056" s="64" t="s">
        <v>50</v>
      </c>
      <c r="E1056" s="64" t="s">
        <v>2857</v>
      </c>
      <c r="F1056" s="64" t="s">
        <v>723</v>
      </c>
      <c r="G1056" s="64" t="s">
        <v>2865</v>
      </c>
      <c r="H1056" s="64" t="s">
        <v>24</v>
      </c>
      <c r="I1056" s="64" t="s">
        <v>2967</v>
      </c>
      <c r="J1056" s="64" t="s">
        <v>2866</v>
      </c>
      <c r="K1056" s="64" t="s">
        <v>172</v>
      </c>
      <c r="L1056" s="65">
        <v>8662</v>
      </c>
      <c r="M1056" s="65">
        <v>0</v>
      </c>
      <c r="N1056" s="65">
        <v>0</v>
      </c>
      <c r="O1056" s="65">
        <v>63343</v>
      </c>
      <c r="P1056" s="65">
        <v>0</v>
      </c>
      <c r="Q1056" s="65">
        <v>4720</v>
      </c>
      <c r="R1056" s="65">
        <v>50</v>
      </c>
      <c r="S1056" s="65">
        <v>318</v>
      </c>
      <c r="T1056" s="57">
        <f>IF(P1056&gt;0, ROUND(IF(IF(OR(C1056="51", C1056="52", C1056="66"), (L1056*'UNIT VALUES'!$C$22)-CALCS!P1056,0)&gt;0, IF(OR(C1056="51", C1056="52", C1056="66"), (L1056*'UNIT VALUES'!$C$22)-CALCS!P1056,0), 0), 0), ROUND(IF(IF(OR(C1056="51", C1056="52", C1056="66"), (L1056*'UNIT VALUES'!$C$22)-CALCS!O1056,0)&gt;0, IF(OR(C1056="51", C1056="52", C1056="66"), (L1056*'UNIT VALUES'!$C$22)-CALCS!O1056,0), 0), 0))</f>
        <v>0</v>
      </c>
      <c r="U1056" s="58">
        <f>IF(C1056="22", (O1056*'UNIT VALUES'!$D$34)+(Q1056*'UNIT VALUES'!$D$35)+(S1056*'UNIT VALUES'!$D$36), (O1056*'UNIT VALUES'!$D$24)+(Q1056*'UNIT VALUES'!$D$25)+(S1056*'UNIT VALUES'!$D$26))</f>
        <v>323835.01455924549</v>
      </c>
      <c r="V1056" s="58">
        <f>IF(C1056="22",(O1056*'UNIT VALUES'!$D$37)+(Q1056*'UNIT VALUES'!$D$38)+(R1056*'UNIT VALUES'!$D$39),IF(C1056="66",(Q1056*'UNIT VALUES'!$D$27)+(T1056*'UNIT VALUES'!$D$29)+(R1056*'UNIT VALUES'!$D$30),(Q1056*'UNIT VALUES'!$D$27)+(T1056*'UNIT VALUES'!$D$28)+(R1056*'UNIT VALUES'!$D$30)))</f>
        <v>90863.953345139496</v>
      </c>
      <c r="W1056" s="58">
        <f t="shared" si="16"/>
        <v>323835</v>
      </c>
      <c r="X1056" s="63">
        <f>ROUND(IF(C1056="22", W1056*'UNIT VALUES'!$D$40, W1056*'UNIT VALUES'!$D$32), 0)</f>
        <v>282536</v>
      </c>
    </row>
    <row r="1057" spans="1:24">
      <c r="A1057" s="64" t="s">
        <v>2968</v>
      </c>
      <c r="B1057" s="64" t="s">
        <v>2856</v>
      </c>
      <c r="C1057" s="64" t="s">
        <v>28</v>
      </c>
      <c r="D1057" s="64" t="s">
        <v>29</v>
      </c>
      <c r="E1057" s="64" t="s">
        <v>2857</v>
      </c>
      <c r="F1057" s="64" t="s">
        <v>732</v>
      </c>
      <c r="G1057" s="64" t="s">
        <v>23</v>
      </c>
      <c r="H1057" s="64" t="s">
        <v>24</v>
      </c>
      <c r="I1057" s="64" t="s">
        <v>2969</v>
      </c>
      <c r="J1057" s="64" t="s">
        <v>2970</v>
      </c>
      <c r="K1057" s="64" t="s">
        <v>172</v>
      </c>
      <c r="L1057" s="65">
        <v>80338</v>
      </c>
      <c r="M1057" s="65">
        <v>90031</v>
      </c>
      <c r="N1057" s="65">
        <v>90027</v>
      </c>
      <c r="O1057" s="65">
        <v>99940</v>
      </c>
      <c r="P1057" s="65">
        <v>0</v>
      </c>
      <c r="Q1057" s="65">
        <v>15212</v>
      </c>
      <c r="R1057" s="65">
        <v>832</v>
      </c>
      <c r="S1057" s="65">
        <v>1483</v>
      </c>
      <c r="T1057" s="57">
        <f>IF(P1057&gt;0, ROUND(IF(IF(OR(C1057="51", C1057="52", C1057="66"), (L1057*'UNIT VALUES'!$C$22)-CALCS!P1057,0)&gt;0, IF(OR(C1057="51", C1057="52", C1057="66"), (L1057*'UNIT VALUES'!$C$22)-CALCS!P1057,0), 0), 0), ROUND(IF(IF(OR(C1057="51", C1057="52", C1057="66"), (L1057*'UNIT VALUES'!$C$22)-CALCS!O1057,0)&gt;0, IF(OR(C1057="51", C1057="52", C1057="66"), (L1057*'UNIT VALUES'!$C$22)-CALCS!O1057,0), 0), 0))</f>
        <v>20007</v>
      </c>
      <c r="U1057" s="58">
        <f>IF(C1057="22", (O1057*'UNIT VALUES'!$D$34)+(Q1057*'UNIT VALUES'!$D$35)+(S1057*'UNIT VALUES'!$D$36), (O1057*'UNIT VALUES'!$D$24)+(Q1057*'UNIT VALUES'!$D$25)+(S1057*'UNIT VALUES'!$D$26))</f>
        <v>916425.79533118941</v>
      </c>
      <c r="V1057" s="58">
        <f>IF(C1057="22",(O1057*'UNIT VALUES'!$D$37)+(Q1057*'UNIT VALUES'!$D$38)+(R1057*'UNIT VALUES'!$D$39),IF(C1057="66",(Q1057*'UNIT VALUES'!$D$27)+(T1057*'UNIT VALUES'!$D$29)+(R1057*'UNIT VALUES'!$D$30),(Q1057*'UNIT VALUES'!$D$27)+(T1057*'UNIT VALUES'!$D$28)+(R1057*'UNIT VALUES'!$D$30)))</f>
        <v>592184.27432685823</v>
      </c>
      <c r="W1057" s="58">
        <f t="shared" si="16"/>
        <v>916426</v>
      </c>
      <c r="X1057" s="63">
        <f>ROUND(IF(C1057="22", W1057*'UNIT VALUES'!$D$40, W1057*'UNIT VALUES'!$D$32), 0)</f>
        <v>799552</v>
      </c>
    </row>
    <row r="1058" spans="1:24">
      <c r="A1058" s="64" t="s">
        <v>524</v>
      </c>
      <c r="B1058" s="64" t="s">
        <v>2856</v>
      </c>
      <c r="C1058" s="64" t="s">
        <v>49</v>
      </c>
      <c r="D1058" s="64" t="s">
        <v>50</v>
      </c>
      <c r="E1058" s="64" t="s">
        <v>2857</v>
      </c>
      <c r="F1058" s="64" t="s">
        <v>738</v>
      </c>
      <c r="G1058" s="64" t="s">
        <v>2971</v>
      </c>
      <c r="H1058" s="64" t="s">
        <v>24</v>
      </c>
      <c r="I1058" s="64" t="s">
        <v>2972</v>
      </c>
      <c r="J1058" s="64" t="s">
        <v>2876</v>
      </c>
      <c r="K1058" s="64" t="s">
        <v>2874</v>
      </c>
      <c r="L1058" s="65">
        <v>25605</v>
      </c>
      <c r="M1058" s="65">
        <v>23628</v>
      </c>
      <c r="N1058" s="65">
        <v>23628</v>
      </c>
      <c r="O1058" s="65">
        <v>18595</v>
      </c>
      <c r="P1058" s="65">
        <v>0</v>
      </c>
      <c r="Q1058" s="65">
        <v>4367</v>
      </c>
      <c r="R1058" s="65">
        <v>630</v>
      </c>
      <c r="S1058" s="65">
        <v>113</v>
      </c>
      <c r="T1058" s="57">
        <f>IF(P1058&gt;0, ROUND(IF(IF(OR(C1058="51", C1058="52", C1058="66"), (L1058*'UNIT VALUES'!$C$22)-CALCS!P1058,0)&gt;0, IF(OR(C1058="51", C1058="52", C1058="66"), (L1058*'UNIT VALUES'!$C$22)-CALCS!P1058,0), 0), 0), ROUND(IF(IF(OR(C1058="51", C1058="52", C1058="66"), (L1058*'UNIT VALUES'!$C$22)-CALCS!O1058,0)&gt;0, IF(OR(C1058="51", C1058="52", C1058="66"), (L1058*'UNIT VALUES'!$C$22)-CALCS!O1058,0), 0), 0))</f>
        <v>19634</v>
      </c>
      <c r="U1058" s="58">
        <f>IF(C1058="22", (O1058*'UNIT VALUES'!$D$34)+(Q1058*'UNIT VALUES'!$D$35)+(S1058*'UNIT VALUES'!$D$36), (O1058*'UNIT VALUES'!$D$24)+(Q1058*'UNIT VALUES'!$D$25)+(S1058*'UNIT VALUES'!$D$26))</f>
        <v>190287.59620021461</v>
      </c>
      <c r="V1058" s="58">
        <f>IF(C1058="22",(O1058*'UNIT VALUES'!$D$37)+(Q1058*'UNIT VALUES'!$D$38)+(R1058*'UNIT VALUES'!$D$39),IF(C1058="66",(Q1058*'UNIT VALUES'!$D$27)+(T1058*'UNIT VALUES'!$D$29)+(R1058*'UNIT VALUES'!$D$30),(Q1058*'UNIT VALUES'!$D$27)+(T1058*'UNIT VALUES'!$D$28)+(R1058*'UNIT VALUES'!$D$30)))</f>
        <v>372496.4120541623</v>
      </c>
      <c r="W1058" s="58">
        <f t="shared" si="16"/>
        <v>372496</v>
      </c>
      <c r="X1058" s="63">
        <f>ROUND(IF(C1058="22", W1058*'UNIT VALUES'!$D$40, W1058*'UNIT VALUES'!$D$32), 0)</f>
        <v>324991</v>
      </c>
    </row>
    <row r="1059" spans="1:24">
      <c r="A1059" s="64" t="s">
        <v>548</v>
      </c>
      <c r="B1059" s="64" t="s">
        <v>2856</v>
      </c>
      <c r="C1059" s="64" t="s">
        <v>49</v>
      </c>
      <c r="D1059" s="64" t="s">
        <v>50</v>
      </c>
      <c r="E1059" s="64" t="s">
        <v>2857</v>
      </c>
      <c r="F1059" s="64" t="s">
        <v>2973</v>
      </c>
      <c r="G1059" s="64" t="s">
        <v>1432</v>
      </c>
      <c r="H1059" s="64" t="s">
        <v>24</v>
      </c>
      <c r="I1059" s="64" t="s">
        <v>550</v>
      </c>
      <c r="J1059" s="64" t="s">
        <v>2873</v>
      </c>
      <c r="K1059" s="64" t="s">
        <v>2874</v>
      </c>
      <c r="L1059" s="65">
        <v>58737</v>
      </c>
      <c r="M1059" s="65">
        <v>112560</v>
      </c>
      <c r="N1059" s="65">
        <v>112560</v>
      </c>
      <c r="O1059" s="65">
        <v>149043</v>
      </c>
      <c r="P1059" s="65">
        <v>0</v>
      </c>
      <c r="Q1059" s="65">
        <v>27206</v>
      </c>
      <c r="R1059" s="65">
        <v>799</v>
      </c>
      <c r="S1059" s="65">
        <v>4062</v>
      </c>
      <c r="T1059" s="57">
        <f>IF(P1059&gt;0, ROUND(IF(IF(OR(C1059="51", C1059="52", C1059="66"), (L1059*'UNIT VALUES'!$C$22)-CALCS!P1059,0)&gt;0, IF(OR(C1059="51", C1059="52", C1059="66"), (L1059*'UNIT VALUES'!$C$22)-CALCS!P1059,0), 0), 0), ROUND(IF(IF(OR(C1059="51", C1059="52", C1059="66"), (L1059*'UNIT VALUES'!$C$22)-CALCS!O1059,0)&gt;0, IF(OR(C1059="51", C1059="52", C1059="66"), (L1059*'UNIT VALUES'!$C$22)-CALCS!O1059,0), 0), 0))</f>
        <v>0</v>
      </c>
      <c r="U1059" s="58">
        <f>IF(C1059="22", (O1059*'UNIT VALUES'!$D$34)+(Q1059*'UNIT VALUES'!$D$35)+(S1059*'UNIT VALUES'!$D$36), (O1059*'UNIT VALUES'!$D$24)+(Q1059*'UNIT VALUES'!$D$25)+(S1059*'UNIT VALUES'!$D$26))</f>
        <v>1819316.9916221262</v>
      </c>
      <c r="V1059" s="58">
        <f>IF(C1059="22",(O1059*'UNIT VALUES'!$D$37)+(Q1059*'UNIT VALUES'!$D$38)+(R1059*'UNIT VALUES'!$D$39),IF(C1059="66",(Q1059*'UNIT VALUES'!$D$27)+(T1059*'UNIT VALUES'!$D$29)+(R1059*'UNIT VALUES'!$D$30),(Q1059*'UNIT VALUES'!$D$27)+(T1059*'UNIT VALUES'!$D$28)+(R1059*'UNIT VALUES'!$D$30)))</f>
        <v>560241.42010437103</v>
      </c>
      <c r="W1059" s="58">
        <f t="shared" si="16"/>
        <v>1819317</v>
      </c>
      <c r="X1059" s="63">
        <f>ROUND(IF(C1059="22", W1059*'UNIT VALUES'!$D$40, W1059*'UNIT VALUES'!$D$32), 0)</f>
        <v>1587295</v>
      </c>
    </row>
    <row r="1060" spans="1:24">
      <c r="A1060" s="64" t="s">
        <v>2974</v>
      </c>
      <c r="B1060" s="64" t="s">
        <v>2856</v>
      </c>
      <c r="C1060" s="64" t="s">
        <v>49</v>
      </c>
      <c r="D1060" s="64" t="s">
        <v>50</v>
      </c>
      <c r="E1060" s="64" t="s">
        <v>2857</v>
      </c>
      <c r="F1060" s="64" t="s">
        <v>2975</v>
      </c>
      <c r="G1060" s="64" t="s">
        <v>464</v>
      </c>
      <c r="H1060" s="64" t="s">
        <v>24</v>
      </c>
      <c r="I1060" s="64" t="s">
        <v>2976</v>
      </c>
      <c r="J1060" s="64" t="s">
        <v>2873</v>
      </c>
      <c r="K1060" s="64" t="s">
        <v>2874</v>
      </c>
      <c r="L1060" s="65">
        <v>1497</v>
      </c>
      <c r="M1060" s="65">
        <v>0</v>
      </c>
      <c r="N1060" s="65">
        <v>0</v>
      </c>
      <c r="O1060" s="65">
        <v>91252</v>
      </c>
      <c r="P1060" s="65">
        <v>0</v>
      </c>
      <c r="Q1060" s="65">
        <v>3151</v>
      </c>
      <c r="R1060" s="65">
        <v>133</v>
      </c>
      <c r="S1060" s="65">
        <v>295</v>
      </c>
      <c r="T1060" s="57">
        <f>IF(P1060&gt;0, ROUND(IF(IF(OR(C1060="51", C1060="52", C1060="66"), (L1060*'UNIT VALUES'!$C$22)-CALCS!P1060,0)&gt;0, IF(OR(C1060="51", C1060="52", C1060="66"), (L1060*'UNIT VALUES'!$C$22)-CALCS!P1060,0), 0), 0), ROUND(IF(IF(OR(C1060="51", C1060="52", C1060="66"), (L1060*'UNIT VALUES'!$C$22)-CALCS!O1060,0)&gt;0, IF(OR(C1060="51", C1060="52", C1060="66"), (L1060*'UNIT VALUES'!$C$22)-CALCS!O1060,0), 0), 0))</f>
        <v>0</v>
      </c>
      <c r="U1060" s="58">
        <f>IF(C1060="22", (O1060*'UNIT VALUES'!$D$34)+(Q1060*'UNIT VALUES'!$D$35)+(S1060*'UNIT VALUES'!$D$36), (O1060*'UNIT VALUES'!$D$24)+(Q1060*'UNIT VALUES'!$D$25)+(S1060*'UNIT VALUES'!$D$26))</f>
        <v>326436.56004233239</v>
      </c>
      <c r="V1060" s="58">
        <f>IF(C1060="22",(O1060*'UNIT VALUES'!$D$37)+(Q1060*'UNIT VALUES'!$D$38)+(R1060*'UNIT VALUES'!$D$39),IF(C1060="66",(Q1060*'UNIT VALUES'!$D$27)+(T1060*'UNIT VALUES'!$D$29)+(R1060*'UNIT VALUES'!$D$30),(Q1060*'UNIT VALUES'!$D$27)+(T1060*'UNIT VALUES'!$D$28)+(R1060*'UNIT VALUES'!$D$30)))</f>
        <v>67778.54331706083</v>
      </c>
      <c r="W1060" s="58">
        <f t="shared" si="16"/>
        <v>326437</v>
      </c>
      <c r="X1060" s="63">
        <f>ROUND(IF(C1060="22", W1060*'UNIT VALUES'!$D$40, W1060*'UNIT VALUES'!$D$32), 0)</f>
        <v>284806</v>
      </c>
    </row>
    <row r="1061" spans="1:24">
      <c r="A1061" s="64" t="s">
        <v>2977</v>
      </c>
      <c r="B1061" s="64" t="s">
        <v>2856</v>
      </c>
      <c r="C1061" s="64" t="s">
        <v>28</v>
      </c>
      <c r="D1061" s="64" t="s">
        <v>29</v>
      </c>
      <c r="E1061" s="64" t="s">
        <v>2857</v>
      </c>
      <c r="F1061" s="64" t="s">
        <v>2978</v>
      </c>
      <c r="G1061" s="64" t="s">
        <v>1188</v>
      </c>
      <c r="H1061" s="64" t="s">
        <v>24</v>
      </c>
      <c r="I1061" s="64" t="s">
        <v>2979</v>
      </c>
      <c r="J1061" s="64" t="s">
        <v>2901</v>
      </c>
      <c r="K1061" s="64" t="s">
        <v>2870</v>
      </c>
      <c r="L1061" s="65">
        <v>14106</v>
      </c>
      <c r="M1061" s="65">
        <v>25101</v>
      </c>
      <c r="N1061" s="65">
        <v>21381</v>
      </c>
      <c r="O1061" s="65">
        <v>70400</v>
      </c>
      <c r="P1061" s="65">
        <v>0</v>
      </c>
      <c r="Q1061" s="65">
        <v>23750</v>
      </c>
      <c r="R1061" s="65">
        <v>471</v>
      </c>
      <c r="S1061" s="65">
        <v>2906</v>
      </c>
      <c r="T1061" s="57">
        <f>IF(P1061&gt;0, ROUND(IF(IF(OR(C1061="51", C1061="52", C1061="66"), (L1061*'UNIT VALUES'!$C$22)-CALCS!P1061,0)&gt;0, IF(OR(C1061="51", C1061="52", C1061="66"), (L1061*'UNIT VALUES'!$C$22)-CALCS!P1061,0), 0), 0), ROUND(IF(IF(OR(C1061="51", C1061="52", C1061="66"), (L1061*'UNIT VALUES'!$C$22)-CALCS!O1061,0)&gt;0, IF(OR(C1061="51", C1061="52", C1061="66"), (L1061*'UNIT VALUES'!$C$22)-CALCS!O1061,0), 0), 0))</f>
        <v>0</v>
      </c>
      <c r="U1061" s="58">
        <f>IF(C1061="22", (O1061*'UNIT VALUES'!$D$34)+(Q1061*'UNIT VALUES'!$D$35)+(S1061*'UNIT VALUES'!$D$36), (O1061*'UNIT VALUES'!$D$24)+(Q1061*'UNIT VALUES'!$D$25)+(S1061*'UNIT VALUES'!$D$26))</f>
        <v>1362476.2841960019</v>
      </c>
      <c r="V1061" s="58">
        <f>IF(C1061="22",(O1061*'UNIT VALUES'!$D$37)+(Q1061*'UNIT VALUES'!$D$38)+(R1061*'UNIT VALUES'!$D$39),IF(C1061="66",(Q1061*'UNIT VALUES'!$D$27)+(T1061*'UNIT VALUES'!$D$29)+(R1061*'UNIT VALUES'!$D$30),(Q1061*'UNIT VALUES'!$D$27)+(T1061*'UNIT VALUES'!$D$28)+(R1061*'UNIT VALUES'!$D$30)))</f>
        <v>472887.06398509635</v>
      </c>
      <c r="W1061" s="58">
        <f t="shared" si="16"/>
        <v>1362476</v>
      </c>
      <c r="X1061" s="63">
        <f>ROUND(IF(C1061="22", W1061*'UNIT VALUES'!$D$40, W1061*'UNIT VALUES'!$D$32), 0)</f>
        <v>1188716</v>
      </c>
    </row>
    <row r="1062" spans="1:24">
      <c r="A1062" s="64" t="s">
        <v>2980</v>
      </c>
      <c r="B1062" s="64" t="s">
        <v>2856</v>
      </c>
      <c r="C1062" s="64" t="s">
        <v>28</v>
      </c>
      <c r="D1062" s="64" t="s">
        <v>29</v>
      </c>
      <c r="E1062" s="64" t="s">
        <v>2857</v>
      </c>
      <c r="F1062" s="64" t="s">
        <v>2981</v>
      </c>
      <c r="G1062" s="64" t="s">
        <v>23</v>
      </c>
      <c r="H1062" s="64" t="s">
        <v>24</v>
      </c>
      <c r="I1062" s="64" t="s">
        <v>2982</v>
      </c>
      <c r="J1062" s="64" t="s">
        <v>2862</v>
      </c>
      <c r="K1062" s="64" t="s">
        <v>172</v>
      </c>
      <c r="L1062" s="65">
        <v>3695</v>
      </c>
      <c r="M1062" s="65">
        <v>72331</v>
      </c>
      <c r="N1062" s="65">
        <v>72331</v>
      </c>
      <c r="O1062" s="65">
        <v>259841</v>
      </c>
      <c r="P1062" s="65">
        <v>0</v>
      </c>
      <c r="Q1062" s="65">
        <v>15748</v>
      </c>
      <c r="R1062" s="65">
        <v>335</v>
      </c>
      <c r="S1062" s="65">
        <v>1330</v>
      </c>
      <c r="T1062" s="57">
        <f>IF(P1062&gt;0, ROUND(IF(IF(OR(C1062="51", C1062="52", C1062="66"), (L1062*'UNIT VALUES'!$C$22)-CALCS!P1062,0)&gt;0, IF(OR(C1062="51", C1062="52", C1062="66"), (L1062*'UNIT VALUES'!$C$22)-CALCS!P1062,0), 0), 0), ROUND(IF(IF(OR(C1062="51", C1062="52", C1062="66"), (L1062*'UNIT VALUES'!$C$22)-CALCS!O1062,0)&gt;0, IF(OR(C1062="51", C1062="52", C1062="66"), (L1062*'UNIT VALUES'!$C$22)-CALCS!O1062,0), 0), 0))</f>
        <v>0</v>
      </c>
      <c r="U1062" s="58">
        <f>IF(C1062="22", (O1062*'UNIT VALUES'!$D$34)+(Q1062*'UNIT VALUES'!$D$35)+(S1062*'UNIT VALUES'!$D$36), (O1062*'UNIT VALUES'!$D$24)+(Q1062*'UNIT VALUES'!$D$25)+(S1062*'UNIT VALUES'!$D$26))</f>
        <v>1221338.3792368234</v>
      </c>
      <c r="V1062" s="58">
        <f>IF(C1062="22",(O1062*'UNIT VALUES'!$D$37)+(Q1062*'UNIT VALUES'!$D$38)+(R1062*'UNIT VALUES'!$D$39),IF(C1062="66",(Q1062*'UNIT VALUES'!$D$27)+(T1062*'UNIT VALUES'!$D$29)+(R1062*'UNIT VALUES'!$D$30),(Q1062*'UNIT VALUES'!$D$27)+(T1062*'UNIT VALUES'!$D$28)+(R1062*'UNIT VALUES'!$D$30)))</f>
        <v>315180.6170676825</v>
      </c>
      <c r="W1062" s="58">
        <f t="shared" si="16"/>
        <v>1221338</v>
      </c>
      <c r="X1062" s="63">
        <f>ROUND(IF(C1062="22", W1062*'UNIT VALUES'!$D$40, W1062*'UNIT VALUES'!$D$32), 0)</f>
        <v>1065578</v>
      </c>
    </row>
    <row r="1063" spans="1:24">
      <c r="A1063" s="64" t="s">
        <v>2983</v>
      </c>
      <c r="B1063" s="64" t="s">
        <v>2856</v>
      </c>
      <c r="C1063" s="64" t="s">
        <v>28</v>
      </c>
      <c r="D1063" s="64" t="s">
        <v>29</v>
      </c>
      <c r="E1063" s="64" t="s">
        <v>2857</v>
      </c>
      <c r="F1063" s="64" t="s">
        <v>2984</v>
      </c>
      <c r="G1063" s="64" t="s">
        <v>23</v>
      </c>
      <c r="H1063" s="64" t="s">
        <v>24</v>
      </c>
      <c r="I1063" s="64" t="s">
        <v>2985</v>
      </c>
      <c r="J1063" s="64" t="s">
        <v>2876</v>
      </c>
      <c r="K1063" s="64" t="s">
        <v>2874</v>
      </c>
      <c r="L1063" s="65">
        <v>76262</v>
      </c>
      <c r="M1063" s="65">
        <v>63053</v>
      </c>
      <c r="N1063" s="65">
        <v>61251</v>
      </c>
      <c r="O1063" s="65">
        <v>53818</v>
      </c>
      <c r="P1063" s="65">
        <v>0</v>
      </c>
      <c r="Q1063" s="65">
        <v>12888</v>
      </c>
      <c r="R1063" s="65">
        <v>3129</v>
      </c>
      <c r="S1063" s="65">
        <v>1158</v>
      </c>
      <c r="T1063" s="57">
        <f>IF(P1063&gt;0, ROUND(IF(IF(OR(C1063="51", C1063="52", C1063="66"), (L1063*'UNIT VALUES'!$C$22)-CALCS!P1063,0)&gt;0, IF(OR(C1063="51", C1063="52", C1063="66"), (L1063*'UNIT VALUES'!$C$22)-CALCS!P1063,0), 0), 0), ROUND(IF(IF(OR(C1063="51", C1063="52", C1063="66"), (L1063*'UNIT VALUES'!$C$22)-CALCS!O1063,0)&gt;0, IF(OR(C1063="51", C1063="52", C1063="66"), (L1063*'UNIT VALUES'!$C$22)-CALCS!O1063,0), 0), 0))</f>
        <v>60043</v>
      </c>
      <c r="U1063" s="58">
        <f>IF(C1063="22", (O1063*'UNIT VALUES'!$D$34)+(Q1063*'UNIT VALUES'!$D$35)+(S1063*'UNIT VALUES'!$D$36), (O1063*'UNIT VALUES'!$D$24)+(Q1063*'UNIT VALUES'!$D$25)+(S1063*'UNIT VALUES'!$D$26))</f>
        <v>699106.71903716831</v>
      </c>
      <c r="V1063" s="58">
        <f>IF(C1063="22",(O1063*'UNIT VALUES'!$D$37)+(Q1063*'UNIT VALUES'!$D$38)+(R1063*'UNIT VALUES'!$D$39),IF(C1063="66",(Q1063*'UNIT VALUES'!$D$27)+(T1063*'UNIT VALUES'!$D$29)+(R1063*'UNIT VALUES'!$D$30),(Q1063*'UNIT VALUES'!$D$27)+(T1063*'UNIT VALUES'!$D$28)+(R1063*'UNIT VALUES'!$D$30)))</f>
        <v>1216429.4778330433</v>
      </c>
      <c r="W1063" s="58">
        <f t="shared" si="16"/>
        <v>1216429</v>
      </c>
      <c r="X1063" s="63">
        <f>ROUND(IF(C1063="22", W1063*'UNIT VALUES'!$D$40, W1063*'UNIT VALUES'!$D$32), 0)</f>
        <v>1061295</v>
      </c>
    </row>
    <row r="1064" spans="1:24">
      <c r="A1064" s="64" t="s">
        <v>2986</v>
      </c>
      <c r="B1064" s="64" t="s">
        <v>2856</v>
      </c>
      <c r="C1064" s="64" t="s">
        <v>28</v>
      </c>
      <c r="D1064" s="64" t="s">
        <v>29</v>
      </c>
      <c r="E1064" s="64" t="s">
        <v>2857</v>
      </c>
      <c r="F1064" s="64" t="s">
        <v>2987</v>
      </c>
      <c r="G1064" s="64" t="s">
        <v>23</v>
      </c>
      <c r="H1064" s="64" t="s">
        <v>24</v>
      </c>
      <c r="I1064" s="64" t="s">
        <v>2988</v>
      </c>
      <c r="J1064" s="64" t="s">
        <v>2869</v>
      </c>
      <c r="K1064" s="64" t="s">
        <v>2870</v>
      </c>
      <c r="L1064" s="65">
        <v>1878</v>
      </c>
      <c r="M1064" s="65">
        <v>0</v>
      </c>
      <c r="N1064" s="65">
        <v>0</v>
      </c>
      <c r="O1064" s="65">
        <v>99887</v>
      </c>
      <c r="P1064" s="65">
        <v>0</v>
      </c>
      <c r="Q1064" s="65">
        <v>6147</v>
      </c>
      <c r="R1064" s="65">
        <v>162</v>
      </c>
      <c r="S1064" s="65">
        <v>987</v>
      </c>
      <c r="T1064" s="57">
        <f>IF(P1064&gt;0, ROUND(IF(IF(OR(C1064="51", C1064="52", C1064="66"), (L1064*'UNIT VALUES'!$C$22)-CALCS!P1064,0)&gt;0, IF(OR(C1064="51", C1064="52", C1064="66"), (L1064*'UNIT VALUES'!$C$22)-CALCS!P1064,0), 0), 0), ROUND(IF(IF(OR(C1064="51", C1064="52", C1064="66"), (L1064*'UNIT VALUES'!$C$22)-CALCS!O1064,0)&gt;0, IF(OR(C1064="51", C1064="52", C1064="66"), (L1064*'UNIT VALUES'!$C$22)-CALCS!O1064,0), 0), 0))</f>
        <v>0</v>
      </c>
      <c r="U1064" s="58">
        <f>IF(C1064="22", (O1064*'UNIT VALUES'!$D$34)+(Q1064*'UNIT VALUES'!$D$35)+(S1064*'UNIT VALUES'!$D$36), (O1064*'UNIT VALUES'!$D$24)+(Q1064*'UNIT VALUES'!$D$25)+(S1064*'UNIT VALUES'!$D$26))</f>
        <v>552926.63536577101</v>
      </c>
      <c r="V1064" s="58">
        <f>IF(C1064="22",(O1064*'UNIT VALUES'!$D$37)+(Q1064*'UNIT VALUES'!$D$38)+(R1064*'UNIT VALUES'!$D$39),IF(C1064="66",(Q1064*'UNIT VALUES'!$D$27)+(T1064*'UNIT VALUES'!$D$29)+(R1064*'UNIT VALUES'!$D$30),(Q1064*'UNIT VALUES'!$D$27)+(T1064*'UNIT VALUES'!$D$28)+(R1064*'UNIT VALUES'!$D$30)))</f>
        <v>125258.43908522638</v>
      </c>
      <c r="W1064" s="58">
        <f t="shared" si="16"/>
        <v>552927</v>
      </c>
      <c r="X1064" s="63">
        <f>ROUND(IF(C1064="22", W1064*'UNIT VALUES'!$D$40, W1064*'UNIT VALUES'!$D$32), 0)</f>
        <v>482411</v>
      </c>
    </row>
    <row r="1065" spans="1:24">
      <c r="A1065" s="64" t="s">
        <v>2989</v>
      </c>
      <c r="B1065" s="64" t="s">
        <v>2856</v>
      </c>
      <c r="C1065" s="64" t="s">
        <v>49</v>
      </c>
      <c r="D1065" s="64" t="s">
        <v>50</v>
      </c>
      <c r="E1065" s="64" t="s">
        <v>2857</v>
      </c>
      <c r="F1065" s="64" t="s">
        <v>2990</v>
      </c>
      <c r="G1065" s="64" t="s">
        <v>330</v>
      </c>
      <c r="H1065" s="64" t="s">
        <v>24</v>
      </c>
      <c r="I1065" s="64" t="s">
        <v>2991</v>
      </c>
      <c r="J1065" s="64" t="s">
        <v>2862</v>
      </c>
      <c r="K1065" s="64" t="s">
        <v>172</v>
      </c>
      <c r="L1065" s="65">
        <v>1015</v>
      </c>
      <c r="M1065" s="65">
        <v>7522</v>
      </c>
      <c r="N1065" s="65">
        <v>7522</v>
      </c>
      <c r="O1065" s="65">
        <v>56199</v>
      </c>
      <c r="P1065" s="65">
        <v>0</v>
      </c>
      <c r="Q1065" s="65">
        <v>2810</v>
      </c>
      <c r="R1065" s="65">
        <v>103</v>
      </c>
      <c r="S1065" s="65">
        <v>354</v>
      </c>
      <c r="T1065" s="57">
        <f>IF(P1065&gt;0, ROUND(IF(IF(OR(C1065="51", C1065="52", C1065="66"), (L1065*'UNIT VALUES'!$C$22)-CALCS!P1065,0)&gt;0, IF(OR(C1065="51", C1065="52", C1065="66"), (L1065*'UNIT VALUES'!$C$22)-CALCS!P1065,0), 0), 0), ROUND(IF(IF(OR(C1065="51", C1065="52", C1065="66"), (L1065*'UNIT VALUES'!$C$22)-CALCS!O1065,0)&gt;0, IF(OR(C1065="51", C1065="52", C1065="66"), (L1065*'UNIT VALUES'!$C$22)-CALCS!O1065,0), 0), 0))</f>
        <v>0</v>
      </c>
      <c r="U1065" s="58">
        <f>IF(C1065="22", (O1065*'UNIT VALUES'!$D$34)+(Q1065*'UNIT VALUES'!$D$35)+(S1065*'UNIT VALUES'!$D$36), (O1065*'UNIT VALUES'!$D$24)+(Q1065*'UNIT VALUES'!$D$25)+(S1065*'UNIT VALUES'!$D$26))</f>
        <v>257016.56386643037</v>
      </c>
      <c r="V1065" s="58">
        <f>IF(C1065="22",(O1065*'UNIT VALUES'!$D$37)+(Q1065*'UNIT VALUES'!$D$38)+(R1065*'UNIT VALUES'!$D$39),IF(C1065="66",(Q1065*'UNIT VALUES'!$D$27)+(T1065*'UNIT VALUES'!$D$29)+(R1065*'UNIT VALUES'!$D$30),(Q1065*'UNIT VALUES'!$D$27)+(T1065*'UNIT VALUES'!$D$28)+(R1065*'UNIT VALUES'!$D$30)))</f>
        <v>59328.2744234048</v>
      </c>
      <c r="W1065" s="58">
        <f t="shared" si="16"/>
        <v>257017</v>
      </c>
      <c r="X1065" s="63">
        <f>ROUND(IF(C1065="22", W1065*'UNIT VALUES'!$D$40, W1065*'UNIT VALUES'!$D$32), 0)</f>
        <v>224239</v>
      </c>
    </row>
    <row r="1066" spans="1:24">
      <c r="A1066" s="64" t="s">
        <v>2992</v>
      </c>
      <c r="B1066" s="64" t="s">
        <v>2856</v>
      </c>
      <c r="C1066" s="64" t="s">
        <v>28</v>
      </c>
      <c r="D1066" s="64" t="s">
        <v>29</v>
      </c>
      <c r="E1066" s="64" t="s">
        <v>2857</v>
      </c>
      <c r="F1066" s="64" t="s">
        <v>2993</v>
      </c>
      <c r="G1066" s="64" t="s">
        <v>2994</v>
      </c>
      <c r="H1066" s="64" t="s">
        <v>24</v>
      </c>
      <c r="I1066" s="64" t="s">
        <v>2995</v>
      </c>
      <c r="J1066" s="64" t="s">
        <v>2996</v>
      </c>
      <c r="K1066" s="64" t="s">
        <v>172</v>
      </c>
      <c r="L1066" s="65">
        <v>58815</v>
      </c>
      <c r="M1066" s="65">
        <v>73240</v>
      </c>
      <c r="N1066" s="65">
        <v>73240</v>
      </c>
      <c r="O1066" s="65">
        <v>93200</v>
      </c>
      <c r="P1066" s="65">
        <v>0</v>
      </c>
      <c r="Q1066" s="65">
        <v>15063</v>
      </c>
      <c r="R1066" s="65">
        <v>3561</v>
      </c>
      <c r="S1066" s="65">
        <v>899</v>
      </c>
      <c r="T1066" s="57">
        <f>IF(P1066&gt;0, ROUND(IF(IF(OR(C1066="51", C1066="52", C1066="66"), (L1066*'UNIT VALUES'!$C$22)-CALCS!P1066,0)&gt;0, IF(OR(C1066="51", C1066="52", C1066="66"), (L1066*'UNIT VALUES'!$C$22)-CALCS!P1066,0), 0), 0), ROUND(IF(IF(OR(C1066="51", C1066="52", C1066="66"), (L1066*'UNIT VALUES'!$C$22)-CALCS!O1066,0)&gt;0, IF(OR(C1066="51", C1066="52", C1066="66"), (L1066*'UNIT VALUES'!$C$22)-CALCS!O1066,0), 0), 0))</f>
        <v>0</v>
      </c>
      <c r="U1066" s="58">
        <f>IF(C1066="22", (O1066*'UNIT VALUES'!$D$34)+(Q1066*'UNIT VALUES'!$D$35)+(S1066*'UNIT VALUES'!$D$36), (O1066*'UNIT VALUES'!$D$24)+(Q1066*'UNIT VALUES'!$D$25)+(S1066*'UNIT VALUES'!$D$26))</f>
        <v>799700.54384475271</v>
      </c>
      <c r="V1066" s="58">
        <f>IF(C1066="22",(O1066*'UNIT VALUES'!$D$37)+(Q1066*'UNIT VALUES'!$D$38)+(R1066*'UNIT VALUES'!$D$39),IF(C1066="66",(Q1066*'UNIT VALUES'!$D$27)+(T1066*'UNIT VALUES'!$D$29)+(R1066*'UNIT VALUES'!$D$30),(Q1066*'UNIT VALUES'!$D$27)+(T1066*'UNIT VALUES'!$D$28)+(R1066*'UNIT VALUES'!$D$30)))</f>
        <v>533050.54991554259</v>
      </c>
      <c r="W1066" s="58">
        <f t="shared" si="16"/>
        <v>799701</v>
      </c>
      <c r="X1066" s="63">
        <f>ROUND(IF(C1066="22", W1066*'UNIT VALUES'!$D$40, W1066*'UNIT VALUES'!$D$32), 0)</f>
        <v>697713</v>
      </c>
    </row>
    <row r="1067" spans="1:24">
      <c r="A1067" s="64" t="s">
        <v>2997</v>
      </c>
      <c r="B1067" s="64" t="s">
        <v>2856</v>
      </c>
      <c r="C1067" s="64" t="s">
        <v>28</v>
      </c>
      <c r="D1067" s="64" t="s">
        <v>29</v>
      </c>
      <c r="E1067" s="64" t="s">
        <v>2857</v>
      </c>
      <c r="F1067" s="64" t="s">
        <v>2998</v>
      </c>
      <c r="G1067" s="64" t="s">
        <v>23</v>
      </c>
      <c r="H1067" s="64" t="s">
        <v>24</v>
      </c>
      <c r="I1067" s="64" t="s">
        <v>206</v>
      </c>
      <c r="J1067" s="64" t="s">
        <v>2965</v>
      </c>
      <c r="K1067" s="64" t="s">
        <v>2870</v>
      </c>
      <c r="L1067" s="65">
        <v>587718</v>
      </c>
      <c r="M1067" s="65">
        <v>814325</v>
      </c>
      <c r="N1067" s="65">
        <v>785880</v>
      </c>
      <c r="O1067" s="65">
        <v>1327407</v>
      </c>
      <c r="P1067" s="65">
        <v>0</v>
      </c>
      <c r="Q1067" s="65">
        <v>239677</v>
      </c>
      <c r="R1067" s="65">
        <v>31248</v>
      </c>
      <c r="S1067" s="65">
        <v>19206</v>
      </c>
      <c r="T1067" s="57">
        <f>IF(P1067&gt;0, ROUND(IF(IF(OR(C1067="51", C1067="52", C1067="66"), (L1067*'UNIT VALUES'!$C$22)-CALCS!P1067,0)&gt;0, IF(OR(C1067="51", C1067="52", C1067="66"), (L1067*'UNIT VALUES'!$C$22)-CALCS!P1067,0), 0), 0), ROUND(IF(IF(OR(C1067="51", C1067="52", C1067="66"), (L1067*'UNIT VALUES'!$C$22)-CALCS!O1067,0)&gt;0, IF(OR(C1067="51", C1067="52", C1067="66"), (L1067*'UNIT VALUES'!$C$22)-CALCS!O1067,0), 0), 0))</f>
        <v>0</v>
      </c>
      <c r="U1067" s="58">
        <f>IF(C1067="22", (O1067*'UNIT VALUES'!$D$34)+(Q1067*'UNIT VALUES'!$D$35)+(S1067*'UNIT VALUES'!$D$36), (O1067*'UNIT VALUES'!$D$24)+(Q1067*'UNIT VALUES'!$D$25)+(S1067*'UNIT VALUES'!$D$26))</f>
        <v>13248710.812714597</v>
      </c>
      <c r="V1067" s="58">
        <f>IF(C1067="22",(O1067*'UNIT VALUES'!$D$37)+(Q1067*'UNIT VALUES'!$D$38)+(R1067*'UNIT VALUES'!$D$39),IF(C1067="66",(Q1067*'UNIT VALUES'!$D$27)+(T1067*'UNIT VALUES'!$D$29)+(R1067*'UNIT VALUES'!$D$30),(Q1067*'UNIT VALUES'!$D$27)+(T1067*'UNIT VALUES'!$D$28)+(R1067*'UNIT VALUES'!$D$30)))</f>
        <v>6665604.9390108138</v>
      </c>
      <c r="W1067" s="58">
        <f t="shared" si="16"/>
        <v>13248711</v>
      </c>
      <c r="X1067" s="63">
        <f>ROUND(IF(C1067="22", W1067*'UNIT VALUES'!$D$40, W1067*'UNIT VALUES'!$D$32), 0)</f>
        <v>11559069</v>
      </c>
    </row>
    <row r="1068" spans="1:24">
      <c r="A1068" s="64" t="s">
        <v>2999</v>
      </c>
      <c r="B1068" s="64" t="s">
        <v>2856</v>
      </c>
      <c r="C1068" s="64" t="s">
        <v>49</v>
      </c>
      <c r="D1068" s="64" t="s">
        <v>50</v>
      </c>
      <c r="E1068" s="64" t="s">
        <v>2857</v>
      </c>
      <c r="F1068" s="64" t="s">
        <v>3000</v>
      </c>
      <c r="G1068" s="64" t="s">
        <v>608</v>
      </c>
      <c r="H1068" s="64" t="s">
        <v>24</v>
      </c>
      <c r="I1068" s="64" t="s">
        <v>3001</v>
      </c>
      <c r="J1068" s="64" t="s">
        <v>2879</v>
      </c>
      <c r="K1068" s="64" t="s">
        <v>2870</v>
      </c>
      <c r="L1068" s="65">
        <v>16422</v>
      </c>
      <c r="M1068" s="65">
        <v>17988</v>
      </c>
      <c r="N1068" s="65">
        <v>17988</v>
      </c>
      <c r="O1068" s="65">
        <v>24250</v>
      </c>
      <c r="P1068" s="65">
        <v>0</v>
      </c>
      <c r="Q1068" s="65">
        <v>8286</v>
      </c>
      <c r="R1068" s="65">
        <v>657</v>
      </c>
      <c r="S1068" s="65">
        <v>909</v>
      </c>
      <c r="T1068" s="57">
        <f>IF(P1068&gt;0, ROUND(IF(IF(OR(C1068="51", C1068="52", C1068="66"), (L1068*'UNIT VALUES'!$C$22)-CALCS!P1068,0)&gt;0, IF(OR(C1068="51", C1068="52", C1068="66"), (L1068*'UNIT VALUES'!$C$22)-CALCS!P1068,0), 0), 0), ROUND(IF(IF(OR(C1068="51", C1068="52", C1068="66"), (L1068*'UNIT VALUES'!$C$22)-CALCS!O1068,0)&gt;0, IF(OR(C1068="51", C1068="52", C1068="66"), (L1068*'UNIT VALUES'!$C$22)-CALCS!O1068,0), 0), 0))</f>
        <v>268</v>
      </c>
      <c r="U1068" s="58">
        <f>IF(C1068="22", (O1068*'UNIT VALUES'!$D$34)+(Q1068*'UNIT VALUES'!$D$35)+(S1068*'UNIT VALUES'!$D$36), (O1068*'UNIT VALUES'!$D$24)+(Q1068*'UNIT VALUES'!$D$25)+(S1068*'UNIT VALUES'!$D$26))</f>
        <v>456979.49871199892</v>
      </c>
      <c r="V1068" s="58">
        <f>IF(C1068="22",(O1068*'UNIT VALUES'!$D$37)+(Q1068*'UNIT VALUES'!$D$38)+(R1068*'UNIT VALUES'!$D$39),IF(C1068="66",(Q1068*'UNIT VALUES'!$D$27)+(T1068*'UNIT VALUES'!$D$29)+(R1068*'UNIT VALUES'!$D$30),(Q1068*'UNIT VALUES'!$D$27)+(T1068*'UNIT VALUES'!$D$28)+(R1068*'UNIT VALUES'!$D$30)))</f>
        <v>203558.25613533435</v>
      </c>
      <c r="W1068" s="58">
        <f t="shared" si="16"/>
        <v>456979</v>
      </c>
      <c r="X1068" s="63">
        <f>ROUND(IF(C1068="22", W1068*'UNIT VALUES'!$D$40, W1068*'UNIT VALUES'!$D$32), 0)</f>
        <v>398699</v>
      </c>
    </row>
    <row r="1069" spans="1:24">
      <c r="A1069" s="64" t="s">
        <v>3002</v>
      </c>
      <c r="B1069" s="64" t="s">
        <v>2856</v>
      </c>
      <c r="C1069" s="64" t="s">
        <v>28</v>
      </c>
      <c r="D1069" s="64" t="s">
        <v>29</v>
      </c>
      <c r="E1069" s="64" t="s">
        <v>2857</v>
      </c>
      <c r="F1069" s="64" t="s">
        <v>1291</v>
      </c>
      <c r="G1069" s="64" t="s">
        <v>23</v>
      </c>
      <c r="H1069" s="64" t="s">
        <v>24</v>
      </c>
      <c r="I1069" s="64" t="s">
        <v>3003</v>
      </c>
      <c r="J1069" s="64" t="s">
        <v>2869</v>
      </c>
      <c r="K1069" s="64" t="s">
        <v>2870</v>
      </c>
      <c r="L1069" s="65">
        <v>12713</v>
      </c>
      <c r="M1069" s="65">
        <v>23422</v>
      </c>
      <c r="N1069" s="65">
        <v>23420</v>
      </c>
      <c r="O1069" s="65">
        <v>44894</v>
      </c>
      <c r="P1069" s="65">
        <v>0</v>
      </c>
      <c r="Q1069" s="65">
        <v>15879</v>
      </c>
      <c r="R1069" s="65">
        <v>782</v>
      </c>
      <c r="S1069" s="65">
        <v>464</v>
      </c>
      <c r="T1069" s="57">
        <f>IF(P1069&gt;0, ROUND(IF(IF(OR(C1069="51", C1069="52", C1069="66"), (L1069*'UNIT VALUES'!$C$22)-CALCS!P1069,0)&gt;0, IF(OR(C1069="51", C1069="52", C1069="66"), (L1069*'UNIT VALUES'!$C$22)-CALCS!P1069,0), 0), 0), ROUND(IF(IF(OR(C1069="51", C1069="52", C1069="66"), (L1069*'UNIT VALUES'!$C$22)-CALCS!O1069,0)&gt;0, IF(OR(C1069="51", C1069="52", C1069="66"), (L1069*'UNIT VALUES'!$C$22)-CALCS!O1069,0), 0), 0))</f>
        <v>0</v>
      </c>
      <c r="U1069" s="58">
        <f>IF(C1069="22", (O1069*'UNIT VALUES'!$D$34)+(Q1069*'UNIT VALUES'!$D$35)+(S1069*'UNIT VALUES'!$D$36), (O1069*'UNIT VALUES'!$D$24)+(Q1069*'UNIT VALUES'!$D$25)+(S1069*'UNIT VALUES'!$D$26))</f>
        <v>656247.43627741991</v>
      </c>
      <c r="V1069" s="58">
        <f>IF(C1069="22",(O1069*'UNIT VALUES'!$D$37)+(Q1069*'UNIT VALUES'!$D$38)+(R1069*'UNIT VALUES'!$D$39),IF(C1069="66",(Q1069*'UNIT VALUES'!$D$27)+(T1069*'UNIT VALUES'!$D$29)+(R1069*'UNIT VALUES'!$D$30),(Q1069*'UNIT VALUES'!$D$27)+(T1069*'UNIT VALUES'!$D$28)+(R1069*'UNIT VALUES'!$D$30)))</f>
        <v>349547.06894600129</v>
      </c>
      <c r="W1069" s="58">
        <f t="shared" si="16"/>
        <v>656247</v>
      </c>
      <c r="X1069" s="63">
        <f>ROUND(IF(C1069="22", W1069*'UNIT VALUES'!$D$40, W1069*'UNIT VALUES'!$D$32), 0)</f>
        <v>572554</v>
      </c>
    </row>
    <row r="1070" spans="1:24">
      <c r="A1070" s="64" t="s">
        <v>3004</v>
      </c>
      <c r="B1070" s="64" t="s">
        <v>2856</v>
      </c>
      <c r="C1070" s="64" t="s">
        <v>28</v>
      </c>
      <c r="D1070" s="64" t="s">
        <v>29</v>
      </c>
      <c r="E1070" s="64" t="s">
        <v>2857</v>
      </c>
      <c r="F1070" s="64" t="s">
        <v>3005</v>
      </c>
      <c r="G1070" s="64" t="s">
        <v>2895</v>
      </c>
      <c r="H1070" s="64" t="s">
        <v>24</v>
      </c>
      <c r="I1070" s="64" t="s">
        <v>3006</v>
      </c>
      <c r="J1070" s="64" t="s">
        <v>2897</v>
      </c>
      <c r="K1070" s="64" t="s">
        <v>172</v>
      </c>
      <c r="L1070" s="65">
        <v>24988</v>
      </c>
      <c r="M1070" s="65">
        <v>31196</v>
      </c>
      <c r="N1070" s="65">
        <v>30413</v>
      </c>
      <c r="O1070" s="65">
        <v>38521</v>
      </c>
      <c r="P1070" s="65">
        <v>37554</v>
      </c>
      <c r="Q1070" s="65">
        <v>6360</v>
      </c>
      <c r="R1070" s="65">
        <v>1672</v>
      </c>
      <c r="S1070" s="65">
        <v>353</v>
      </c>
      <c r="T1070" s="57">
        <f>IF(P1070&gt;0, ROUND(IF(IF(OR(C1070="51", C1070="52", C1070="66"), (L1070*'UNIT VALUES'!$C$22)-CALCS!P1070,0)&gt;0, IF(OR(C1070="51", C1070="52", C1070="66"), (L1070*'UNIT VALUES'!$C$22)-CALCS!P1070,0), 0), 0), ROUND(IF(IF(OR(C1070="51", C1070="52", C1070="66"), (L1070*'UNIT VALUES'!$C$22)-CALCS!O1070,0)&gt;0, IF(OR(C1070="51", C1070="52", C1070="66"), (L1070*'UNIT VALUES'!$C$22)-CALCS!O1070,0), 0), 0))</f>
        <v>0</v>
      </c>
      <c r="U1070" s="58">
        <f>IF(C1070="22", (O1070*'UNIT VALUES'!$D$34)+(Q1070*'UNIT VALUES'!$D$35)+(S1070*'UNIT VALUES'!$D$36), (O1070*'UNIT VALUES'!$D$24)+(Q1070*'UNIT VALUES'!$D$25)+(S1070*'UNIT VALUES'!$D$26))</f>
        <v>331521.5188641717</v>
      </c>
      <c r="V1070" s="58">
        <f>IF(C1070="22",(O1070*'UNIT VALUES'!$D$37)+(Q1070*'UNIT VALUES'!$D$38)+(R1070*'UNIT VALUES'!$D$39),IF(C1070="66",(Q1070*'UNIT VALUES'!$D$27)+(T1070*'UNIT VALUES'!$D$29)+(R1070*'UNIT VALUES'!$D$30),(Q1070*'UNIT VALUES'!$D$27)+(T1070*'UNIT VALUES'!$D$28)+(R1070*'UNIT VALUES'!$D$30)))</f>
        <v>237106.07890921246</v>
      </c>
      <c r="W1070" s="58">
        <f t="shared" si="16"/>
        <v>331522</v>
      </c>
      <c r="X1070" s="63">
        <f>ROUND(IF(C1070="22", W1070*'UNIT VALUES'!$D$40, W1070*'UNIT VALUES'!$D$32), 0)</f>
        <v>289242</v>
      </c>
    </row>
    <row r="1071" spans="1:24">
      <c r="A1071" s="64" t="s">
        <v>3007</v>
      </c>
      <c r="B1071" s="64" t="s">
        <v>2856</v>
      </c>
      <c r="C1071" s="64" t="s">
        <v>28</v>
      </c>
      <c r="D1071" s="64" t="s">
        <v>29</v>
      </c>
      <c r="E1071" s="64" t="s">
        <v>2857</v>
      </c>
      <c r="F1071" s="64" t="s">
        <v>3008</v>
      </c>
      <c r="G1071" s="64" t="s">
        <v>1515</v>
      </c>
      <c r="H1071" s="64" t="s">
        <v>24</v>
      </c>
      <c r="I1071" s="64" t="s">
        <v>3009</v>
      </c>
      <c r="J1071" s="64" t="s">
        <v>2873</v>
      </c>
      <c r="K1071" s="64" t="s">
        <v>2874</v>
      </c>
      <c r="L1071" s="65">
        <v>2802</v>
      </c>
      <c r="M1071" s="65">
        <v>11599</v>
      </c>
      <c r="N1071" s="65">
        <v>8826</v>
      </c>
      <c r="O1071" s="65">
        <v>78817</v>
      </c>
      <c r="P1071" s="65">
        <v>0</v>
      </c>
      <c r="Q1071" s="65">
        <v>4521</v>
      </c>
      <c r="R1071" s="65">
        <v>212</v>
      </c>
      <c r="S1071" s="65">
        <v>355</v>
      </c>
      <c r="T1071" s="57">
        <f>IF(P1071&gt;0, ROUND(IF(IF(OR(C1071="51", C1071="52", C1071="66"), (L1071*'UNIT VALUES'!$C$22)-CALCS!P1071,0)&gt;0, IF(OR(C1071="51", C1071="52", C1071="66"), (L1071*'UNIT VALUES'!$C$22)-CALCS!P1071,0), 0), 0), ROUND(IF(IF(OR(C1071="51", C1071="52", C1071="66"), (L1071*'UNIT VALUES'!$C$22)-CALCS!O1071,0)&gt;0, IF(OR(C1071="51", C1071="52", C1071="66"), (L1071*'UNIT VALUES'!$C$22)-CALCS!O1071,0), 0), 0))</f>
        <v>0</v>
      </c>
      <c r="U1071" s="58">
        <f>IF(C1071="22", (O1071*'UNIT VALUES'!$D$34)+(Q1071*'UNIT VALUES'!$D$35)+(S1071*'UNIT VALUES'!$D$36), (O1071*'UNIT VALUES'!$D$24)+(Q1071*'UNIT VALUES'!$D$25)+(S1071*'UNIT VALUES'!$D$26))</f>
        <v>354381.53275674698</v>
      </c>
      <c r="V1071" s="58">
        <f>IF(C1071="22",(O1071*'UNIT VALUES'!$D$37)+(Q1071*'UNIT VALUES'!$D$38)+(R1071*'UNIT VALUES'!$D$39),IF(C1071="66",(Q1071*'UNIT VALUES'!$D$27)+(T1071*'UNIT VALUES'!$D$29)+(R1071*'UNIT VALUES'!$D$30),(Q1071*'UNIT VALUES'!$D$27)+(T1071*'UNIT VALUES'!$D$28)+(R1071*'UNIT VALUES'!$D$30)))</f>
        <v>98760.617096037487</v>
      </c>
      <c r="W1071" s="58">
        <f t="shared" si="16"/>
        <v>354382</v>
      </c>
      <c r="X1071" s="63">
        <f>ROUND(IF(C1071="22", W1071*'UNIT VALUES'!$D$40, W1071*'UNIT VALUES'!$D$32), 0)</f>
        <v>309187</v>
      </c>
    </row>
    <row r="1072" spans="1:24">
      <c r="A1072" s="64" t="s">
        <v>3010</v>
      </c>
      <c r="B1072" s="64" t="s">
        <v>2856</v>
      </c>
      <c r="C1072" s="64" t="s">
        <v>28</v>
      </c>
      <c r="D1072" s="64" t="s">
        <v>29</v>
      </c>
      <c r="E1072" s="64" t="s">
        <v>2857</v>
      </c>
      <c r="F1072" s="64" t="s">
        <v>3011</v>
      </c>
      <c r="G1072" s="64" t="s">
        <v>220</v>
      </c>
      <c r="H1072" s="64" t="s">
        <v>24</v>
      </c>
      <c r="I1072" s="64" t="s">
        <v>3012</v>
      </c>
      <c r="J1072" s="64" t="s">
        <v>2927</v>
      </c>
      <c r="K1072" s="64" t="s">
        <v>172</v>
      </c>
      <c r="L1072" s="65">
        <v>30419</v>
      </c>
      <c r="M1072" s="65">
        <v>42447</v>
      </c>
      <c r="N1072" s="65">
        <v>42483</v>
      </c>
      <c r="O1072" s="65">
        <v>66102</v>
      </c>
      <c r="P1072" s="65">
        <v>0</v>
      </c>
      <c r="Q1072" s="65">
        <v>7525</v>
      </c>
      <c r="R1072" s="65">
        <v>1602</v>
      </c>
      <c r="S1072" s="65">
        <v>482</v>
      </c>
      <c r="T1072" s="57">
        <f>IF(P1072&gt;0, ROUND(IF(IF(OR(C1072="51", C1072="52", C1072="66"), (L1072*'UNIT VALUES'!$C$22)-CALCS!P1072,0)&gt;0, IF(OR(C1072="51", C1072="52", C1072="66"), (L1072*'UNIT VALUES'!$C$22)-CALCS!P1072,0), 0), 0), ROUND(IF(IF(OR(C1072="51", C1072="52", C1072="66"), (L1072*'UNIT VALUES'!$C$22)-CALCS!O1072,0)&gt;0, IF(OR(C1072="51", C1072="52", C1072="66"), (L1072*'UNIT VALUES'!$C$22)-CALCS!O1072,0), 0), 0))</f>
        <v>0</v>
      </c>
      <c r="U1072" s="58">
        <f>IF(C1072="22", (O1072*'UNIT VALUES'!$D$34)+(Q1072*'UNIT VALUES'!$D$35)+(S1072*'UNIT VALUES'!$D$36), (O1072*'UNIT VALUES'!$D$24)+(Q1072*'UNIT VALUES'!$D$25)+(S1072*'UNIT VALUES'!$D$26))</f>
        <v>443485.61765333591</v>
      </c>
      <c r="V1072" s="58">
        <f>IF(C1072="22",(O1072*'UNIT VALUES'!$D$37)+(Q1072*'UNIT VALUES'!$D$38)+(R1072*'UNIT VALUES'!$D$39),IF(C1072="66",(Q1072*'UNIT VALUES'!$D$27)+(T1072*'UNIT VALUES'!$D$29)+(R1072*'UNIT VALUES'!$D$30),(Q1072*'UNIT VALUES'!$D$27)+(T1072*'UNIT VALUES'!$D$28)+(R1072*'UNIT VALUES'!$D$30)))</f>
        <v>253648.99926442475</v>
      </c>
      <c r="W1072" s="58">
        <f t="shared" si="16"/>
        <v>443486</v>
      </c>
      <c r="X1072" s="63">
        <f>ROUND(IF(C1072="22", W1072*'UNIT VALUES'!$D$40, W1072*'UNIT VALUES'!$D$32), 0)</f>
        <v>386927</v>
      </c>
    </row>
    <row r="1073" spans="1:24">
      <c r="A1073" s="64" t="s">
        <v>159</v>
      </c>
      <c r="B1073" s="64" t="s">
        <v>2856</v>
      </c>
      <c r="C1073" s="64" t="s">
        <v>28</v>
      </c>
      <c r="D1073" s="64" t="s">
        <v>29</v>
      </c>
      <c r="E1073" s="64" t="s">
        <v>2857</v>
      </c>
      <c r="F1073" s="64" t="s">
        <v>1896</v>
      </c>
      <c r="G1073" s="64" t="s">
        <v>237</v>
      </c>
      <c r="H1073" s="64" t="s">
        <v>24</v>
      </c>
      <c r="I1073" s="64" t="s">
        <v>3013</v>
      </c>
      <c r="J1073" s="64" t="s">
        <v>163</v>
      </c>
      <c r="K1073" s="64" t="s">
        <v>172</v>
      </c>
      <c r="L1073" s="65">
        <v>30218</v>
      </c>
      <c r="M1073" s="65">
        <v>32290</v>
      </c>
      <c r="N1073" s="65">
        <v>31271</v>
      </c>
      <c r="O1073" s="65">
        <v>36411</v>
      </c>
      <c r="P1073" s="65">
        <v>35262</v>
      </c>
      <c r="Q1073" s="65">
        <v>7042</v>
      </c>
      <c r="R1073" s="65">
        <v>1196</v>
      </c>
      <c r="S1073" s="65">
        <v>301</v>
      </c>
      <c r="T1073" s="57">
        <f>IF(P1073&gt;0, ROUND(IF(IF(OR(C1073="51", C1073="52", C1073="66"), (L1073*'UNIT VALUES'!$C$22)-CALCS!P1073,0)&gt;0, IF(OR(C1073="51", C1073="52", C1073="66"), (L1073*'UNIT VALUES'!$C$22)-CALCS!P1073,0), 0), 0), ROUND(IF(IF(OR(C1073="51", C1073="52", C1073="66"), (L1073*'UNIT VALUES'!$C$22)-CALCS!O1073,0)&gt;0, IF(OR(C1073="51", C1073="52", C1073="66"), (L1073*'UNIT VALUES'!$C$22)-CALCS!O1073,0), 0), 0))</f>
        <v>9854</v>
      </c>
      <c r="U1073" s="58">
        <f>IF(C1073="22", (O1073*'UNIT VALUES'!$D$34)+(Q1073*'UNIT VALUES'!$D$35)+(S1073*'UNIT VALUES'!$D$36), (O1073*'UNIT VALUES'!$D$24)+(Q1073*'UNIT VALUES'!$D$25)+(S1073*'UNIT VALUES'!$D$26))</f>
        <v>339590.66187978</v>
      </c>
      <c r="V1073" s="58">
        <f>IF(C1073="22",(O1073*'UNIT VALUES'!$D$37)+(Q1073*'UNIT VALUES'!$D$38)+(R1073*'UNIT VALUES'!$D$39),IF(C1073="66",(Q1073*'UNIT VALUES'!$D$27)+(T1073*'UNIT VALUES'!$D$29)+(R1073*'UNIT VALUES'!$D$30),(Q1073*'UNIT VALUES'!$D$27)+(T1073*'UNIT VALUES'!$D$28)+(R1073*'UNIT VALUES'!$D$30)))</f>
        <v>339523.86185534921</v>
      </c>
      <c r="W1073" s="58">
        <f t="shared" si="16"/>
        <v>339591</v>
      </c>
      <c r="X1073" s="63">
        <f>ROUND(IF(C1073="22", W1073*'UNIT VALUES'!$D$40, W1073*'UNIT VALUES'!$D$32), 0)</f>
        <v>296282</v>
      </c>
    </row>
    <row r="1074" spans="1:24">
      <c r="A1074" s="64" t="s">
        <v>3014</v>
      </c>
      <c r="B1074" s="64" t="s">
        <v>2856</v>
      </c>
      <c r="C1074" s="64" t="s">
        <v>49</v>
      </c>
      <c r="D1074" s="64" t="s">
        <v>50</v>
      </c>
      <c r="E1074" s="64" t="s">
        <v>2857</v>
      </c>
      <c r="F1074" s="64" t="s">
        <v>3015</v>
      </c>
      <c r="G1074" s="64" t="s">
        <v>23</v>
      </c>
      <c r="H1074" s="64" t="s">
        <v>24</v>
      </c>
      <c r="I1074" s="64" t="s">
        <v>3016</v>
      </c>
      <c r="J1074" s="64" t="s">
        <v>2873</v>
      </c>
      <c r="K1074" s="64" t="s">
        <v>2874</v>
      </c>
      <c r="L1074" s="65">
        <v>32065</v>
      </c>
      <c r="M1074" s="65">
        <v>41201</v>
      </c>
      <c r="N1074" s="65">
        <v>41403</v>
      </c>
      <c r="O1074" s="65">
        <v>45099</v>
      </c>
      <c r="P1074" s="65">
        <v>0</v>
      </c>
      <c r="Q1074" s="65">
        <v>6762</v>
      </c>
      <c r="R1074" s="65">
        <v>708</v>
      </c>
      <c r="S1074" s="65">
        <v>690</v>
      </c>
      <c r="T1074" s="57">
        <f>IF(P1074&gt;0, ROUND(IF(IF(OR(C1074="51", C1074="52", C1074="66"), (L1074*'UNIT VALUES'!$C$22)-CALCS!P1074,0)&gt;0, IF(OR(C1074="51", C1074="52", C1074="66"), (L1074*'UNIT VALUES'!$C$22)-CALCS!P1074,0), 0), 0), ROUND(IF(IF(OR(C1074="51", C1074="52", C1074="66"), (L1074*'UNIT VALUES'!$C$22)-CALCS!O1074,0)&gt;0, IF(OR(C1074="51", C1074="52", C1074="66"), (L1074*'UNIT VALUES'!$C$22)-CALCS!O1074,0), 0), 0))</f>
        <v>2775</v>
      </c>
      <c r="U1074" s="58">
        <f>IF(C1074="22", (O1074*'UNIT VALUES'!$D$34)+(Q1074*'UNIT VALUES'!$D$35)+(S1074*'UNIT VALUES'!$D$36), (O1074*'UNIT VALUES'!$D$24)+(Q1074*'UNIT VALUES'!$D$25)+(S1074*'UNIT VALUES'!$D$26))</f>
        <v>413903.7955552935</v>
      </c>
      <c r="V1074" s="58">
        <f>IF(C1074="22",(O1074*'UNIT VALUES'!$D$37)+(Q1074*'UNIT VALUES'!$D$38)+(R1074*'UNIT VALUES'!$D$39),IF(C1074="66",(Q1074*'UNIT VALUES'!$D$27)+(T1074*'UNIT VALUES'!$D$29)+(R1074*'UNIT VALUES'!$D$30),(Q1074*'UNIT VALUES'!$D$27)+(T1074*'UNIT VALUES'!$D$28)+(R1074*'UNIT VALUES'!$D$30)))</f>
        <v>210520.16225240988</v>
      </c>
      <c r="W1074" s="58">
        <f t="shared" si="16"/>
        <v>413904</v>
      </c>
      <c r="X1074" s="63">
        <f>ROUND(IF(C1074="22", W1074*'UNIT VALUES'!$D$40, W1074*'UNIT VALUES'!$D$32), 0)</f>
        <v>361118</v>
      </c>
    </row>
    <row r="1075" spans="1:24">
      <c r="A1075" s="64" t="s">
        <v>3017</v>
      </c>
      <c r="B1075" s="64" t="s">
        <v>2856</v>
      </c>
      <c r="C1075" s="64" t="s">
        <v>28</v>
      </c>
      <c r="D1075" s="64" t="s">
        <v>29</v>
      </c>
      <c r="E1075" s="64" t="s">
        <v>2857</v>
      </c>
      <c r="F1075" s="64" t="s">
        <v>3018</v>
      </c>
      <c r="G1075" s="64" t="s">
        <v>3019</v>
      </c>
      <c r="H1075" s="64" t="s">
        <v>24</v>
      </c>
      <c r="I1075" s="64" t="s">
        <v>3020</v>
      </c>
      <c r="J1075" s="64" t="s">
        <v>3021</v>
      </c>
      <c r="K1075" s="64" t="s">
        <v>172</v>
      </c>
      <c r="L1075" s="65">
        <v>51230</v>
      </c>
      <c r="M1075" s="65">
        <v>70508</v>
      </c>
      <c r="N1075" s="65">
        <v>70508</v>
      </c>
      <c r="O1075" s="65">
        <v>96900</v>
      </c>
      <c r="P1075" s="65">
        <v>0</v>
      </c>
      <c r="Q1075" s="65">
        <v>19223</v>
      </c>
      <c r="R1075" s="65">
        <v>2031</v>
      </c>
      <c r="S1075" s="65">
        <v>1268</v>
      </c>
      <c r="T1075" s="57">
        <f>IF(P1075&gt;0, ROUND(IF(IF(OR(C1075="51", C1075="52", C1075="66"), (L1075*'UNIT VALUES'!$C$22)-CALCS!P1075,0)&gt;0, IF(OR(C1075="51", C1075="52", C1075="66"), (L1075*'UNIT VALUES'!$C$22)-CALCS!P1075,0), 0), 0), ROUND(IF(IF(OR(C1075="51", C1075="52", C1075="66"), (L1075*'UNIT VALUES'!$C$22)-CALCS!O1075,0)&gt;0, IF(OR(C1075="51", C1075="52", C1075="66"), (L1075*'UNIT VALUES'!$C$22)-CALCS!O1075,0), 0), 0))</f>
        <v>0</v>
      </c>
      <c r="U1075" s="58">
        <f>IF(C1075="22", (O1075*'UNIT VALUES'!$D$34)+(Q1075*'UNIT VALUES'!$D$35)+(S1075*'UNIT VALUES'!$D$36), (O1075*'UNIT VALUES'!$D$24)+(Q1075*'UNIT VALUES'!$D$25)+(S1075*'UNIT VALUES'!$D$26))</f>
        <v>997677.1762216381</v>
      </c>
      <c r="V1075" s="58">
        <f>IF(C1075="22",(O1075*'UNIT VALUES'!$D$37)+(Q1075*'UNIT VALUES'!$D$38)+(R1075*'UNIT VALUES'!$D$39),IF(C1075="66",(Q1075*'UNIT VALUES'!$D$27)+(T1075*'UNIT VALUES'!$D$29)+(R1075*'UNIT VALUES'!$D$30),(Q1075*'UNIT VALUES'!$D$27)+(T1075*'UNIT VALUES'!$D$28)+(R1075*'UNIT VALUES'!$D$30)))</f>
        <v>500647.12947336049</v>
      </c>
      <c r="W1075" s="58">
        <f t="shared" si="16"/>
        <v>997677</v>
      </c>
      <c r="X1075" s="63">
        <f>ROUND(IF(C1075="22", W1075*'UNIT VALUES'!$D$40, W1075*'UNIT VALUES'!$D$32), 0)</f>
        <v>870441</v>
      </c>
    </row>
    <row r="1076" spans="1:24">
      <c r="A1076" s="64" t="s">
        <v>3022</v>
      </c>
      <c r="B1076" s="64" t="s">
        <v>2856</v>
      </c>
      <c r="C1076" s="64" t="s">
        <v>28</v>
      </c>
      <c r="D1076" s="64" t="s">
        <v>29</v>
      </c>
      <c r="E1076" s="64" t="s">
        <v>2857</v>
      </c>
      <c r="F1076" s="64" t="s">
        <v>3023</v>
      </c>
      <c r="G1076" s="64" t="s">
        <v>3024</v>
      </c>
      <c r="H1076" s="64" t="s">
        <v>24</v>
      </c>
      <c r="I1076" s="64" t="s">
        <v>1540</v>
      </c>
      <c r="J1076" s="64" t="s">
        <v>3025</v>
      </c>
      <c r="K1076" s="64" t="s">
        <v>2870</v>
      </c>
      <c r="L1076" s="65">
        <v>33047</v>
      </c>
      <c r="M1076" s="65">
        <v>51248</v>
      </c>
      <c r="N1076" s="65">
        <v>50695</v>
      </c>
      <c r="O1076" s="65">
        <v>62592</v>
      </c>
      <c r="P1076" s="65">
        <v>0</v>
      </c>
      <c r="Q1076" s="65">
        <v>10259</v>
      </c>
      <c r="R1076" s="65">
        <v>1390</v>
      </c>
      <c r="S1076" s="65">
        <v>956</v>
      </c>
      <c r="T1076" s="57">
        <f>IF(P1076&gt;0, ROUND(IF(IF(OR(C1076="51", C1076="52", C1076="66"), (L1076*'UNIT VALUES'!$C$22)-CALCS!P1076,0)&gt;0, IF(OR(C1076="51", C1076="52", C1076="66"), (L1076*'UNIT VALUES'!$C$22)-CALCS!P1076,0), 0), 0), ROUND(IF(IF(OR(C1076="51", C1076="52", C1076="66"), (L1076*'UNIT VALUES'!$C$22)-CALCS!O1076,0)&gt;0, IF(OR(C1076="51", C1076="52", C1076="66"), (L1076*'UNIT VALUES'!$C$22)-CALCS!O1076,0), 0), 0))</f>
        <v>0</v>
      </c>
      <c r="U1076" s="58">
        <f>IF(C1076="22", (O1076*'UNIT VALUES'!$D$34)+(Q1076*'UNIT VALUES'!$D$35)+(S1076*'UNIT VALUES'!$D$36), (O1076*'UNIT VALUES'!$D$24)+(Q1076*'UNIT VALUES'!$D$25)+(S1076*'UNIT VALUES'!$D$26))</f>
        <v>601115.7047419697</v>
      </c>
      <c r="V1076" s="58">
        <f>IF(C1076="22",(O1076*'UNIT VALUES'!$D$37)+(Q1076*'UNIT VALUES'!$D$38)+(R1076*'UNIT VALUES'!$D$39),IF(C1076="66",(Q1076*'UNIT VALUES'!$D$27)+(T1076*'UNIT VALUES'!$D$29)+(R1076*'UNIT VALUES'!$D$30),(Q1076*'UNIT VALUES'!$D$27)+(T1076*'UNIT VALUES'!$D$28)+(R1076*'UNIT VALUES'!$D$30)))</f>
        <v>289061.0389680331</v>
      </c>
      <c r="W1076" s="58">
        <f t="shared" si="16"/>
        <v>601116</v>
      </c>
      <c r="X1076" s="63">
        <f>ROUND(IF(C1076="22", W1076*'UNIT VALUES'!$D$40, W1076*'UNIT VALUES'!$D$32), 0)</f>
        <v>524454</v>
      </c>
    </row>
    <row r="1077" spans="1:24">
      <c r="A1077" s="64" t="s">
        <v>3026</v>
      </c>
      <c r="B1077" s="64" t="s">
        <v>2856</v>
      </c>
      <c r="C1077" s="64" t="s">
        <v>28</v>
      </c>
      <c r="D1077" s="64" t="s">
        <v>29</v>
      </c>
      <c r="E1077" s="64" t="s">
        <v>2857</v>
      </c>
      <c r="F1077" s="64" t="s">
        <v>3027</v>
      </c>
      <c r="G1077" s="64" t="s">
        <v>3028</v>
      </c>
      <c r="H1077" s="64" t="s">
        <v>24</v>
      </c>
      <c r="I1077" s="64" t="s">
        <v>3029</v>
      </c>
      <c r="J1077" s="64" t="s">
        <v>3030</v>
      </c>
      <c r="K1077" s="64" t="s">
        <v>172</v>
      </c>
      <c r="L1077" s="65">
        <v>97808</v>
      </c>
      <c r="M1077" s="65">
        <v>101261</v>
      </c>
      <c r="N1077" s="65">
        <v>101261</v>
      </c>
      <c r="O1077" s="65">
        <v>124805</v>
      </c>
      <c r="P1077" s="65">
        <v>0</v>
      </c>
      <c r="Q1077" s="65">
        <v>33331</v>
      </c>
      <c r="R1077" s="65">
        <v>3873</v>
      </c>
      <c r="S1077" s="65">
        <v>1683</v>
      </c>
      <c r="T1077" s="57">
        <f>IF(P1077&gt;0, ROUND(IF(IF(OR(C1077="51", C1077="52", C1077="66"), (L1077*'UNIT VALUES'!$C$22)-CALCS!P1077,0)&gt;0, IF(OR(C1077="51", C1077="52", C1077="66"), (L1077*'UNIT VALUES'!$C$22)-CALCS!P1077,0), 0), 0), ROUND(IF(IF(OR(C1077="51", C1077="52", C1077="66"), (L1077*'UNIT VALUES'!$C$22)-CALCS!O1077,0)&gt;0, IF(OR(C1077="51", C1077="52", C1077="66"), (L1077*'UNIT VALUES'!$C$22)-CALCS!O1077,0), 0), 0))</f>
        <v>21225</v>
      </c>
      <c r="U1077" s="58">
        <f>IF(C1077="22", (O1077*'UNIT VALUES'!$D$34)+(Q1077*'UNIT VALUES'!$D$35)+(S1077*'UNIT VALUES'!$D$36), (O1077*'UNIT VALUES'!$D$24)+(Q1077*'UNIT VALUES'!$D$25)+(S1077*'UNIT VALUES'!$D$26))</f>
        <v>1557646.9957039193</v>
      </c>
      <c r="V1077" s="58">
        <f>IF(C1077="22",(O1077*'UNIT VALUES'!$D$37)+(Q1077*'UNIT VALUES'!$D$38)+(R1077*'UNIT VALUES'!$D$39),IF(C1077="66",(Q1077*'UNIT VALUES'!$D$27)+(T1077*'UNIT VALUES'!$D$29)+(R1077*'UNIT VALUES'!$D$30),(Q1077*'UNIT VALUES'!$D$27)+(T1077*'UNIT VALUES'!$D$28)+(R1077*'UNIT VALUES'!$D$30)))</f>
        <v>1159896.2771652015</v>
      </c>
      <c r="W1077" s="58">
        <f t="shared" si="16"/>
        <v>1557647</v>
      </c>
      <c r="X1077" s="63">
        <f>ROUND(IF(C1077="22", W1077*'UNIT VALUES'!$D$40, W1077*'UNIT VALUES'!$D$32), 0)</f>
        <v>1358996</v>
      </c>
    </row>
    <row r="1078" spans="1:24">
      <c r="A1078" s="64" t="s">
        <v>3031</v>
      </c>
      <c r="B1078" s="64" t="s">
        <v>2856</v>
      </c>
      <c r="C1078" s="64" t="s">
        <v>28</v>
      </c>
      <c r="D1078" s="64" t="s">
        <v>29</v>
      </c>
      <c r="E1078" s="64" t="s">
        <v>2857</v>
      </c>
      <c r="F1078" s="64" t="s">
        <v>3032</v>
      </c>
      <c r="G1078" s="64" t="s">
        <v>3033</v>
      </c>
      <c r="H1078" s="64" t="s">
        <v>24</v>
      </c>
      <c r="I1078" s="64" t="s">
        <v>1575</v>
      </c>
      <c r="J1078" s="64" t="s">
        <v>3034</v>
      </c>
      <c r="K1078" s="64" t="s">
        <v>172</v>
      </c>
      <c r="L1078" s="65">
        <v>101724</v>
      </c>
      <c r="M1078" s="65">
        <v>94201</v>
      </c>
      <c r="N1078" s="65">
        <v>94201</v>
      </c>
      <c r="O1078" s="65">
        <v>104553</v>
      </c>
      <c r="P1078" s="65">
        <v>0</v>
      </c>
      <c r="Q1078" s="65">
        <v>14711</v>
      </c>
      <c r="R1078" s="65">
        <v>5275</v>
      </c>
      <c r="S1078" s="65">
        <v>994</v>
      </c>
      <c r="T1078" s="57">
        <f>IF(P1078&gt;0, ROUND(IF(IF(OR(C1078="51", C1078="52", C1078="66"), (L1078*'UNIT VALUES'!$C$22)-CALCS!P1078,0)&gt;0, IF(OR(C1078="51", C1078="52", C1078="66"), (L1078*'UNIT VALUES'!$C$22)-CALCS!P1078,0), 0), 0), ROUND(IF(IF(OR(C1078="51", C1078="52", C1078="66"), (L1078*'UNIT VALUES'!$C$22)-CALCS!O1078,0)&gt;0, IF(OR(C1078="51", C1078="52", C1078="66"), (L1078*'UNIT VALUES'!$C$22)-CALCS!O1078,0), 0), 0))</f>
        <v>47323</v>
      </c>
      <c r="U1078" s="58">
        <f>IF(C1078="22", (O1078*'UNIT VALUES'!$D$34)+(Q1078*'UNIT VALUES'!$D$35)+(S1078*'UNIT VALUES'!$D$36), (O1078*'UNIT VALUES'!$D$24)+(Q1078*'UNIT VALUES'!$D$25)+(S1078*'UNIT VALUES'!$D$26))</f>
        <v>827251.72541717649</v>
      </c>
      <c r="V1078" s="58">
        <f>IF(C1078="22",(O1078*'UNIT VALUES'!$D$37)+(Q1078*'UNIT VALUES'!$D$38)+(R1078*'UNIT VALUES'!$D$39),IF(C1078="66",(Q1078*'UNIT VALUES'!$D$27)+(T1078*'UNIT VALUES'!$D$29)+(R1078*'UNIT VALUES'!$D$30),(Q1078*'UNIT VALUES'!$D$27)+(T1078*'UNIT VALUES'!$D$28)+(R1078*'UNIT VALUES'!$D$30)))</f>
        <v>1243668.2391004534</v>
      </c>
      <c r="W1078" s="58">
        <f t="shared" si="16"/>
        <v>1243668</v>
      </c>
      <c r="X1078" s="63">
        <f>ROUND(IF(C1078="22", W1078*'UNIT VALUES'!$D$40, W1078*'UNIT VALUES'!$D$32), 0)</f>
        <v>1085060</v>
      </c>
    </row>
    <row r="1079" spans="1:24">
      <c r="A1079" s="64" t="s">
        <v>3035</v>
      </c>
      <c r="B1079" s="64" t="s">
        <v>2856</v>
      </c>
      <c r="C1079" s="64" t="s">
        <v>102</v>
      </c>
      <c r="D1079" s="64" t="s">
        <v>103</v>
      </c>
      <c r="E1079" s="64" t="s">
        <v>2857</v>
      </c>
      <c r="F1079" s="64" t="s">
        <v>764</v>
      </c>
      <c r="G1079" s="64" t="s">
        <v>254</v>
      </c>
      <c r="H1079" s="64" t="s">
        <v>24</v>
      </c>
      <c r="I1079" s="64" t="s">
        <v>24</v>
      </c>
      <c r="J1079" s="64" t="s">
        <v>2965</v>
      </c>
      <c r="K1079" s="64" t="s">
        <v>2870</v>
      </c>
      <c r="L1079" s="65">
        <v>92365</v>
      </c>
      <c r="M1079" s="65">
        <v>156005</v>
      </c>
      <c r="N1079" s="65">
        <v>184879</v>
      </c>
      <c r="O1079" s="65">
        <v>364128</v>
      </c>
      <c r="P1079" s="65">
        <v>0</v>
      </c>
      <c r="Q1079" s="65">
        <v>22643</v>
      </c>
      <c r="R1079" s="65">
        <v>2956</v>
      </c>
      <c r="S1079" s="65">
        <v>1985</v>
      </c>
      <c r="T1079" s="57">
        <f>IF(P1079&gt;0, ROUND(IF(IF(OR(C1079="51", C1079="52", C1079="66"), (L1079*'UNIT VALUES'!$C$22)-CALCS!P1079,0)&gt;0, IF(OR(C1079="51", C1079="52", C1079="66"), (L1079*'UNIT VALUES'!$C$22)-CALCS!P1079,0), 0), 0), ROUND(IF(IF(OR(C1079="51", C1079="52", C1079="66"), (L1079*'UNIT VALUES'!$C$22)-CALCS!O1079,0)&gt;0, IF(OR(C1079="51", C1079="52", C1079="66"), (L1079*'UNIT VALUES'!$C$22)-CALCS!O1079,0), 0), 0))</f>
        <v>0</v>
      </c>
      <c r="U1079" s="58">
        <f>IF(C1079="22", (O1079*'UNIT VALUES'!$D$34)+(Q1079*'UNIT VALUES'!$D$35)+(S1079*'UNIT VALUES'!$D$36), (O1079*'UNIT VALUES'!$D$24)+(Q1079*'UNIT VALUES'!$D$25)+(S1079*'UNIT VALUES'!$D$26))</f>
        <v>1749753.9523757496</v>
      </c>
      <c r="V1079" s="58">
        <f>IF(C1079="22",(O1079*'UNIT VALUES'!$D$37)+(Q1079*'UNIT VALUES'!$D$38)+(R1079*'UNIT VALUES'!$D$39),IF(C1079="66",(Q1079*'UNIT VALUES'!$D$27)+(T1079*'UNIT VALUES'!$D$29)+(R1079*'UNIT VALUES'!$D$30),(Q1079*'UNIT VALUES'!$D$27)+(T1079*'UNIT VALUES'!$D$28)+(R1079*'UNIT VALUES'!$D$30)))</f>
        <v>629998.85278293677</v>
      </c>
      <c r="W1079" s="58">
        <f t="shared" si="16"/>
        <v>1749754</v>
      </c>
      <c r="X1079" s="63">
        <f>ROUND(IF(C1079="22", W1079*'UNIT VALUES'!$D$40, W1079*'UNIT VALUES'!$D$32), 0)</f>
        <v>1526603</v>
      </c>
    </row>
    <row r="1080" spans="1:24">
      <c r="A1080" s="64" t="s">
        <v>3036</v>
      </c>
      <c r="B1080" s="64" t="s">
        <v>2856</v>
      </c>
      <c r="C1080" s="64" t="s">
        <v>102</v>
      </c>
      <c r="D1080" s="64" t="s">
        <v>103</v>
      </c>
      <c r="E1080" s="64" t="s">
        <v>2857</v>
      </c>
      <c r="F1080" s="64" t="s">
        <v>2283</v>
      </c>
      <c r="G1080" s="64" t="s">
        <v>464</v>
      </c>
      <c r="H1080" s="64" t="s">
        <v>24</v>
      </c>
      <c r="I1080" s="64" t="s">
        <v>24</v>
      </c>
      <c r="J1080" s="64" t="s">
        <v>2873</v>
      </c>
      <c r="K1080" s="64" t="s">
        <v>2874</v>
      </c>
      <c r="L1080" s="65">
        <v>74704</v>
      </c>
      <c r="M1080" s="65">
        <v>0</v>
      </c>
      <c r="N1080" s="65">
        <v>0</v>
      </c>
      <c r="O1080" s="65">
        <v>225192</v>
      </c>
      <c r="P1080" s="65">
        <v>0</v>
      </c>
      <c r="Q1080" s="65">
        <v>26742</v>
      </c>
      <c r="R1080" s="65">
        <v>2097</v>
      </c>
      <c r="S1080" s="65">
        <v>3908</v>
      </c>
      <c r="T1080" s="57">
        <f>IF(P1080&gt;0, ROUND(IF(IF(OR(C1080="51", C1080="52", C1080="66"), (L1080*'UNIT VALUES'!$C$22)-CALCS!P1080,0)&gt;0, IF(OR(C1080="51", C1080="52", C1080="66"), (L1080*'UNIT VALUES'!$C$22)-CALCS!P1080,0), 0), 0), ROUND(IF(IF(OR(C1080="51", C1080="52", C1080="66"), (L1080*'UNIT VALUES'!$C$22)-CALCS!O1080,0)&gt;0, IF(OR(C1080="51", C1080="52", C1080="66"), (L1080*'UNIT VALUES'!$C$22)-CALCS!O1080,0), 0), 0))</f>
        <v>0</v>
      </c>
      <c r="U1080" s="58">
        <f>IF(C1080="22", (O1080*'UNIT VALUES'!$D$34)+(Q1080*'UNIT VALUES'!$D$35)+(S1080*'UNIT VALUES'!$D$36), (O1080*'UNIT VALUES'!$D$24)+(Q1080*'UNIT VALUES'!$D$25)+(S1080*'UNIT VALUES'!$D$26))</f>
        <v>1928616.1487646578</v>
      </c>
      <c r="V1080" s="58">
        <f>IF(C1080="22",(O1080*'UNIT VALUES'!$D$37)+(Q1080*'UNIT VALUES'!$D$38)+(R1080*'UNIT VALUES'!$D$39),IF(C1080="66",(Q1080*'UNIT VALUES'!$D$27)+(T1080*'UNIT VALUES'!$D$29)+(R1080*'UNIT VALUES'!$D$30),(Q1080*'UNIT VALUES'!$D$27)+(T1080*'UNIT VALUES'!$D$28)+(R1080*'UNIT VALUES'!$D$30)))</f>
        <v>644418.68304428901</v>
      </c>
      <c r="W1080" s="58">
        <f t="shared" si="16"/>
        <v>1928616</v>
      </c>
      <c r="X1080" s="63">
        <f>ROUND(IF(C1080="22", W1080*'UNIT VALUES'!$D$40, W1080*'UNIT VALUES'!$D$32), 0)</f>
        <v>1682655</v>
      </c>
    </row>
    <row r="1081" spans="1:24">
      <c r="A1081" s="64" t="s">
        <v>3037</v>
      </c>
      <c r="B1081" s="64" t="s">
        <v>2856</v>
      </c>
      <c r="C1081" s="64" t="s">
        <v>102</v>
      </c>
      <c r="D1081" s="64" t="s">
        <v>103</v>
      </c>
      <c r="E1081" s="64" t="s">
        <v>2857</v>
      </c>
      <c r="F1081" s="64" t="s">
        <v>2534</v>
      </c>
      <c r="G1081" s="64" t="s">
        <v>330</v>
      </c>
      <c r="H1081" s="64" t="s">
        <v>24</v>
      </c>
      <c r="I1081" s="64" t="s">
        <v>24</v>
      </c>
      <c r="J1081" s="64" t="s">
        <v>2862</v>
      </c>
      <c r="K1081" s="64" t="s">
        <v>172</v>
      </c>
      <c r="L1081" s="65">
        <v>107081</v>
      </c>
      <c r="M1081" s="65">
        <v>161471</v>
      </c>
      <c r="N1081" s="65">
        <v>163069</v>
      </c>
      <c r="O1081" s="65">
        <v>360367</v>
      </c>
      <c r="P1081" s="65">
        <v>0</v>
      </c>
      <c r="Q1081" s="65">
        <v>31878</v>
      </c>
      <c r="R1081" s="65">
        <v>5268</v>
      </c>
      <c r="S1081" s="65">
        <v>3315</v>
      </c>
      <c r="T1081" s="57">
        <f>IF(P1081&gt;0, ROUND(IF(IF(OR(C1081="51", C1081="52", C1081="66"), (L1081*'UNIT VALUES'!$C$22)-CALCS!P1081,0)&gt;0, IF(OR(C1081="51", C1081="52", C1081="66"), (L1081*'UNIT VALUES'!$C$22)-CALCS!P1081,0), 0), 0), ROUND(IF(IF(OR(C1081="51", C1081="52", C1081="66"), (L1081*'UNIT VALUES'!$C$22)-CALCS!O1081,0)&gt;0, IF(OR(C1081="51", C1081="52", C1081="66"), (L1081*'UNIT VALUES'!$C$22)-CALCS!O1081,0), 0), 0))</f>
        <v>0</v>
      </c>
      <c r="U1081" s="58">
        <f>IF(C1081="22", (O1081*'UNIT VALUES'!$D$34)+(Q1081*'UNIT VALUES'!$D$35)+(S1081*'UNIT VALUES'!$D$36), (O1081*'UNIT VALUES'!$D$24)+(Q1081*'UNIT VALUES'!$D$25)+(S1081*'UNIT VALUES'!$D$26))</f>
        <v>2252211.686530727</v>
      </c>
      <c r="V1081" s="58">
        <f>IF(C1081="22",(O1081*'UNIT VALUES'!$D$37)+(Q1081*'UNIT VALUES'!$D$38)+(R1081*'UNIT VALUES'!$D$39),IF(C1081="66",(Q1081*'UNIT VALUES'!$D$27)+(T1081*'UNIT VALUES'!$D$29)+(R1081*'UNIT VALUES'!$D$30),(Q1081*'UNIT VALUES'!$D$27)+(T1081*'UNIT VALUES'!$D$28)+(R1081*'UNIT VALUES'!$D$30)))</f>
        <v>966010.69579064869</v>
      </c>
      <c r="W1081" s="58">
        <f t="shared" si="16"/>
        <v>2252212</v>
      </c>
      <c r="X1081" s="63">
        <f>ROUND(IF(C1081="22", W1081*'UNIT VALUES'!$D$40, W1081*'UNIT VALUES'!$D$32), 0)</f>
        <v>1964982</v>
      </c>
    </row>
    <row r="1082" spans="1:24">
      <c r="A1082" s="64" t="s">
        <v>3038</v>
      </c>
      <c r="B1082" s="64" t="s">
        <v>2856</v>
      </c>
      <c r="C1082" s="64" t="s">
        <v>102</v>
      </c>
      <c r="D1082" s="64" t="s">
        <v>103</v>
      </c>
      <c r="E1082" s="64" t="s">
        <v>2857</v>
      </c>
      <c r="F1082" s="64" t="s">
        <v>2854</v>
      </c>
      <c r="G1082" s="64" t="s">
        <v>1515</v>
      </c>
      <c r="H1082" s="64" t="s">
        <v>24</v>
      </c>
      <c r="I1082" s="64" t="s">
        <v>24</v>
      </c>
      <c r="J1082" s="64" t="s">
        <v>2873</v>
      </c>
      <c r="K1082" s="64" t="s">
        <v>2874</v>
      </c>
      <c r="L1082" s="65">
        <v>36754</v>
      </c>
      <c r="M1082" s="65">
        <v>77464</v>
      </c>
      <c r="N1082" s="65">
        <v>84865</v>
      </c>
      <c r="O1082" s="65">
        <v>402111</v>
      </c>
      <c r="P1082" s="65">
        <v>0</v>
      </c>
      <c r="Q1082" s="65">
        <v>27307</v>
      </c>
      <c r="R1082" s="65">
        <v>1355</v>
      </c>
      <c r="S1082" s="65">
        <v>3269</v>
      </c>
      <c r="T1082" s="57">
        <f>IF(P1082&gt;0, ROUND(IF(IF(OR(C1082="51", C1082="52", C1082="66"), (L1082*'UNIT VALUES'!$C$22)-CALCS!P1082,0)&gt;0, IF(OR(C1082="51", C1082="52", C1082="66"), (L1082*'UNIT VALUES'!$C$22)-CALCS!P1082,0), 0), 0), ROUND(IF(IF(OR(C1082="51", C1082="52", C1082="66"), (L1082*'UNIT VALUES'!$C$22)-CALCS!O1082,0)&gt;0, IF(OR(C1082="51", C1082="52", C1082="66"), (L1082*'UNIT VALUES'!$C$22)-CALCS!O1082,0), 0), 0))</f>
        <v>0</v>
      </c>
      <c r="U1082" s="58">
        <f>IF(C1082="22", (O1082*'UNIT VALUES'!$D$34)+(Q1082*'UNIT VALUES'!$D$35)+(S1082*'UNIT VALUES'!$D$36), (O1082*'UNIT VALUES'!$D$24)+(Q1082*'UNIT VALUES'!$D$25)+(S1082*'UNIT VALUES'!$D$26))</f>
        <v>2185581.8311405741</v>
      </c>
      <c r="V1082" s="58">
        <f>IF(C1082="22",(O1082*'UNIT VALUES'!$D$37)+(Q1082*'UNIT VALUES'!$D$38)+(R1082*'UNIT VALUES'!$D$39),IF(C1082="66",(Q1082*'UNIT VALUES'!$D$27)+(T1082*'UNIT VALUES'!$D$29)+(R1082*'UNIT VALUES'!$D$30),(Q1082*'UNIT VALUES'!$D$27)+(T1082*'UNIT VALUES'!$D$28)+(R1082*'UNIT VALUES'!$D$30)))</f>
        <v>601842.4757872062</v>
      </c>
      <c r="W1082" s="58">
        <f t="shared" si="16"/>
        <v>2185582</v>
      </c>
      <c r="X1082" s="63">
        <f>ROUND(IF(C1082="22", W1082*'UNIT VALUES'!$D$40, W1082*'UNIT VALUES'!$D$32), 0)</f>
        <v>1906849</v>
      </c>
    </row>
    <row r="1083" spans="1:24">
      <c r="A1083" s="64" t="s">
        <v>3039</v>
      </c>
      <c r="B1083" s="64" t="s">
        <v>2856</v>
      </c>
      <c r="C1083" s="64" t="s">
        <v>102</v>
      </c>
      <c r="D1083" s="64" t="s">
        <v>103</v>
      </c>
      <c r="E1083" s="64" t="s">
        <v>2857</v>
      </c>
      <c r="F1083" s="64" t="s">
        <v>3040</v>
      </c>
      <c r="G1083" s="64" t="s">
        <v>1432</v>
      </c>
      <c r="H1083" s="64" t="s">
        <v>24</v>
      </c>
      <c r="I1083" s="64" t="s">
        <v>24</v>
      </c>
      <c r="J1083" s="64" t="s">
        <v>2873</v>
      </c>
      <c r="K1083" s="64" t="s">
        <v>2874</v>
      </c>
      <c r="L1083" s="65">
        <v>205570</v>
      </c>
      <c r="M1083" s="65">
        <v>597739</v>
      </c>
      <c r="N1083" s="65">
        <v>623113</v>
      </c>
      <c r="O1083" s="65">
        <v>1761510</v>
      </c>
      <c r="P1083" s="65">
        <v>0</v>
      </c>
      <c r="Q1083" s="65">
        <v>160631</v>
      </c>
      <c r="R1083" s="65">
        <v>5232</v>
      </c>
      <c r="S1083" s="65">
        <v>20713</v>
      </c>
      <c r="T1083" s="57">
        <f>IF(P1083&gt;0, ROUND(IF(IF(OR(C1083="51", C1083="52", C1083="66"), (L1083*'UNIT VALUES'!$C$22)-CALCS!P1083,0)&gt;0, IF(OR(C1083="51", C1083="52", C1083="66"), (L1083*'UNIT VALUES'!$C$22)-CALCS!P1083,0), 0), 0), ROUND(IF(IF(OR(C1083="51", C1083="52", C1083="66"), (L1083*'UNIT VALUES'!$C$22)-CALCS!O1083,0)&gt;0, IF(OR(C1083="51", C1083="52", C1083="66"), (L1083*'UNIT VALUES'!$C$22)-CALCS!O1083,0), 0), 0))</f>
        <v>0</v>
      </c>
      <c r="U1083" s="58">
        <f>IF(C1083="22", (O1083*'UNIT VALUES'!$D$34)+(Q1083*'UNIT VALUES'!$D$35)+(S1083*'UNIT VALUES'!$D$36), (O1083*'UNIT VALUES'!$D$24)+(Q1083*'UNIT VALUES'!$D$25)+(S1083*'UNIT VALUES'!$D$26))</f>
        <v>11920706.417148778</v>
      </c>
      <c r="V1083" s="58">
        <f>IF(C1083="22",(O1083*'UNIT VALUES'!$D$37)+(Q1083*'UNIT VALUES'!$D$38)+(R1083*'UNIT VALUES'!$D$39),IF(C1083="66",(Q1083*'UNIT VALUES'!$D$27)+(T1083*'UNIT VALUES'!$D$29)+(R1083*'UNIT VALUES'!$D$30),(Q1083*'UNIT VALUES'!$D$27)+(T1083*'UNIT VALUES'!$D$28)+(R1083*'UNIT VALUES'!$D$30)))</f>
        <v>3344572.7207526127</v>
      </c>
      <c r="W1083" s="58">
        <f t="shared" si="16"/>
        <v>11920706</v>
      </c>
      <c r="X1083" s="63">
        <f>ROUND(IF(C1083="22", W1083*'UNIT VALUES'!$D$40, W1083*'UNIT VALUES'!$D$32), 0)</f>
        <v>10400428</v>
      </c>
    </row>
    <row r="1084" spans="1:24">
      <c r="A1084" s="64" t="s">
        <v>3041</v>
      </c>
      <c r="B1084" s="64" t="s">
        <v>2856</v>
      </c>
      <c r="C1084" s="64" t="s">
        <v>102</v>
      </c>
      <c r="D1084" s="64" t="s">
        <v>103</v>
      </c>
      <c r="E1084" s="64" t="s">
        <v>2857</v>
      </c>
      <c r="F1084" s="64" t="s">
        <v>3042</v>
      </c>
      <c r="G1084" s="64" t="s">
        <v>1188</v>
      </c>
      <c r="H1084" s="64" t="s">
        <v>24</v>
      </c>
      <c r="I1084" s="64" t="s">
        <v>24</v>
      </c>
      <c r="J1084" s="64" t="s">
        <v>2901</v>
      </c>
      <c r="K1084" s="64" t="s">
        <v>2870</v>
      </c>
      <c r="L1084" s="65">
        <v>101283</v>
      </c>
      <c r="M1084" s="65">
        <v>142188</v>
      </c>
      <c r="N1084" s="65">
        <v>148903</v>
      </c>
      <c r="O1084" s="65">
        <v>420334</v>
      </c>
      <c r="P1084" s="65">
        <v>0</v>
      </c>
      <c r="Q1084" s="65">
        <v>157075</v>
      </c>
      <c r="R1084" s="65">
        <v>2027</v>
      </c>
      <c r="S1084" s="65">
        <v>18699</v>
      </c>
      <c r="T1084" s="57">
        <f>IF(P1084&gt;0, ROUND(IF(IF(OR(C1084="51", C1084="52", C1084="66"), (L1084*'UNIT VALUES'!$C$22)-CALCS!P1084,0)&gt;0, IF(OR(C1084="51", C1084="52", C1084="66"), (L1084*'UNIT VALUES'!$C$22)-CALCS!P1084,0), 0), 0), ROUND(IF(IF(OR(C1084="51", C1084="52", C1084="66"), (L1084*'UNIT VALUES'!$C$22)-CALCS!O1084,0)&gt;0, IF(OR(C1084="51", C1084="52", C1084="66"), (L1084*'UNIT VALUES'!$C$22)-CALCS!O1084,0), 0), 0))</f>
        <v>0</v>
      </c>
      <c r="U1084" s="58">
        <f>IF(C1084="22", (O1084*'UNIT VALUES'!$D$34)+(Q1084*'UNIT VALUES'!$D$35)+(S1084*'UNIT VALUES'!$D$36), (O1084*'UNIT VALUES'!$D$24)+(Q1084*'UNIT VALUES'!$D$25)+(S1084*'UNIT VALUES'!$D$26))</f>
        <v>8833897.4425100777</v>
      </c>
      <c r="V1084" s="58">
        <f>IF(C1084="22",(O1084*'UNIT VALUES'!$D$37)+(Q1084*'UNIT VALUES'!$D$38)+(R1084*'UNIT VALUES'!$D$39),IF(C1084="66",(Q1084*'UNIT VALUES'!$D$27)+(T1084*'UNIT VALUES'!$D$29)+(R1084*'UNIT VALUES'!$D$30),(Q1084*'UNIT VALUES'!$D$27)+(T1084*'UNIT VALUES'!$D$28)+(R1084*'UNIT VALUES'!$D$30)))</f>
        <v>3049771.2151840162</v>
      </c>
      <c r="W1084" s="58">
        <f t="shared" si="16"/>
        <v>8833897</v>
      </c>
      <c r="X1084" s="63">
        <f>ROUND(IF(C1084="22", W1084*'UNIT VALUES'!$D$40, W1084*'UNIT VALUES'!$D$32), 0)</f>
        <v>7707288</v>
      </c>
    </row>
    <row r="1085" spans="1:24">
      <c r="A1085" s="64" t="s">
        <v>1782</v>
      </c>
      <c r="B1085" s="64" t="s">
        <v>2856</v>
      </c>
      <c r="C1085" s="64" t="s">
        <v>102</v>
      </c>
      <c r="D1085" s="64" t="s">
        <v>103</v>
      </c>
      <c r="E1085" s="64" t="s">
        <v>2857</v>
      </c>
      <c r="F1085" s="64" t="s">
        <v>3043</v>
      </c>
      <c r="G1085" s="64" t="s">
        <v>2889</v>
      </c>
      <c r="H1085" s="64" t="s">
        <v>24</v>
      </c>
      <c r="I1085" s="64" t="s">
        <v>24</v>
      </c>
      <c r="J1085" s="64" t="s">
        <v>2873</v>
      </c>
      <c r="K1085" s="64" t="s">
        <v>2874</v>
      </c>
      <c r="L1085" s="65">
        <v>16658</v>
      </c>
      <c r="M1085" s="65">
        <v>0</v>
      </c>
      <c r="N1085" s="65">
        <v>0</v>
      </c>
      <c r="O1085" s="65">
        <v>372647</v>
      </c>
      <c r="P1085" s="65">
        <v>0</v>
      </c>
      <c r="Q1085" s="65">
        <v>31933</v>
      </c>
      <c r="R1085" s="65">
        <v>757</v>
      </c>
      <c r="S1085" s="65">
        <v>3107</v>
      </c>
      <c r="T1085" s="57">
        <f>IF(P1085&gt;0, ROUND(IF(IF(OR(C1085="51", C1085="52", C1085="66"), (L1085*'UNIT VALUES'!$C$22)-CALCS!P1085,0)&gt;0, IF(OR(C1085="51", C1085="52", C1085="66"), (L1085*'UNIT VALUES'!$C$22)-CALCS!P1085,0), 0), 0), ROUND(IF(IF(OR(C1085="51", C1085="52", C1085="66"), (L1085*'UNIT VALUES'!$C$22)-CALCS!O1085,0)&gt;0, IF(OR(C1085="51", C1085="52", C1085="66"), (L1085*'UNIT VALUES'!$C$22)-CALCS!O1085,0), 0), 0))</f>
        <v>0</v>
      </c>
      <c r="U1085" s="58">
        <f>IF(C1085="22", (O1085*'UNIT VALUES'!$D$34)+(Q1085*'UNIT VALUES'!$D$35)+(S1085*'UNIT VALUES'!$D$36), (O1085*'UNIT VALUES'!$D$24)+(Q1085*'UNIT VALUES'!$D$25)+(S1085*'UNIT VALUES'!$D$26))</f>
        <v>2242825.0670446041</v>
      </c>
      <c r="V1085" s="58">
        <f>IF(C1085="22",(O1085*'UNIT VALUES'!$D$37)+(Q1085*'UNIT VALUES'!$D$38)+(R1085*'UNIT VALUES'!$D$39),IF(C1085="66",(Q1085*'UNIT VALUES'!$D$27)+(T1085*'UNIT VALUES'!$D$29)+(R1085*'UNIT VALUES'!$D$30),(Q1085*'UNIT VALUES'!$D$27)+(T1085*'UNIT VALUES'!$D$28)+(R1085*'UNIT VALUES'!$D$30)))</f>
        <v>644660.27522431756</v>
      </c>
      <c r="W1085" s="58">
        <f t="shared" si="16"/>
        <v>2242825</v>
      </c>
      <c r="X1085" s="63">
        <f>ROUND(IF(C1085="22", W1085*'UNIT VALUES'!$D$40, W1085*'UNIT VALUES'!$D$32), 0)</f>
        <v>1956792</v>
      </c>
    </row>
    <row r="1086" spans="1:24">
      <c r="A1086" s="64" t="s">
        <v>3044</v>
      </c>
      <c r="B1086" s="64" t="s">
        <v>2856</v>
      </c>
      <c r="C1086" s="64" t="s">
        <v>102</v>
      </c>
      <c r="D1086" s="64" t="s">
        <v>103</v>
      </c>
      <c r="E1086" s="64" t="s">
        <v>2857</v>
      </c>
      <c r="F1086" s="64" t="s">
        <v>3045</v>
      </c>
      <c r="G1086" s="64" t="s">
        <v>2865</v>
      </c>
      <c r="H1086" s="64" t="s">
        <v>24</v>
      </c>
      <c r="I1086" s="64" t="s">
        <v>24</v>
      </c>
      <c r="J1086" s="64" t="s">
        <v>2866</v>
      </c>
      <c r="K1086" s="64" t="s">
        <v>172</v>
      </c>
      <c r="L1086" s="65">
        <v>119588</v>
      </c>
      <c r="M1086" s="65">
        <v>228868</v>
      </c>
      <c r="N1086" s="65">
        <v>230629</v>
      </c>
      <c r="O1086" s="65">
        <v>445086</v>
      </c>
      <c r="P1086" s="65">
        <v>0</v>
      </c>
      <c r="Q1086" s="65">
        <v>37833</v>
      </c>
      <c r="R1086" s="65">
        <v>2266</v>
      </c>
      <c r="S1086" s="65">
        <v>3750</v>
      </c>
      <c r="T1086" s="57">
        <f>IF(P1086&gt;0, ROUND(IF(IF(OR(C1086="51", C1086="52", C1086="66"), (L1086*'UNIT VALUES'!$C$22)-CALCS!P1086,0)&gt;0, IF(OR(C1086="51", C1086="52", C1086="66"), (L1086*'UNIT VALUES'!$C$22)-CALCS!P1086,0), 0), 0), ROUND(IF(IF(OR(C1086="51", C1086="52", C1086="66"), (L1086*'UNIT VALUES'!$C$22)-CALCS!O1086,0)&gt;0, IF(OR(C1086="51", C1086="52", C1086="66"), (L1086*'UNIT VALUES'!$C$22)-CALCS!O1086,0), 0), 0))</f>
        <v>0</v>
      </c>
      <c r="U1086" s="58">
        <f>IF(C1086="22", (O1086*'UNIT VALUES'!$D$34)+(Q1086*'UNIT VALUES'!$D$35)+(S1086*'UNIT VALUES'!$D$36), (O1086*'UNIT VALUES'!$D$24)+(Q1086*'UNIT VALUES'!$D$25)+(S1086*'UNIT VALUES'!$D$26))</f>
        <v>2675940.1259663398</v>
      </c>
      <c r="V1086" s="58">
        <f>IF(C1086="22",(O1086*'UNIT VALUES'!$D$37)+(Q1086*'UNIT VALUES'!$D$38)+(R1086*'UNIT VALUES'!$D$39),IF(C1086="66",(Q1086*'UNIT VALUES'!$D$27)+(T1086*'UNIT VALUES'!$D$29)+(R1086*'UNIT VALUES'!$D$30),(Q1086*'UNIT VALUES'!$D$27)+(T1086*'UNIT VALUES'!$D$28)+(R1086*'UNIT VALUES'!$D$30)))</f>
        <v>861610.8011118588</v>
      </c>
      <c r="W1086" s="58">
        <f t="shared" si="16"/>
        <v>2675940</v>
      </c>
      <c r="X1086" s="63">
        <f>ROUND(IF(C1086="22", W1086*'UNIT VALUES'!$D$40, W1086*'UNIT VALUES'!$D$32), 0)</f>
        <v>2334671</v>
      </c>
    </row>
    <row r="1087" spans="1:24">
      <c r="A1087" s="64" t="s">
        <v>3046</v>
      </c>
      <c r="B1087" s="64" t="s">
        <v>2856</v>
      </c>
      <c r="C1087" s="64" t="s">
        <v>102</v>
      </c>
      <c r="D1087" s="64" t="s">
        <v>103</v>
      </c>
      <c r="E1087" s="64" t="s">
        <v>2857</v>
      </c>
      <c r="F1087" s="64" t="s">
        <v>3047</v>
      </c>
      <c r="G1087" s="64" t="s">
        <v>3048</v>
      </c>
      <c r="H1087" s="64" t="s">
        <v>24</v>
      </c>
      <c r="I1087" s="64" t="s">
        <v>24</v>
      </c>
      <c r="J1087" s="64" t="s">
        <v>2869</v>
      </c>
      <c r="K1087" s="64" t="s">
        <v>2870</v>
      </c>
      <c r="L1087" s="65">
        <v>23526</v>
      </c>
      <c r="M1087" s="65">
        <v>0</v>
      </c>
      <c r="N1087" s="65">
        <v>0</v>
      </c>
      <c r="O1087" s="65">
        <v>179287</v>
      </c>
      <c r="P1087" s="65">
        <v>0</v>
      </c>
      <c r="Q1087" s="65">
        <v>13228</v>
      </c>
      <c r="R1087" s="65">
        <v>713</v>
      </c>
      <c r="S1087" s="65">
        <v>1578</v>
      </c>
      <c r="T1087" s="57">
        <f>IF(P1087&gt;0, ROUND(IF(IF(OR(C1087="51", C1087="52", C1087="66"), (L1087*'UNIT VALUES'!$C$22)-CALCS!P1087,0)&gt;0, IF(OR(C1087="51", C1087="52", C1087="66"), (L1087*'UNIT VALUES'!$C$22)-CALCS!P1087,0), 0), 0), ROUND(IF(IF(OR(C1087="51", C1087="52", C1087="66"), (L1087*'UNIT VALUES'!$C$22)-CALCS!O1087,0)&gt;0, IF(OR(C1087="51", C1087="52", C1087="66"), (L1087*'UNIT VALUES'!$C$22)-CALCS!O1087,0), 0), 0))</f>
        <v>0</v>
      </c>
      <c r="U1087" s="58">
        <f>IF(C1087="22", (O1087*'UNIT VALUES'!$D$34)+(Q1087*'UNIT VALUES'!$D$35)+(S1087*'UNIT VALUES'!$D$36), (O1087*'UNIT VALUES'!$D$24)+(Q1087*'UNIT VALUES'!$D$25)+(S1087*'UNIT VALUES'!$D$26))</f>
        <v>1027321.2863464074</v>
      </c>
      <c r="V1087" s="58">
        <f>IF(C1087="22",(O1087*'UNIT VALUES'!$D$37)+(Q1087*'UNIT VALUES'!$D$38)+(R1087*'UNIT VALUES'!$D$39),IF(C1087="66",(Q1087*'UNIT VALUES'!$D$27)+(T1087*'UNIT VALUES'!$D$29)+(R1087*'UNIT VALUES'!$D$30),(Q1087*'UNIT VALUES'!$D$27)+(T1087*'UNIT VALUES'!$D$28)+(R1087*'UNIT VALUES'!$D$30)))</f>
        <v>295589.03857496195</v>
      </c>
      <c r="W1087" s="58">
        <f t="shared" si="16"/>
        <v>1027321</v>
      </c>
      <c r="X1087" s="63">
        <f>ROUND(IF(C1087="22", W1087*'UNIT VALUES'!$D$40, W1087*'UNIT VALUES'!$D$32), 0)</f>
        <v>896304</v>
      </c>
    </row>
    <row r="1088" spans="1:24">
      <c r="A1088" s="64" t="s">
        <v>3049</v>
      </c>
      <c r="B1088" s="64" t="s">
        <v>2856</v>
      </c>
      <c r="C1088" s="64" t="s">
        <v>102</v>
      </c>
      <c r="D1088" s="64" t="s">
        <v>103</v>
      </c>
      <c r="E1088" s="64" t="s">
        <v>2857</v>
      </c>
      <c r="F1088" s="64" t="s">
        <v>3050</v>
      </c>
      <c r="G1088" s="64" t="s">
        <v>3051</v>
      </c>
      <c r="H1088" s="64" t="s">
        <v>24</v>
      </c>
      <c r="I1088" s="64" t="s">
        <v>24</v>
      </c>
      <c r="J1088" s="64" t="s">
        <v>2869</v>
      </c>
      <c r="K1088" s="64" t="s">
        <v>2870</v>
      </c>
      <c r="L1088" s="65">
        <v>31052</v>
      </c>
      <c r="M1088" s="65">
        <v>0</v>
      </c>
      <c r="N1088" s="65">
        <v>0</v>
      </c>
      <c r="O1088" s="65">
        <v>272954</v>
      </c>
      <c r="P1088" s="65">
        <v>0</v>
      </c>
      <c r="Q1088" s="65">
        <v>14493</v>
      </c>
      <c r="R1088" s="65">
        <v>3045</v>
      </c>
      <c r="S1088" s="65">
        <v>1692</v>
      </c>
      <c r="T1088" s="57">
        <f>IF(P1088&gt;0, ROUND(IF(IF(OR(C1088="51", C1088="52", C1088="66"), (L1088*'UNIT VALUES'!$C$22)-CALCS!P1088,0)&gt;0, IF(OR(C1088="51", C1088="52", C1088="66"), (L1088*'UNIT VALUES'!$C$22)-CALCS!P1088,0), 0), 0), ROUND(IF(IF(OR(C1088="51", C1088="52", C1088="66"), (L1088*'UNIT VALUES'!$C$22)-CALCS!O1088,0)&gt;0, IF(OR(C1088="51", C1088="52", C1088="66"), (L1088*'UNIT VALUES'!$C$22)-CALCS!O1088,0), 0), 0))</f>
        <v>0</v>
      </c>
      <c r="U1088" s="58">
        <f>IF(C1088="22", (O1088*'UNIT VALUES'!$D$34)+(Q1088*'UNIT VALUES'!$D$35)+(S1088*'UNIT VALUES'!$D$36), (O1088*'UNIT VALUES'!$D$24)+(Q1088*'UNIT VALUES'!$D$25)+(S1088*'UNIT VALUES'!$D$26))</f>
        <v>1269725.0181297639</v>
      </c>
      <c r="V1088" s="58">
        <f>IF(C1088="22",(O1088*'UNIT VALUES'!$D$37)+(Q1088*'UNIT VALUES'!$D$38)+(R1088*'UNIT VALUES'!$D$39),IF(C1088="66",(Q1088*'UNIT VALUES'!$D$27)+(T1088*'UNIT VALUES'!$D$29)+(R1088*'UNIT VALUES'!$D$30),(Q1088*'UNIT VALUES'!$D$27)+(T1088*'UNIT VALUES'!$D$28)+(R1088*'UNIT VALUES'!$D$30)))</f>
        <v>485634.39528035634</v>
      </c>
      <c r="W1088" s="58">
        <f t="shared" si="16"/>
        <v>1269725</v>
      </c>
      <c r="X1088" s="63">
        <f>ROUND(IF(C1088="22", W1088*'UNIT VALUES'!$D$40, W1088*'UNIT VALUES'!$D$32), 0)</f>
        <v>1107794</v>
      </c>
    </row>
    <row r="1089" spans="1:24">
      <c r="A1089" s="64" t="s">
        <v>3052</v>
      </c>
      <c r="B1089" s="64" t="s">
        <v>3053</v>
      </c>
      <c r="C1089" s="64" t="s">
        <v>19</v>
      </c>
      <c r="D1089" s="64" t="s">
        <v>20</v>
      </c>
      <c r="E1089" s="64" t="s">
        <v>3054</v>
      </c>
      <c r="F1089" s="64" t="s">
        <v>22</v>
      </c>
      <c r="G1089" s="64" t="s">
        <v>23</v>
      </c>
      <c r="H1089" s="64" t="s">
        <v>24</v>
      </c>
      <c r="I1089" s="64" t="s">
        <v>24</v>
      </c>
      <c r="J1089" s="64" t="s">
        <v>25</v>
      </c>
      <c r="K1089" s="64" t="s">
        <v>172</v>
      </c>
      <c r="L1089" s="65">
        <v>0</v>
      </c>
      <c r="M1089" s="65">
        <v>1461117</v>
      </c>
      <c r="N1089" s="65">
        <v>1461037</v>
      </c>
      <c r="O1089" s="65">
        <v>721662</v>
      </c>
      <c r="P1089" s="65">
        <v>0</v>
      </c>
      <c r="Q1089" s="65">
        <v>58224</v>
      </c>
      <c r="R1089" s="65">
        <v>25931</v>
      </c>
      <c r="S1089" s="65">
        <v>5735</v>
      </c>
      <c r="T1089" s="57">
        <f>IF(P1089&gt;0, ROUND(IF(IF(OR(C1089="51", C1089="52", C1089="66"), (L1089*'UNIT VALUES'!$C$22)-CALCS!P1089,0)&gt;0, IF(OR(C1089="51", C1089="52", C1089="66"), (L1089*'UNIT VALUES'!$C$22)-CALCS!P1089,0), 0), 0), ROUND(IF(IF(OR(C1089="51", C1089="52", C1089="66"), (L1089*'UNIT VALUES'!$C$22)-CALCS!O1089,0)&gt;0, IF(OR(C1089="51", C1089="52", C1089="66"), (L1089*'UNIT VALUES'!$C$22)-CALCS!O1089,0), 0), 0))</f>
        <v>0</v>
      </c>
      <c r="U1089" s="58">
        <f>IF(C1089="22", (O1089*'UNIT VALUES'!$D$34)+(Q1089*'UNIT VALUES'!$D$35)+(S1089*'UNIT VALUES'!$D$36), (O1089*'UNIT VALUES'!$D$24)+(Q1089*'UNIT VALUES'!$D$25)+(S1089*'UNIT VALUES'!$D$26))</f>
        <v>4903798.4560744204</v>
      </c>
      <c r="V1089" s="58">
        <f>IF(C1089="22",(O1089*'UNIT VALUES'!$D$37)+(Q1089*'UNIT VALUES'!$D$38)+(R1089*'UNIT VALUES'!$D$39),IF(C1089="66",(Q1089*'UNIT VALUES'!$D$27)+(T1089*'UNIT VALUES'!$D$29)+(R1089*'UNIT VALUES'!$D$30),(Q1089*'UNIT VALUES'!$D$27)+(T1089*'UNIT VALUES'!$D$28)+(R1089*'UNIT VALUES'!$D$30)))</f>
        <v>3915693.2416561395</v>
      </c>
      <c r="W1089" s="58">
        <f t="shared" si="16"/>
        <v>4903798</v>
      </c>
      <c r="X1089" s="63">
        <f>ROUND(IF(C1089="22", W1089*'UNIT VALUES'!$D$40, W1089*'UNIT VALUES'!$D$32), 0)</f>
        <v>4088940</v>
      </c>
    </row>
    <row r="1090" spans="1:24">
      <c r="A1090" s="64" t="s">
        <v>3055</v>
      </c>
      <c r="B1090" s="64" t="s">
        <v>3053</v>
      </c>
      <c r="C1090" s="64" t="s">
        <v>28</v>
      </c>
      <c r="D1090" s="64" t="s">
        <v>29</v>
      </c>
      <c r="E1090" s="64" t="s">
        <v>3054</v>
      </c>
      <c r="F1090" s="64" t="s">
        <v>1176</v>
      </c>
      <c r="G1090" s="64" t="s">
        <v>902</v>
      </c>
      <c r="H1090" s="64" t="s">
        <v>24</v>
      </c>
      <c r="I1090" s="64" t="s">
        <v>3056</v>
      </c>
      <c r="J1090" s="64" t="s">
        <v>3057</v>
      </c>
      <c r="K1090" s="64" t="s">
        <v>172</v>
      </c>
      <c r="L1090" s="65">
        <v>8833</v>
      </c>
      <c r="M1090" s="65">
        <v>17982</v>
      </c>
      <c r="N1090" s="65">
        <v>17982</v>
      </c>
      <c r="O1090" s="65">
        <v>30112</v>
      </c>
      <c r="P1090" s="65">
        <v>0</v>
      </c>
      <c r="Q1090" s="65">
        <v>4524</v>
      </c>
      <c r="R1090" s="65">
        <v>111</v>
      </c>
      <c r="S1090" s="65">
        <v>297</v>
      </c>
      <c r="T1090" s="57">
        <f>IF(P1090&gt;0, ROUND(IF(IF(OR(C1090="51", C1090="52", C1090="66"), (L1090*'UNIT VALUES'!$C$22)-CALCS!P1090,0)&gt;0, IF(OR(C1090="51", C1090="52", C1090="66"), (L1090*'UNIT VALUES'!$C$22)-CALCS!P1090,0), 0), 0), ROUND(IF(IF(OR(C1090="51", C1090="52", C1090="66"), (L1090*'UNIT VALUES'!$C$22)-CALCS!O1090,0)&gt;0, IF(OR(C1090="51", C1090="52", C1090="66"), (L1090*'UNIT VALUES'!$C$22)-CALCS!O1090,0), 0), 0))</f>
        <v>0</v>
      </c>
      <c r="U1090" s="58">
        <f>IF(C1090="22", (O1090*'UNIT VALUES'!$D$34)+(Q1090*'UNIT VALUES'!$D$35)+(S1090*'UNIT VALUES'!$D$36), (O1090*'UNIT VALUES'!$D$24)+(Q1090*'UNIT VALUES'!$D$25)+(S1090*'UNIT VALUES'!$D$26))</f>
        <v>248919.80163649839</v>
      </c>
      <c r="V1090" s="58">
        <f>IF(C1090="22",(O1090*'UNIT VALUES'!$D$37)+(Q1090*'UNIT VALUES'!$D$38)+(R1090*'UNIT VALUES'!$D$39),IF(C1090="66",(Q1090*'UNIT VALUES'!$D$27)+(T1090*'UNIT VALUES'!$D$29)+(R1090*'UNIT VALUES'!$D$30),(Q1090*'UNIT VALUES'!$D$27)+(T1090*'UNIT VALUES'!$D$28)+(R1090*'UNIT VALUES'!$D$30)))</f>
        <v>91598.380609833242</v>
      </c>
      <c r="W1090" s="58">
        <f t="shared" si="16"/>
        <v>248920</v>
      </c>
      <c r="X1090" s="63">
        <f>ROUND(IF(C1090="22", W1090*'UNIT VALUES'!$D$40, W1090*'UNIT VALUES'!$D$32), 0)</f>
        <v>217175</v>
      </c>
    </row>
    <row r="1091" spans="1:24">
      <c r="A1091" s="64" t="s">
        <v>3058</v>
      </c>
      <c r="B1091" s="64" t="s">
        <v>3053</v>
      </c>
      <c r="C1091" s="64" t="s">
        <v>49</v>
      </c>
      <c r="D1091" s="64" t="s">
        <v>50</v>
      </c>
      <c r="E1091" s="64" t="s">
        <v>3054</v>
      </c>
      <c r="F1091" s="64" t="s">
        <v>63</v>
      </c>
      <c r="G1091" s="64" t="s">
        <v>902</v>
      </c>
      <c r="H1091" s="64" t="s">
        <v>24</v>
      </c>
      <c r="I1091" s="64" t="s">
        <v>3059</v>
      </c>
      <c r="J1091" s="64" t="s">
        <v>3057</v>
      </c>
      <c r="K1091" s="64" t="s">
        <v>172</v>
      </c>
      <c r="L1091" s="65">
        <v>9027</v>
      </c>
      <c r="M1091" s="65">
        <v>0</v>
      </c>
      <c r="N1091" s="65">
        <v>0</v>
      </c>
      <c r="O1091" s="65">
        <v>67311</v>
      </c>
      <c r="P1091" s="65">
        <v>0</v>
      </c>
      <c r="Q1091" s="65">
        <v>4099</v>
      </c>
      <c r="R1091" s="65">
        <v>381</v>
      </c>
      <c r="S1091" s="65">
        <v>375</v>
      </c>
      <c r="T1091" s="57">
        <f>IF(P1091&gt;0, ROUND(IF(IF(OR(C1091="51", C1091="52", C1091="66"), (L1091*'UNIT VALUES'!$C$22)-CALCS!P1091,0)&gt;0, IF(OR(C1091="51", C1091="52", C1091="66"), (L1091*'UNIT VALUES'!$C$22)-CALCS!P1091,0), 0), 0), ROUND(IF(IF(OR(C1091="51", C1091="52", C1091="66"), (L1091*'UNIT VALUES'!$C$22)-CALCS!O1091,0)&gt;0, IF(OR(C1091="51", C1091="52", C1091="66"), (L1091*'UNIT VALUES'!$C$22)-CALCS!O1091,0), 0), 0))</f>
        <v>0</v>
      </c>
      <c r="U1091" s="58">
        <f>IF(C1091="22", (O1091*'UNIT VALUES'!$D$34)+(Q1091*'UNIT VALUES'!$D$35)+(S1091*'UNIT VALUES'!$D$36), (O1091*'UNIT VALUES'!$D$24)+(Q1091*'UNIT VALUES'!$D$25)+(S1091*'UNIT VALUES'!$D$26))</f>
        <v>322144.73497511103</v>
      </c>
      <c r="V1091" s="58">
        <f>IF(C1091="22",(O1091*'UNIT VALUES'!$D$37)+(Q1091*'UNIT VALUES'!$D$38)+(R1091*'UNIT VALUES'!$D$39),IF(C1091="66",(Q1091*'UNIT VALUES'!$D$27)+(T1091*'UNIT VALUES'!$D$29)+(R1091*'UNIT VALUES'!$D$30),(Q1091*'UNIT VALUES'!$D$27)+(T1091*'UNIT VALUES'!$D$28)+(R1091*'UNIT VALUES'!$D$30)))</f>
        <v>103033.39708858001</v>
      </c>
      <c r="W1091" s="58">
        <f t="shared" ref="W1091:W1154" si="17">ROUND(IF(U1091&gt;V1091,U1091,V1091), 0)</f>
        <v>322145</v>
      </c>
      <c r="X1091" s="63">
        <f>ROUND(IF(C1091="22", W1091*'UNIT VALUES'!$D$40, W1091*'UNIT VALUES'!$D$32), 0)</f>
        <v>281061</v>
      </c>
    </row>
    <row r="1092" spans="1:24">
      <c r="A1092" s="64" t="s">
        <v>3060</v>
      </c>
      <c r="B1092" s="64" t="s">
        <v>3053</v>
      </c>
      <c r="C1092" s="64" t="s">
        <v>28</v>
      </c>
      <c r="D1092" s="64" t="s">
        <v>29</v>
      </c>
      <c r="E1092" s="64" t="s">
        <v>3054</v>
      </c>
      <c r="F1092" s="64" t="s">
        <v>823</v>
      </c>
      <c r="G1092" s="64" t="s">
        <v>181</v>
      </c>
      <c r="H1092" s="64" t="s">
        <v>24</v>
      </c>
      <c r="I1092" s="64" t="s">
        <v>3061</v>
      </c>
      <c r="J1092" s="64" t="s">
        <v>3062</v>
      </c>
      <c r="K1092" s="64" t="s">
        <v>172</v>
      </c>
      <c r="L1092" s="65">
        <v>18731</v>
      </c>
      <c r="M1092" s="65">
        <v>0</v>
      </c>
      <c r="N1092" s="65">
        <v>0</v>
      </c>
      <c r="O1092" s="65">
        <v>48174</v>
      </c>
      <c r="P1092" s="65">
        <v>0</v>
      </c>
      <c r="Q1092" s="65">
        <v>11864</v>
      </c>
      <c r="R1092" s="65">
        <v>1865</v>
      </c>
      <c r="S1092" s="65">
        <v>591</v>
      </c>
      <c r="T1092" s="57">
        <f>IF(P1092&gt;0, ROUND(IF(IF(OR(C1092="51", C1092="52", C1092="66"), (L1092*'UNIT VALUES'!$C$22)-CALCS!P1092,0)&gt;0, IF(OR(C1092="51", C1092="52", C1092="66"), (L1092*'UNIT VALUES'!$C$22)-CALCS!P1092,0), 0), 0), ROUND(IF(IF(OR(C1092="51", C1092="52", C1092="66"), (L1092*'UNIT VALUES'!$C$22)-CALCS!O1092,0)&gt;0, IF(OR(C1092="51", C1092="52", C1092="66"), (L1092*'UNIT VALUES'!$C$22)-CALCS!O1092,0), 0), 0))</f>
        <v>0</v>
      </c>
      <c r="U1092" s="58">
        <f>IF(C1092="22", (O1092*'UNIT VALUES'!$D$34)+(Q1092*'UNIT VALUES'!$D$35)+(S1092*'UNIT VALUES'!$D$36), (O1092*'UNIT VALUES'!$D$24)+(Q1092*'UNIT VALUES'!$D$25)+(S1092*'UNIT VALUES'!$D$26))</f>
        <v>560444.0789304073</v>
      </c>
      <c r="V1092" s="58">
        <f>IF(C1092="22",(O1092*'UNIT VALUES'!$D$37)+(Q1092*'UNIT VALUES'!$D$38)+(R1092*'UNIT VALUES'!$D$39),IF(C1092="66",(Q1092*'UNIT VALUES'!$D$27)+(T1092*'UNIT VALUES'!$D$29)+(R1092*'UNIT VALUES'!$D$30),(Q1092*'UNIT VALUES'!$D$27)+(T1092*'UNIT VALUES'!$D$28)+(R1092*'UNIT VALUES'!$D$30)))</f>
        <v>352688.33155213919</v>
      </c>
      <c r="W1092" s="58">
        <f t="shared" si="17"/>
        <v>560444</v>
      </c>
      <c r="X1092" s="63">
        <f>ROUND(IF(C1092="22", W1092*'UNIT VALUES'!$D$40, W1092*'UNIT VALUES'!$D$32), 0)</f>
        <v>488969</v>
      </c>
    </row>
    <row r="1093" spans="1:24">
      <c r="A1093" s="64" t="s">
        <v>3063</v>
      </c>
      <c r="B1093" s="64" t="s">
        <v>3053</v>
      </c>
      <c r="C1093" s="64" t="s">
        <v>28</v>
      </c>
      <c r="D1093" s="64" t="s">
        <v>29</v>
      </c>
      <c r="E1093" s="64" t="s">
        <v>3054</v>
      </c>
      <c r="F1093" s="64" t="s">
        <v>2590</v>
      </c>
      <c r="G1093" s="64" t="s">
        <v>1116</v>
      </c>
      <c r="H1093" s="64" t="s">
        <v>24</v>
      </c>
      <c r="I1093" s="64" t="s">
        <v>3064</v>
      </c>
      <c r="J1093" s="64" t="s">
        <v>3057</v>
      </c>
      <c r="K1093" s="64" t="s">
        <v>172</v>
      </c>
      <c r="L1093" s="65">
        <v>70197</v>
      </c>
      <c r="M1093" s="65">
        <v>64407</v>
      </c>
      <c r="N1093" s="65">
        <v>64407</v>
      </c>
      <c r="O1093" s="65">
        <v>82825</v>
      </c>
      <c r="P1093" s="65">
        <v>0</v>
      </c>
      <c r="Q1093" s="65">
        <v>16918</v>
      </c>
      <c r="R1093" s="65">
        <v>6463</v>
      </c>
      <c r="S1093" s="65">
        <v>1331</v>
      </c>
      <c r="T1093" s="57">
        <f>IF(P1093&gt;0, ROUND(IF(IF(OR(C1093="51", C1093="52", C1093="66"), (L1093*'UNIT VALUES'!$C$22)-CALCS!P1093,0)&gt;0, IF(OR(C1093="51", C1093="52", C1093="66"), (L1093*'UNIT VALUES'!$C$22)-CALCS!P1093,0), 0), 0), ROUND(IF(IF(OR(C1093="51", C1093="52", C1093="66"), (L1093*'UNIT VALUES'!$C$22)-CALCS!O1093,0)&gt;0, IF(OR(C1093="51", C1093="52", C1093="66"), (L1093*'UNIT VALUES'!$C$22)-CALCS!O1093,0), 0), 0))</f>
        <v>21981</v>
      </c>
      <c r="U1093" s="58">
        <f>IF(C1093="22", (O1093*'UNIT VALUES'!$D$34)+(Q1093*'UNIT VALUES'!$D$35)+(S1093*'UNIT VALUES'!$D$36), (O1093*'UNIT VALUES'!$D$24)+(Q1093*'UNIT VALUES'!$D$25)+(S1093*'UNIT VALUES'!$D$26))</f>
        <v>909631.92896917579</v>
      </c>
      <c r="V1093" s="58">
        <f>IF(C1093="22",(O1093*'UNIT VALUES'!$D$37)+(Q1093*'UNIT VALUES'!$D$38)+(R1093*'UNIT VALUES'!$D$39),IF(C1093="66",(Q1093*'UNIT VALUES'!$D$27)+(T1093*'UNIT VALUES'!$D$29)+(R1093*'UNIT VALUES'!$D$30),(Q1093*'UNIT VALUES'!$D$27)+(T1093*'UNIT VALUES'!$D$28)+(R1093*'UNIT VALUES'!$D$30)))</f>
        <v>1050944.8151496928</v>
      </c>
      <c r="W1093" s="58">
        <f t="shared" si="17"/>
        <v>1050945</v>
      </c>
      <c r="X1093" s="63">
        <f>ROUND(IF(C1093="22", W1093*'UNIT VALUES'!$D$40, W1093*'UNIT VALUES'!$D$32), 0)</f>
        <v>916915</v>
      </c>
    </row>
    <row r="1094" spans="1:24">
      <c r="A1094" s="64" t="s">
        <v>3065</v>
      </c>
      <c r="B1094" s="64" t="s">
        <v>3053</v>
      </c>
      <c r="C1094" s="64" t="s">
        <v>28</v>
      </c>
      <c r="D1094" s="64" t="s">
        <v>29</v>
      </c>
      <c r="E1094" s="64" t="s">
        <v>3054</v>
      </c>
      <c r="F1094" s="64" t="s">
        <v>2546</v>
      </c>
      <c r="G1094" s="64" t="s">
        <v>1838</v>
      </c>
      <c r="H1094" s="64" t="s">
        <v>24</v>
      </c>
      <c r="I1094" s="64" t="s">
        <v>3066</v>
      </c>
      <c r="J1094" s="64" t="s">
        <v>3067</v>
      </c>
      <c r="K1094" s="64" t="s">
        <v>172</v>
      </c>
      <c r="L1094" s="65">
        <v>18394</v>
      </c>
      <c r="M1094" s="65">
        <v>52399</v>
      </c>
      <c r="N1094" s="65">
        <v>52399</v>
      </c>
      <c r="O1094" s="65">
        <v>88328</v>
      </c>
      <c r="P1094" s="65">
        <v>0</v>
      </c>
      <c r="Q1094" s="65">
        <v>11380</v>
      </c>
      <c r="R1094" s="65">
        <v>613</v>
      </c>
      <c r="S1094" s="65">
        <v>915</v>
      </c>
      <c r="T1094" s="57">
        <f>IF(P1094&gt;0, ROUND(IF(IF(OR(C1094="51", C1094="52", C1094="66"), (L1094*'UNIT VALUES'!$C$22)-CALCS!P1094,0)&gt;0, IF(OR(C1094="51", C1094="52", C1094="66"), (L1094*'UNIT VALUES'!$C$22)-CALCS!P1094,0), 0), 0), ROUND(IF(IF(OR(C1094="51", C1094="52", C1094="66"), (L1094*'UNIT VALUES'!$C$22)-CALCS!O1094,0)&gt;0, IF(OR(C1094="51", C1094="52", C1094="66"), (L1094*'UNIT VALUES'!$C$22)-CALCS!O1094,0), 0), 0))</f>
        <v>0</v>
      </c>
      <c r="U1094" s="58">
        <f>IF(C1094="22", (O1094*'UNIT VALUES'!$D$34)+(Q1094*'UNIT VALUES'!$D$35)+(S1094*'UNIT VALUES'!$D$36), (O1094*'UNIT VALUES'!$D$24)+(Q1094*'UNIT VALUES'!$D$25)+(S1094*'UNIT VALUES'!$D$26))</f>
        <v>679312.19101947115</v>
      </c>
      <c r="V1094" s="58">
        <f>IF(C1094="22",(O1094*'UNIT VALUES'!$D$37)+(Q1094*'UNIT VALUES'!$D$38)+(R1094*'UNIT VALUES'!$D$39),IF(C1094="66",(Q1094*'UNIT VALUES'!$D$27)+(T1094*'UNIT VALUES'!$D$29)+(R1094*'UNIT VALUES'!$D$30),(Q1094*'UNIT VALUES'!$D$27)+(T1094*'UNIT VALUES'!$D$28)+(R1094*'UNIT VALUES'!$D$30)))</f>
        <v>254266.20568522206</v>
      </c>
      <c r="W1094" s="58">
        <f t="shared" si="17"/>
        <v>679312</v>
      </c>
      <c r="X1094" s="63">
        <f>ROUND(IF(C1094="22", W1094*'UNIT VALUES'!$D$40, W1094*'UNIT VALUES'!$D$32), 0)</f>
        <v>592678</v>
      </c>
    </row>
    <row r="1095" spans="1:24">
      <c r="A1095" s="64" t="s">
        <v>3068</v>
      </c>
      <c r="B1095" s="64" t="s">
        <v>3053</v>
      </c>
      <c r="C1095" s="64" t="s">
        <v>28</v>
      </c>
      <c r="D1095" s="64" t="s">
        <v>29</v>
      </c>
      <c r="E1095" s="64" t="s">
        <v>3054</v>
      </c>
      <c r="F1095" s="64" t="s">
        <v>1498</v>
      </c>
      <c r="G1095" s="64" t="s">
        <v>1838</v>
      </c>
      <c r="H1095" s="64" t="s">
        <v>24</v>
      </c>
      <c r="I1095" s="64" t="s">
        <v>3069</v>
      </c>
      <c r="J1095" s="64" t="s">
        <v>3067</v>
      </c>
      <c r="K1095" s="64" t="s">
        <v>172</v>
      </c>
      <c r="L1095" s="65">
        <v>36047</v>
      </c>
      <c r="M1095" s="65">
        <v>74111</v>
      </c>
      <c r="N1095" s="65">
        <v>74108</v>
      </c>
      <c r="O1095" s="65">
        <v>112488</v>
      </c>
      <c r="P1095" s="65">
        <v>0</v>
      </c>
      <c r="Q1095" s="65">
        <v>36710</v>
      </c>
      <c r="R1095" s="65">
        <v>2564</v>
      </c>
      <c r="S1095" s="65">
        <v>2390</v>
      </c>
      <c r="T1095" s="57">
        <f>IF(P1095&gt;0, ROUND(IF(IF(OR(C1095="51", C1095="52", C1095="66"), (L1095*'UNIT VALUES'!$C$22)-CALCS!P1095,0)&gt;0, IF(OR(C1095="51", C1095="52", C1095="66"), (L1095*'UNIT VALUES'!$C$22)-CALCS!P1095,0), 0), 0), ROUND(IF(IF(OR(C1095="51", C1095="52", C1095="66"), (L1095*'UNIT VALUES'!$C$22)-CALCS!O1095,0)&gt;0, IF(OR(C1095="51", C1095="52", C1095="66"), (L1095*'UNIT VALUES'!$C$22)-CALCS!O1095,0), 0), 0))</f>
        <v>0</v>
      </c>
      <c r="U1095" s="58">
        <f>IF(C1095="22", (O1095*'UNIT VALUES'!$D$34)+(Q1095*'UNIT VALUES'!$D$35)+(S1095*'UNIT VALUES'!$D$36), (O1095*'UNIT VALUES'!$D$24)+(Q1095*'UNIT VALUES'!$D$25)+(S1095*'UNIT VALUES'!$D$26))</f>
        <v>1757299.3508628979</v>
      </c>
      <c r="V1095" s="58">
        <f>IF(C1095="22",(O1095*'UNIT VALUES'!$D$37)+(Q1095*'UNIT VALUES'!$D$38)+(R1095*'UNIT VALUES'!$D$39),IF(C1095="66",(Q1095*'UNIT VALUES'!$D$27)+(T1095*'UNIT VALUES'!$D$29)+(R1095*'UNIT VALUES'!$D$30),(Q1095*'UNIT VALUES'!$D$27)+(T1095*'UNIT VALUES'!$D$28)+(R1095*'UNIT VALUES'!$D$30)))</f>
        <v>862138.0834419711</v>
      </c>
      <c r="W1095" s="58">
        <f t="shared" si="17"/>
        <v>1757299</v>
      </c>
      <c r="X1095" s="63">
        <f>ROUND(IF(C1095="22", W1095*'UNIT VALUES'!$D$40, W1095*'UNIT VALUES'!$D$32), 0)</f>
        <v>1533186</v>
      </c>
    </row>
    <row r="1096" spans="1:24">
      <c r="A1096" s="64" t="s">
        <v>3070</v>
      </c>
      <c r="B1096" s="64" t="s">
        <v>3053</v>
      </c>
      <c r="C1096" s="64" t="s">
        <v>28</v>
      </c>
      <c r="D1096" s="64" t="s">
        <v>29</v>
      </c>
      <c r="E1096" s="64" t="s">
        <v>3054</v>
      </c>
      <c r="F1096" s="64" t="s">
        <v>913</v>
      </c>
      <c r="G1096" s="64" t="s">
        <v>491</v>
      </c>
      <c r="H1096" s="64" t="s">
        <v>24</v>
      </c>
      <c r="I1096" s="64" t="s">
        <v>3071</v>
      </c>
      <c r="J1096" s="64" t="s">
        <v>3072</v>
      </c>
      <c r="K1096" s="64" t="s">
        <v>172</v>
      </c>
      <c r="L1096" s="65">
        <v>5130</v>
      </c>
      <c r="M1096" s="65">
        <v>0</v>
      </c>
      <c r="N1096" s="65">
        <v>0</v>
      </c>
      <c r="O1096" s="65">
        <v>72897</v>
      </c>
      <c r="P1096" s="65">
        <v>0</v>
      </c>
      <c r="Q1096" s="65">
        <v>7002</v>
      </c>
      <c r="R1096" s="65">
        <v>580</v>
      </c>
      <c r="S1096" s="65">
        <v>970</v>
      </c>
      <c r="T1096" s="57">
        <f>IF(P1096&gt;0, ROUND(IF(IF(OR(C1096="51", C1096="52", C1096="66"), (L1096*'UNIT VALUES'!$C$22)-CALCS!P1096,0)&gt;0, IF(OR(C1096="51", C1096="52", C1096="66"), (L1096*'UNIT VALUES'!$C$22)-CALCS!P1096,0), 0), 0), ROUND(IF(IF(OR(C1096="51", C1096="52", C1096="66"), (L1096*'UNIT VALUES'!$C$22)-CALCS!O1096,0)&gt;0, IF(OR(C1096="51", C1096="52", C1096="66"), (L1096*'UNIT VALUES'!$C$22)-CALCS!O1096,0), 0), 0))</f>
        <v>0</v>
      </c>
      <c r="U1096" s="58">
        <f>IF(C1096="22", (O1096*'UNIT VALUES'!$D$34)+(Q1096*'UNIT VALUES'!$D$35)+(S1096*'UNIT VALUES'!$D$36), (O1096*'UNIT VALUES'!$D$24)+(Q1096*'UNIT VALUES'!$D$25)+(S1096*'UNIT VALUES'!$D$26))</f>
        <v>523350.89173404308</v>
      </c>
      <c r="V1096" s="58">
        <f>IF(C1096="22",(O1096*'UNIT VALUES'!$D$37)+(Q1096*'UNIT VALUES'!$D$38)+(R1096*'UNIT VALUES'!$D$39),IF(C1096="66",(Q1096*'UNIT VALUES'!$D$27)+(T1096*'UNIT VALUES'!$D$29)+(R1096*'UNIT VALUES'!$D$30),(Q1096*'UNIT VALUES'!$D$27)+(T1096*'UNIT VALUES'!$D$28)+(R1096*'UNIT VALUES'!$D$30)))</f>
        <v>170942.00185212429</v>
      </c>
      <c r="W1096" s="58">
        <f t="shared" si="17"/>
        <v>523351</v>
      </c>
      <c r="X1096" s="63">
        <f>ROUND(IF(C1096="22", W1096*'UNIT VALUES'!$D$40, W1096*'UNIT VALUES'!$D$32), 0)</f>
        <v>456607</v>
      </c>
    </row>
    <row r="1097" spans="1:24">
      <c r="A1097" s="64" t="s">
        <v>3073</v>
      </c>
      <c r="B1097" s="64" t="s">
        <v>3053</v>
      </c>
      <c r="C1097" s="64" t="s">
        <v>28</v>
      </c>
      <c r="D1097" s="64" t="s">
        <v>29</v>
      </c>
      <c r="E1097" s="64" t="s">
        <v>3054</v>
      </c>
      <c r="F1097" s="64" t="s">
        <v>2082</v>
      </c>
      <c r="G1097" s="64" t="s">
        <v>166</v>
      </c>
      <c r="H1097" s="64" t="s">
        <v>24</v>
      </c>
      <c r="I1097" s="64" t="s">
        <v>633</v>
      </c>
      <c r="J1097" s="64" t="s">
        <v>3074</v>
      </c>
      <c r="K1097" s="64" t="s">
        <v>172</v>
      </c>
      <c r="L1097" s="65">
        <v>189454</v>
      </c>
      <c r="M1097" s="65">
        <v>163034</v>
      </c>
      <c r="N1097" s="65">
        <v>163033</v>
      </c>
      <c r="O1097" s="65">
        <v>186440</v>
      </c>
      <c r="P1097" s="65">
        <v>0</v>
      </c>
      <c r="Q1097" s="65">
        <v>29367</v>
      </c>
      <c r="R1097" s="65">
        <v>26850</v>
      </c>
      <c r="S1097" s="65">
        <v>2449</v>
      </c>
      <c r="T1097" s="57">
        <f>IF(P1097&gt;0, ROUND(IF(IF(OR(C1097="51", C1097="52", C1097="66"), (L1097*'UNIT VALUES'!$C$22)-CALCS!P1097,0)&gt;0, IF(OR(C1097="51", C1097="52", C1097="66"), (L1097*'UNIT VALUES'!$C$22)-CALCS!P1097,0), 0), 0), ROUND(IF(IF(OR(C1097="51", C1097="52", C1097="66"), (L1097*'UNIT VALUES'!$C$22)-CALCS!O1097,0)&gt;0, IF(OR(C1097="51", C1097="52", C1097="66"), (L1097*'UNIT VALUES'!$C$22)-CALCS!O1097,0), 0), 0))</f>
        <v>96419</v>
      </c>
      <c r="U1097" s="58">
        <f>IF(C1097="22", (O1097*'UNIT VALUES'!$D$34)+(Q1097*'UNIT VALUES'!$D$35)+(S1097*'UNIT VALUES'!$D$36), (O1097*'UNIT VALUES'!$D$24)+(Q1097*'UNIT VALUES'!$D$25)+(S1097*'UNIT VALUES'!$D$26))</f>
        <v>1686314.295395639</v>
      </c>
      <c r="V1097" s="58">
        <f>IF(C1097="22",(O1097*'UNIT VALUES'!$D$37)+(Q1097*'UNIT VALUES'!$D$38)+(R1097*'UNIT VALUES'!$D$39),IF(C1097="66",(Q1097*'UNIT VALUES'!$D$27)+(T1097*'UNIT VALUES'!$D$29)+(R1097*'UNIT VALUES'!$D$30),(Q1097*'UNIT VALUES'!$D$27)+(T1097*'UNIT VALUES'!$D$28)+(R1097*'UNIT VALUES'!$D$30)))</f>
        <v>3673437.7107252628</v>
      </c>
      <c r="W1097" s="58">
        <f t="shared" si="17"/>
        <v>3673438</v>
      </c>
      <c r="X1097" s="63">
        <f>ROUND(IF(C1097="22", W1097*'UNIT VALUES'!$D$40, W1097*'UNIT VALUES'!$D$32), 0)</f>
        <v>3204955</v>
      </c>
    </row>
    <row r="1098" spans="1:24">
      <c r="A1098" s="64" t="s">
        <v>3075</v>
      </c>
      <c r="B1098" s="64" t="s">
        <v>3053</v>
      </c>
      <c r="C1098" s="64" t="s">
        <v>49</v>
      </c>
      <c r="D1098" s="64" t="s">
        <v>50</v>
      </c>
      <c r="E1098" s="64" t="s">
        <v>3054</v>
      </c>
      <c r="F1098" s="64" t="s">
        <v>2593</v>
      </c>
      <c r="G1098" s="64" t="s">
        <v>166</v>
      </c>
      <c r="H1098" s="64" t="s">
        <v>24</v>
      </c>
      <c r="I1098" s="64" t="s">
        <v>3076</v>
      </c>
      <c r="J1098" s="64" t="s">
        <v>3074</v>
      </c>
      <c r="K1098" s="64" t="s">
        <v>172</v>
      </c>
      <c r="L1098" s="65">
        <v>3322</v>
      </c>
      <c r="M1098" s="65">
        <v>52210</v>
      </c>
      <c r="N1098" s="65">
        <v>50546</v>
      </c>
      <c r="O1098" s="65">
        <v>87461</v>
      </c>
      <c r="P1098" s="65">
        <v>0</v>
      </c>
      <c r="Q1098" s="65">
        <v>5368</v>
      </c>
      <c r="R1098" s="65">
        <v>472</v>
      </c>
      <c r="S1098" s="65">
        <v>432</v>
      </c>
      <c r="T1098" s="57">
        <f>IF(P1098&gt;0, ROUND(IF(IF(OR(C1098="51", C1098="52", C1098="66"), (L1098*'UNIT VALUES'!$C$22)-CALCS!P1098,0)&gt;0, IF(OR(C1098="51", C1098="52", C1098="66"), (L1098*'UNIT VALUES'!$C$22)-CALCS!P1098,0), 0), 0), ROUND(IF(IF(OR(C1098="51", C1098="52", C1098="66"), (L1098*'UNIT VALUES'!$C$22)-CALCS!O1098,0)&gt;0, IF(OR(C1098="51", C1098="52", C1098="66"), (L1098*'UNIT VALUES'!$C$22)-CALCS!O1098,0), 0), 0))</f>
        <v>0</v>
      </c>
      <c r="U1098" s="58">
        <f>IF(C1098="22", (O1098*'UNIT VALUES'!$D$34)+(Q1098*'UNIT VALUES'!$D$35)+(S1098*'UNIT VALUES'!$D$36), (O1098*'UNIT VALUES'!$D$24)+(Q1098*'UNIT VALUES'!$D$25)+(S1098*'UNIT VALUES'!$D$26))</f>
        <v>410516.96522195963</v>
      </c>
      <c r="V1098" s="58">
        <f>IF(C1098="22",(O1098*'UNIT VALUES'!$D$37)+(Q1098*'UNIT VALUES'!$D$38)+(R1098*'UNIT VALUES'!$D$39),IF(C1098="66",(Q1098*'UNIT VALUES'!$D$27)+(T1098*'UNIT VALUES'!$D$29)+(R1098*'UNIT VALUES'!$D$30),(Q1098*'UNIT VALUES'!$D$27)+(T1098*'UNIT VALUES'!$D$28)+(R1098*'UNIT VALUES'!$D$30)))</f>
        <v>133005.14579590317</v>
      </c>
      <c r="W1098" s="58">
        <f t="shared" si="17"/>
        <v>410517</v>
      </c>
      <c r="X1098" s="63">
        <f>ROUND(IF(C1098="22", W1098*'UNIT VALUES'!$D$40, W1098*'UNIT VALUES'!$D$32), 0)</f>
        <v>358163</v>
      </c>
    </row>
    <row r="1099" spans="1:24">
      <c r="A1099" s="64" t="s">
        <v>3077</v>
      </c>
      <c r="B1099" s="64" t="s">
        <v>3053</v>
      </c>
      <c r="C1099" s="64" t="s">
        <v>49</v>
      </c>
      <c r="D1099" s="64" t="s">
        <v>50</v>
      </c>
      <c r="E1099" s="64" t="s">
        <v>3054</v>
      </c>
      <c r="F1099" s="64" t="s">
        <v>349</v>
      </c>
      <c r="G1099" s="64" t="s">
        <v>166</v>
      </c>
      <c r="H1099" s="64" t="s">
        <v>24</v>
      </c>
      <c r="I1099" s="64" t="s">
        <v>3078</v>
      </c>
      <c r="J1099" s="64" t="s">
        <v>3074</v>
      </c>
      <c r="K1099" s="64" t="s">
        <v>172</v>
      </c>
      <c r="L1099" s="65">
        <v>1354</v>
      </c>
      <c r="M1099" s="65">
        <v>0</v>
      </c>
      <c r="N1099" s="65">
        <v>0</v>
      </c>
      <c r="O1099" s="65">
        <v>50418</v>
      </c>
      <c r="P1099" s="65">
        <v>0</v>
      </c>
      <c r="Q1099" s="65">
        <v>797</v>
      </c>
      <c r="R1099" s="65">
        <v>24</v>
      </c>
      <c r="S1099" s="65">
        <v>262</v>
      </c>
      <c r="T1099" s="57">
        <f>IF(P1099&gt;0, ROUND(IF(IF(OR(C1099="51", C1099="52", C1099="66"), (L1099*'UNIT VALUES'!$C$22)-CALCS!P1099,0)&gt;0, IF(OR(C1099="51", C1099="52", C1099="66"), (L1099*'UNIT VALUES'!$C$22)-CALCS!P1099,0), 0), 0), ROUND(IF(IF(OR(C1099="51", C1099="52", C1099="66"), (L1099*'UNIT VALUES'!$C$22)-CALCS!O1099,0)&gt;0, IF(OR(C1099="51", C1099="52", C1099="66"), (L1099*'UNIT VALUES'!$C$22)-CALCS!O1099,0), 0), 0))</f>
        <v>0</v>
      </c>
      <c r="U1099" s="58">
        <f>IF(C1099="22", (O1099*'UNIT VALUES'!$D$34)+(Q1099*'UNIT VALUES'!$D$35)+(S1099*'UNIT VALUES'!$D$36), (O1099*'UNIT VALUES'!$D$24)+(Q1099*'UNIT VALUES'!$D$25)+(S1099*'UNIT VALUES'!$D$26))</f>
        <v>168029.08090872035</v>
      </c>
      <c r="V1099" s="58">
        <f>IF(C1099="22",(O1099*'UNIT VALUES'!$D$37)+(Q1099*'UNIT VALUES'!$D$38)+(R1099*'UNIT VALUES'!$D$39),IF(C1099="66",(Q1099*'UNIT VALUES'!$D$27)+(T1099*'UNIT VALUES'!$D$29)+(R1099*'UNIT VALUES'!$D$30),(Q1099*'UNIT VALUES'!$D$27)+(T1099*'UNIT VALUES'!$D$28)+(R1099*'UNIT VALUES'!$D$30)))</f>
        <v>16454.675031447819</v>
      </c>
      <c r="W1099" s="58">
        <f t="shared" si="17"/>
        <v>168029</v>
      </c>
      <c r="X1099" s="63">
        <f>ROUND(IF(C1099="22", W1099*'UNIT VALUES'!$D$40, W1099*'UNIT VALUES'!$D$32), 0)</f>
        <v>146600</v>
      </c>
    </row>
    <row r="1100" spans="1:24">
      <c r="A1100" s="64" t="s">
        <v>3079</v>
      </c>
      <c r="B1100" s="64" t="s">
        <v>3053</v>
      </c>
      <c r="C1100" s="64" t="s">
        <v>49</v>
      </c>
      <c r="D1100" s="64" t="s">
        <v>50</v>
      </c>
      <c r="E1100" s="64" t="s">
        <v>3054</v>
      </c>
      <c r="F1100" s="64" t="s">
        <v>3080</v>
      </c>
      <c r="G1100" s="64" t="s">
        <v>166</v>
      </c>
      <c r="H1100" s="64" t="s">
        <v>24</v>
      </c>
      <c r="I1100" s="64" t="s">
        <v>3081</v>
      </c>
      <c r="J1100" s="64" t="s">
        <v>3074</v>
      </c>
      <c r="K1100" s="64" t="s">
        <v>172</v>
      </c>
      <c r="L1100" s="65">
        <v>1</v>
      </c>
      <c r="M1100" s="65">
        <v>0</v>
      </c>
      <c r="N1100" s="65">
        <v>0</v>
      </c>
      <c r="O1100" s="65">
        <v>58652</v>
      </c>
      <c r="P1100" s="65">
        <v>0</v>
      </c>
      <c r="Q1100" s="65">
        <v>5516</v>
      </c>
      <c r="R1100" s="65">
        <v>212</v>
      </c>
      <c r="S1100" s="65">
        <v>619</v>
      </c>
      <c r="T1100" s="57">
        <f>IF(P1100&gt;0, ROUND(IF(IF(OR(C1100="51", C1100="52", C1100="66"), (L1100*'UNIT VALUES'!$C$22)-CALCS!P1100,0)&gt;0, IF(OR(C1100="51", C1100="52", C1100="66"), (L1100*'UNIT VALUES'!$C$22)-CALCS!P1100,0), 0), 0), ROUND(IF(IF(OR(C1100="51", C1100="52", C1100="66"), (L1100*'UNIT VALUES'!$C$22)-CALCS!O1100,0)&gt;0, IF(OR(C1100="51", C1100="52", C1100="66"), (L1100*'UNIT VALUES'!$C$22)-CALCS!O1100,0), 0), 0))</f>
        <v>0</v>
      </c>
      <c r="U1100" s="58">
        <f>IF(C1100="22", (O1100*'UNIT VALUES'!$D$34)+(Q1100*'UNIT VALUES'!$D$35)+(S1100*'UNIT VALUES'!$D$36), (O1100*'UNIT VALUES'!$D$24)+(Q1100*'UNIT VALUES'!$D$25)+(S1100*'UNIT VALUES'!$D$26))</f>
        <v>390115.84187417303</v>
      </c>
      <c r="V1100" s="58">
        <f>IF(C1100="22",(O1100*'UNIT VALUES'!$D$37)+(Q1100*'UNIT VALUES'!$D$38)+(R1100*'UNIT VALUES'!$D$39),IF(C1100="66",(Q1100*'UNIT VALUES'!$D$27)+(T1100*'UNIT VALUES'!$D$29)+(R1100*'UNIT VALUES'!$D$30),(Q1100*'UNIT VALUES'!$D$27)+(T1100*'UNIT VALUES'!$D$28)+(R1100*'UNIT VALUES'!$D$30)))</f>
        <v>117161.96699481731</v>
      </c>
      <c r="W1100" s="58">
        <f t="shared" si="17"/>
        <v>390116</v>
      </c>
      <c r="X1100" s="63">
        <f>ROUND(IF(C1100="22", W1100*'UNIT VALUES'!$D$40, W1100*'UNIT VALUES'!$D$32), 0)</f>
        <v>340364</v>
      </c>
    </row>
    <row r="1101" spans="1:24">
      <c r="A1101" s="64" t="s">
        <v>3082</v>
      </c>
      <c r="B1101" s="64" t="s">
        <v>3053</v>
      </c>
      <c r="C1101" s="64" t="s">
        <v>49</v>
      </c>
      <c r="D1101" s="64" t="s">
        <v>50</v>
      </c>
      <c r="E1101" s="64" t="s">
        <v>3054</v>
      </c>
      <c r="F1101" s="64" t="s">
        <v>1946</v>
      </c>
      <c r="G1101" s="64" t="s">
        <v>166</v>
      </c>
      <c r="H1101" s="64" t="s">
        <v>24</v>
      </c>
      <c r="I1101" s="64" t="s">
        <v>3083</v>
      </c>
      <c r="J1101" s="64" t="s">
        <v>3074</v>
      </c>
      <c r="K1101" s="64" t="s">
        <v>172</v>
      </c>
      <c r="L1101" s="65">
        <v>3009</v>
      </c>
      <c r="M1101" s="65">
        <v>27327</v>
      </c>
      <c r="N1101" s="65">
        <v>27192</v>
      </c>
      <c r="O1101" s="65">
        <v>103712</v>
      </c>
      <c r="P1101" s="65">
        <v>0</v>
      </c>
      <c r="Q1101" s="65">
        <v>5588</v>
      </c>
      <c r="R1101" s="65">
        <v>202</v>
      </c>
      <c r="S1101" s="65">
        <v>781</v>
      </c>
      <c r="T1101" s="57">
        <f>IF(P1101&gt;0, ROUND(IF(IF(OR(C1101="51", C1101="52", C1101="66"), (L1101*'UNIT VALUES'!$C$22)-CALCS!P1101,0)&gt;0, IF(OR(C1101="51", C1101="52", C1101="66"), (L1101*'UNIT VALUES'!$C$22)-CALCS!P1101,0), 0), 0), ROUND(IF(IF(OR(C1101="51", C1101="52", C1101="66"), (L1101*'UNIT VALUES'!$C$22)-CALCS!O1101,0)&gt;0, IF(OR(C1101="51", C1101="52", C1101="66"), (L1101*'UNIT VALUES'!$C$22)-CALCS!O1101,0), 0), 0))</f>
        <v>0</v>
      </c>
      <c r="U1101" s="58">
        <f>IF(C1101="22", (O1101*'UNIT VALUES'!$D$34)+(Q1101*'UNIT VALUES'!$D$35)+(S1101*'UNIT VALUES'!$D$36), (O1101*'UNIT VALUES'!$D$24)+(Q1101*'UNIT VALUES'!$D$25)+(S1101*'UNIT VALUES'!$D$26))</f>
        <v>508334.36009958142</v>
      </c>
      <c r="V1101" s="58">
        <f>IF(C1101="22",(O1101*'UNIT VALUES'!$D$37)+(Q1101*'UNIT VALUES'!$D$38)+(R1101*'UNIT VALUES'!$D$39),IF(C1101="66",(Q1101*'UNIT VALUES'!$D$27)+(T1101*'UNIT VALUES'!$D$29)+(R1101*'UNIT VALUES'!$D$30),(Q1101*'UNIT VALUES'!$D$27)+(T1101*'UNIT VALUES'!$D$28)+(R1101*'UNIT VALUES'!$D$30)))</f>
        <v>117778.89642343795</v>
      </c>
      <c r="W1101" s="58">
        <f t="shared" si="17"/>
        <v>508334</v>
      </c>
      <c r="X1101" s="63">
        <f>ROUND(IF(C1101="22", W1101*'UNIT VALUES'!$D$40, W1101*'UNIT VALUES'!$D$32), 0)</f>
        <v>443505</v>
      </c>
    </row>
    <row r="1102" spans="1:24">
      <c r="A1102" s="64" t="s">
        <v>3084</v>
      </c>
      <c r="B1102" s="64" t="s">
        <v>3053</v>
      </c>
      <c r="C1102" s="64" t="s">
        <v>49</v>
      </c>
      <c r="D1102" s="64" t="s">
        <v>50</v>
      </c>
      <c r="E1102" s="64" t="s">
        <v>3054</v>
      </c>
      <c r="F1102" s="64" t="s">
        <v>3085</v>
      </c>
      <c r="G1102" s="64" t="s">
        <v>166</v>
      </c>
      <c r="H1102" s="64" t="s">
        <v>24</v>
      </c>
      <c r="I1102" s="64" t="s">
        <v>3086</v>
      </c>
      <c r="J1102" s="64" t="s">
        <v>3074</v>
      </c>
      <c r="K1102" s="64" t="s">
        <v>172</v>
      </c>
      <c r="L1102" s="65">
        <v>1</v>
      </c>
      <c r="M1102" s="65">
        <v>72509</v>
      </c>
      <c r="N1102" s="65">
        <v>0</v>
      </c>
      <c r="O1102" s="65">
        <v>129480</v>
      </c>
      <c r="P1102" s="65">
        <v>0</v>
      </c>
      <c r="Q1102" s="65">
        <v>13001</v>
      </c>
      <c r="R1102" s="65">
        <v>553</v>
      </c>
      <c r="S1102" s="65">
        <v>2465</v>
      </c>
      <c r="T1102" s="57">
        <f>IF(P1102&gt;0, ROUND(IF(IF(OR(C1102="51", C1102="52", C1102="66"), (L1102*'UNIT VALUES'!$C$22)-CALCS!P1102,0)&gt;0, IF(OR(C1102="51", C1102="52", C1102="66"), (L1102*'UNIT VALUES'!$C$22)-CALCS!P1102,0), 0), 0), ROUND(IF(IF(OR(C1102="51", C1102="52", C1102="66"), (L1102*'UNIT VALUES'!$C$22)-CALCS!O1102,0)&gt;0, IF(OR(C1102="51", C1102="52", C1102="66"), (L1102*'UNIT VALUES'!$C$22)-CALCS!O1102,0), 0), 0))</f>
        <v>0</v>
      </c>
      <c r="U1102" s="58">
        <f>IF(C1102="22", (O1102*'UNIT VALUES'!$D$34)+(Q1102*'UNIT VALUES'!$D$35)+(S1102*'UNIT VALUES'!$D$36), (O1102*'UNIT VALUES'!$D$24)+(Q1102*'UNIT VALUES'!$D$25)+(S1102*'UNIT VALUES'!$D$26))</f>
        <v>1072614.4154955533</v>
      </c>
      <c r="V1102" s="58">
        <f>IF(C1102="22",(O1102*'UNIT VALUES'!$D$37)+(Q1102*'UNIT VALUES'!$D$38)+(R1102*'UNIT VALUES'!$D$39),IF(C1102="66",(Q1102*'UNIT VALUES'!$D$27)+(T1102*'UNIT VALUES'!$D$29)+(R1102*'UNIT VALUES'!$D$30),(Q1102*'UNIT VALUES'!$D$27)+(T1102*'UNIT VALUES'!$D$28)+(R1102*'UNIT VALUES'!$D$30)))</f>
        <v>279956.93304051296</v>
      </c>
      <c r="W1102" s="58">
        <f t="shared" si="17"/>
        <v>1072614</v>
      </c>
      <c r="X1102" s="63">
        <f>ROUND(IF(C1102="22", W1102*'UNIT VALUES'!$D$40, W1102*'UNIT VALUES'!$D$32), 0)</f>
        <v>935821</v>
      </c>
    </row>
    <row r="1103" spans="1:24">
      <c r="A1103" s="64" t="s">
        <v>3087</v>
      </c>
      <c r="B1103" s="64" t="s">
        <v>3053</v>
      </c>
      <c r="C1103" s="64" t="s">
        <v>102</v>
      </c>
      <c r="D1103" s="64" t="s">
        <v>103</v>
      </c>
      <c r="E1103" s="64" t="s">
        <v>3054</v>
      </c>
      <c r="F1103" s="64" t="s">
        <v>1134</v>
      </c>
      <c r="G1103" s="64" t="s">
        <v>902</v>
      </c>
      <c r="H1103" s="64" t="s">
        <v>24</v>
      </c>
      <c r="I1103" s="64" t="s">
        <v>24</v>
      </c>
      <c r="J1103" s="64" t="s">
        <v>3057</v>
      </c>
      <c r="K1103" s="64" t="s">
        <v>172</v>
      </c>
      <c r="L1103" s="65">
        <v>46343</v>
      </c>
      <c r="M1103" s="65">
        <v>0</v>
      </c>
      <c r="N1103" s="65">
        <v>0</v>
      </c>
      <c r="O1103" s="65">
        <v>198018</v>
      </c>
      <c r="P1103" s="65">
        <v>0</v>
      </c>
      <c r="Q1103" s="65">
        <v>8044</v>
      </c>
      <c r="R1103" s="65">
        <v>1784</v>
      </c>
      <c r="S1103" s="65">
        <v>1261</v>
      </c>
      <c r="T1103" s="57">
        <f>IF(P1103&gt;0, ROUND(IF(IF(OR(C1103="51", C1103="52", C1103="66"), (L1103*'UNIT VALUES'!$C$22)-CALCS!P1103,0)&gt;0, IF(OR(C1103="51", C1103="52", C1103="66"), (L1103*'UNIT VALUES'!$C$22)-CALCS!P1103,0), 0), 0), ROUND(IF(IF(OR(C1103="51", C1103="52", C1103="66"), (L1103*'UNIT VALUES'!$C$22)-CALCS!O1103,0)&gt;0, IF(OR(C1103="51", C1103="52", C1103="66"), (L1103*'UNIT VALUES'!$C$22)-CALCS!O1103,0), 0), 0))</f>
        <v>0</v>
      </c>
      <c r="U1103" s="58">
        <f>IF(C1103="22", (O1103*'UNIT VALUES'!$D$34)+(Q1103*'UNIT VALUES'!$D$35)+(S1103*'UNIT VALUES'!$D$36), (O1103*'UNIT VALUES'!$D$24)+(Q1103*'UNIT VALUES'!$D$25)+(S1103*'UNIT VALUES'!$D$26))</f>
        <v>850676.54065285821</v>
      </c>
      <c r="V1103" s="58">
        <f>IF(C1103="22",(O1103*'UNIT VALUES'!$D$37)+(Q1103*'UNIT VALUES'!$D$38)+(R1103*'UNIT VALUES'!$D$39),IF(C1103="66",(Q1103*'UNIT VALUES'!$D$27)+(T1103*'UNIT VALUES'!$D$29)+(R1103*'UNIT VALUES'!$D$30),(Q1103*'UNIT VALUES'!$D$27)+(T1103*'UNIT VALUES'!$D$28)+(R1103*'UNIT VALUES'!$D$30)))</f>
        <v>276253.4761306927</v>
      </c>
      <c r="W1103" s="58">
        <f t="shared" si="17"/>
        <v>850677</v>
      </c>
      <c r="X1103" s="63">
        <f>ROUND(IF(C1103="22", W1103*'UNIT VALUES'!$D$40, W1103*'UNIT VALUES'!$D$32), 0)</f>
        <v>742188</v>
      </c>
    </row>
    <row r="1104" spans="1:24">
      <c r="A1104" s="64" t="s">
        <v>3088</v>
      </c>
      <c r="B1104" s="64" t="s">
        <v>3053</v>
      </c>
      <c r="C1104" s="64" t="s">
        <v>102</v>
      </c>
      <c r="D1104" s="64" t="s">
        <v>103</v>
      </c>
      <c r="E1104" s="64" t="s">
        <v>3054</v>
      </c>
      <c r="F1104" s="64" t="s">
        <v>848</v>
      </c>
      <c r="G1104" s="64" t="s">
        <v>166</v>
      </c>
      <c r="H1104" s="64" t="s">
        <v>24</v>
      </c>
      <c r="I1104" s="64" t="s">
        <v>24</v>
      </c>
      <c r="J1104" s="64" t="s">
        <v>3074</v>
      </c>
      <c r="K1104" s="64" t="s">
        <v>172</v>
      </c>
      <c r="L1104" s="65">
        <v>185894</v>
      </c>
      <c r="M1104" s="65">
        <v>290973</v>
      </c>
      <c r="N1104" s="65">
        <v>365282</v>
      </c>
      <c r="O1104" s="65">
        <v>415234</v>
      </c>
      <c r="P1104" s="65">
        <v>0</v>
      </c>
      <c r="Q1104" s="65">
        <v>32431</v>
      </c>
      <c r="R1104" s="65">
        <v>6485</v>
      </c>
      <c r="S1104" s="65">
        <v>3696</v>
      </c>
      <c r="T1104" s="57">
        <f>IF(P1104&gt;0, ROUND(IF(IF(OR(C1104="51", C1104="52", C1104="66"), (L1104*'UNIT VALUES'!$C$22)-CALCS!P1104,0)&gt;0, IF(OR(C1104="51", C1104="52", C1104="66"), (L1104*'UNIT VALUES'!$C$22)-CALCS!P1104,0), 0), 0), ROUND(IF(IF(OR(C1104="51", C1104="52", C1104="66"), (L1104*'UNIT VALUES'!$C$22)-CALCS!O1104,0)&gt;0, IF(OR(C1104="51", C1104="52", C1104="66"), (L1104*'UNIT VALUES'!$C$22)-CALCS!O1104,0), 0), 0))</f>
        <v>0</v>
      </c>
      <c r="U1104" s="58">
        <f>IF(C1104="22", (O1104*'UNIT VALUES'!$D$34)+(Q1104*'UNIT VALUES'!$D$35)+(S1104*'UNIT VALUES'!$D$36), (O1104*'UNIT VALUES'!$D$24)+(Q1104*'UNIT VALUES'!$D$25)+(S1104*'UNIT VALUES'!$D$26))</f>
        <v>2441614.239009989</v>
      </c>
      <c r="V1104" s="58">
        <f>IF(C1104="22",(O1104*'UNIT VALUES'!$D$37)+(Q1104*'UNIT VALUES'!$D$38)+(R1104*'UNIT VALUES'!$D$39),IF(C1104="66",(Q1104*'UNIT VALUES'!$D$27)+(T1104*'UNIT VALUES'!$D$29)+(R1104*'UNIT VALUES'!$D$30),(Q1104*'UNIT VALUES'!$D$27)+(T1104*'UNIT VALUES'!$D$28)+(R1104*'UNIT VALUES'!$D$30)))</f>
        <v>1063207.7057818822</v>
      </c>
      <c r="W1104" s="58">
        <f t="shared" si="17"/>
        <v>2441614</v>
      </c>
      <c r="X1104" s="63">
        <f>ROUND(IF(C1104="22", W1104*'UNIT VALUES'!$D$40, W1104*'UNIT VALUES'!$D$32), 0)</f>
        <v>2130229</v>
      </c>
    </row>
    <row r="1105" spans="1:24">
      <c r="A1105" s="64" t="s">
        <v>3089</v>
      </c>
      <c r="B1105" s="64" t="s">
        <v>3053</v>
      </c>
      <c r="C1105" s="64" t="s">
        <v>102</v>
      </c>
      <c r="D1105" s="64" t="s">
        <v>103</v>
      </c>
      <c r="E1105" s="64" t="s">
        <v>3054</v>
      </c>
      <c r="F1105" s="64" t="s">
        <v>1924</v>
      </c>
      <c r="G1105" s="64" t="s">
        <v>1838</v>
      </c>
      <c r="H1105" s="64" t="s">
        <v>24</v>
      </c>
      <c r="I1105" s="64" t="s">
        <v>24</v>
      </c>
      <c r="J1105" s="64" t="s">
        <v>3067</v>
      </c>
      <c r="K1105" s="64" t="s">
        <v>172</v>
      </c>
      <c r="L1105" s="65">
        <v>51772</v>
      </c>
      <c r="M1105" s="65">
        <v>0</v>
      </c>
      <c r="N1105" s="65">
        <v>0</v>
      </c>
      <c r="O1105" s="65">
        <v>300671</v>
      </c>
      <c r="P1105" s="65">
        <v>0</v>
      </c>
      <c r="Q1105" s="65">
        <v>16133</v>
      </c>
      <c r="R1105" s="65">
        <v>4906</v>
      </c>
      <c r="S1105" s="65">
        <v>2130</v>
      </c>
      <c r="T1105" s="57">
        <f>IF(P1105&gt;0, ROUND(IF(IF(OR(C1105="51", C1105="52", C1105="66"), (L1105*'UNIT VALUES'!$C$22)-CALCS!P1105,0)&gt;0, IF(OR(C1105="51", C1105="52", C1105="66"), (L1105*'UNIT VALUES'!$C$22)-CALCS!P1105,0), 0), 0), ROUND(IF(IF(OR(C1105="51", C1105="52", C1105="66"), (L1105*'UNIT VALUES'!$C$22)-CALCS!O1105,0)&gt;0, IF(OR(C1105="51", C1105="52", C1105="66"), (L1105*'UNIT VALUES'!$C$22)-CALCS!O1105,0), 0), 0))</f>
        <v>0</v>
      </c>
      <c r="U1105" s="58">
        <f>IF(C1105="22", (O1105*'UNIT VALUES'!$D$34)+(Q1105*'UNIT VALUES'!$D$35)+(S1105*'UNIT VALUES'!$D$36), (O1105*'UNIT VALUES'!$D$24)+(Q1105*'UNIT VALUES'!$D$25)+(S1105*'UNIT VALUES'!$D$26))</f>
        <v>1448918.1790343751</v>
      </c>
      <c r="V1105" s="58">
        <f>IF(C1105="22",(O1105*'UNIT VALUES'!$D$37)+(Q1105*'UNIT VALUES'!$D$38)+(R1105*'UNIT VALUES'!$D$39),IF(C1105="66",(Q1105*'UNIT VALUES'!$D$27)+(T1105*'UNIT VALUES'!$D$29)+(R1105*'UNIT VALUES'!$D$30),(Q1105*'UNIT VALUES'!$D$27)+(T1105*'UNIT VALUES'!$D$28)+(R1105*'UNIT VALUES'!$D$30)))</f>
        <v>648956.0712248385</v>
      </c>
      <c r="W1105" s="58">
        <f t="shared" si="17"/>
        <v>1448918</v>
      </c>
      <c r="X1105" s="63">
        <f>ROUND(IF(C1105="22", W1105*'UNIT VALUES'!$D$40, W1105*'UNIT VALUES'!$D$32), 0)</f>
        <v>1264134</v>
      </c>
    </row>
    <row r="1106" spans="1:24">
      <c r="A1106" s="64" t="s">
        <v>3165</v>
      </c>
      <c r="B1106" s="64" t="s">
        <v>3166</v>
      </c>
      <c r="C1106" s="64" t="s">
        <v>19</v>
      </c>
      <c r="D1106" s="64" t="s">
        <v>20</v>
      </c>
      <c r="E1106" s="64" t="s">
        <v>3167</v>
      </c>
      <c r="F1106" s="64" t="s">
        <v>22</v>
      </c>
      <c r="G1106" s="64" t="s">
        <v>23</v>
      </c>
      <c r="H1106" s="64" t="s">
        <v>24</v>
      </c>
      <c r="I1106" s="64" t="s">
        <v>24</v>
      </c>
      <c r="J1106" s="64" t="s">
        <v>25</v>
      </c>
      <c r="K1106" s="64" t="s">
        <v>172</v>
      </c>
      <c r="L1106" s="65">
        <v>0</v>
      </c>
      <c r="M1106" s="65">
        <v>511456</v>
      </c>
      <c r="N1106" s="65">
        <v>511456</v>
      </c>
      <c r="O1106" s="65">
        <v>583324</v>
      </c>
      <c r="P1106" s="65">
        <v>0</v>
      </c>
      <c r="Q1106" s="65">
        <v>57393</v>
      </c>
      <c r="R1106" s="65">
        <v>84808</v>
      </c>
      <c r="S1106" s="65">
        <v>2800</v>
      </c>
      <c r="T1106" s="57">
        <f>IF(P1106&gt;0, ROUND(IF(IF(OR(C1106="51", C1106="52", C1106="66"), (L1106*'UNIT VALUES'!$C$22)-CALCS!P1106,0)&gt;0, IF(OR(C1106="51", C1106="52", C1106="66"), (L1106*'UNIT VALUES'!$C$22)-CALCS!P1106,0), 0), 0), ROUND(IF(IF(OR(C1106="51", C1106="52", C1106="66"), (L1106*'UNIT VALUES'!$C$22)-CALCS!O1106,0)&gt;0, IF(OR(C1106="51", C1106="52", C1106="66"), (L1106*'UNIT VALUES'!$C$22)-CALCS!O1106,0), 0), 0))</f>
        <v>0</v>
      </c>
      <c r="U1106" s="58">
        <f>IF(C1106="22", (O1106*'UNIT VALUES'!$D$34)+(Q1106*'UNIT VALUES'!$D$35)+(S1106*'UNIT VALUES'!$D$36), (O1106*'UNIT VALUES'!$D$24)+(Q1106*'UNIT VALUES'!$D$25)+(S1106*'UNIT VALUES'!$D$26))</f>
        <v>3769022.6083480516</v>
      </c>
      <c r="V1106" s="58">
        <f>IF(C1106="22",(O1106*'UNIT VALUES'!$D$37)+(Q1106*'UNIT VALUES'!$D$38)+(R1106*'UNIT VALUES'!$D$39),IF(C1106="66",(Q1106*'UNIT VALUES'!$D$27)+(T1106*'UNIT VALUES'!$D$29)+(R1106*'UNIT VALUES'!$D$30),(Q1106*'UNIT VALUES'!$D$27)+(T1106*'UNIT VALUES'!$D$28)+(R1106*'UNIT VALUES'!$D$30)))</f>
        <v>7448087.1265531732</v>
      </c>
      <c r="W1106" s="58">
        <f t="shared" si="17"/>
        <v>7448087</v>
      </c>
      <c r="X1106" s="63">
        <f>ROUND(IF(C1106="22", W1106*'UNIT VALUES'!$D$40, W1106*'UNIT VALUES'!$D$32), 0)</f>
        <v>6210448</v>
      </c>
    </row>
    <row r="1107" spans="1:24">
      <c r="A1107" s="64" t="s">
        <v>2065</v>
      </c>
      <c r="B1107" s="64" t="s">
        <v>3166</v>
      </c>
      <c r="C1107" s="64" t="s">
        <v>28</v>
      </c>
      <c r="D1107" s="64" t="s">
        <v>29</v>
      </c>
      <c r="E1107" s="64" t="s">
        <v>3167</v>
      </c>
      <c r="F1107" s="64" t="s">
        <v>261</v>
      </c>
      <c r="G1107" s="64" t="s">
        <v>112</v>
      </c>
      <c r="H1107" s="64" t="s">
        <v>3168</v>
      </c>
      <c r="I1107" s="64" t="s">
        <v>3168</v>
      </c>
      <c r="J1107" s="64" t="s">
        <v>3169</v>
      </c>
      <c r="K1107" s="64" t="s">
        <v>172</v>
      </c>
      <c r="L1107" s="65">
        <v>35531</v>
      </c>
      <c r="M1107" s="65">
        <v>37712</v>
      </c>
      <c r="N1107" s="65">
        <v>37712</v>
      </c>
      <c r="O1107" s="65">
        <v>42417</v>
      </c>
      <c r="P1107" s="65">
        <v>0</v>
      </c>
      <c r="Q1107" s="65">
        <v>8356</v>
      </c>
      <c r="R1107" s="65">
        <v>6019</v>
      </c>
      <c r="S1107" s="65">
        <v>171</v>
      </c>
      <c r="T1107" s="57">
        <f>IF(P1107&gt;0, ROUND(IF(IF(OR(C1107="51", C1107="52", C1107="66"), (L1107*'UNIT VALUES'!$C$22)-CALCS!P1107,0)&gt;0, IF(OR(C1107="51", C1107="52", C1107="66"), (L1107*'UNIT VALUES'!$C$22)-CALCS!P1107,0), 0), 0), ROUND(IF(IF(OR(C1107="51", C1107="52", C1107="66"), (L1107*'UNIT VALUES'!$C$22)-CALCS!O1107,0)&gt;0, IF(OR(C1107="51", C1107="52", C1107="66"), (L1107*'UNIT VALUES'!$C$22)-CALCS!O1107,0), 0), 0))</f>
        <v>10632</v>
      </c>
      <c r="U1107" s="58">
        <f>IF(C1107="22", (O1107*'UNIT VALUES'!$D$34)+(Q1107*'UNIT VALUES'!$D$35)+(S1107*'UNIT VALUES'!$D$36), (O1107*'UNIT VALUES'!$D$24)+(Q1107*'UNIT VALUES'!$D$25)+(S1107*'UNIT VALUES'!$D$26))</f>
        <v>369885.39723164268</v>
      </c>
      <c r="V1107" s="58">
        <f>IF(C1107="22",(O1107*'UNIT VALUES'!$D$37)+(Q1107*'UNIT VALUES'!$D$38)+(R1107*'UNIT VALUES'!$D$39),IF(C1107="66",(Q1107*'UNIT VALUES'!$D$27)+(T1107*'UNIT VALUES'!$D$29)+(R1107*'UNIT VALUES'!$D$30),(Q1107*'UNIT VALUES'!$D$27)+(T1107*'UNIT VALUES'!$D$28)+(R1107*'UNIT VALUES'!$D$30)))</f>
        <v>718264.6546304489</v>
      </c>
      <c r="W1107" s="58">
        <f t="shared" si="17"/>
        <v>718265</v>
      </c>
      <c r="X1107" s="63">
        <f>ROUND(IF(C1107="22", W1107*'UNIT VALUES'!$D$40, W1107*'UNIT VALUES'!$D$32), 0)</f>
        <v>626663</v>
      </c>
    </row>
    <row r="1108" spans="1:24">
      <c r="A1108" s="64" t="s">
        <v>3090</v>
      </c>
      <c r="B1108" s="64" t="s">
        <v>3091</v>
      </c>
      <c r="C1108" s="64" t="s">
        <v>19</v>
      </c>
      <c r="D1108" s="64" t="s">
        <v>20</v>
      </c>
      <c r="E1108" s="64" t="s">
        <v>28</v>
      </c>
      <c r="F1108" s="64" t="s">
        <v>22</v>
      </c>
      <c r="G1108" s="64" t="s">
        <v>23</v>
      </c>
      <c r="H1108" s="64" t="s">
        <v>24</v>
      </c>
      <c r="I1108" s="64" t="s">
        <v>24</v>
      </c>
      <c r="J1108" s="64" t="s">
        <v>25</v>
      </c>
      <c r="K1108" s="64" t="s">
        <v>1473</v>
      </c>
      <c r="L1108" s="65">
        <v>0</v>
      </c>
      <c r="M1108" s="65">
        <v>5347017</v>
      </c>
      <c r="N1108" s="65">
        <v>5346818</v>
      </c>
      <c r="O1108" s="65">
        <v>3012876</v>
      </c>
      <c r="P1108" s="65">
        <v>0</v>
      </c>
      <c r="Q1108" s="65">
        <v>310438</v>
      </c>
      <c r="R1108" s="65">
        <v>140791</v>
      </c>
      <c r="S1108" s="65">
        <v>14020</v>
      </c>
      <c r="T1108" s="57">
        <f>IF(P1108&gt;0, ROUND(IF(IF(OR(C1108="51", C1108="52", C1108="66"), (L1108*'UNIT VALUES'!$C$22)-CALCS!P1108,0)&gt;0, IF(OR(C1108="51", C1108="52", C1108="66"), (L1108*'UNIT VALUES'!$C$22)-CALCS!P1108,0), 0), 0), ROUND(IF(IF(OR(C1108="51", C1108="52", C1108="66"), (L1108*'UNIT VALUES'!$C$22)-CALCS!O1108,0)&gt;0, IF(OR(C1108="51", C1108="52", C1108="66"), (L1108*'UNIT VALUES'!$C$22)-CALCS!O1108,0), 0), 0))</f>
        <v>0</v>
      </c>
      <c r="U1108" s="58">
        <f>IF(C1108="22", (O1108*'UNIT VALUES'!$D$34)+(Q1108*'UNIT VALUES'!$D$35)+(S1108*'UNIT VALUES'!$D$36), (O1108*'UNIT VALUES'!$D$24)+(Q1108*'UNIT VALUES'!$D$25)+(S1108*'UNIT VALUES'!$D$26))</f>
        <v>19783062.438312136</v>
      </c>
      <c r="V1108" s="58">
        <f>IF(C1108="22",(O1108*'UNIT VALUES'!$D$37)+(Q1108*'UNIT VALUES'!$D$38)+(R1108*'UNIT VALUES'!$D$39),IF(C1108="66",(Q1108*'UNIT VALUES'!$D$27)+(T1108*'UNIT VALUES'!$D$29)+(R1108*'UNIT VALUES'!$D$30),(Q1108*'UNIT VALUES'!$D$27)+(T1108*'UNIT VALUES'!$D$28)+(R1108*'UNIT VALUES'!$D$30)))</f>
        <v>19704136.880407982</v>
      </c>
      <c r="W1108" s="58">
        <f t="shared" si="17"/>
        <v>19783062</v>
      </c>
      <c r="X1108" s="63">
        <f>ROUND(IF(C1108="22", W1108*'UNIT VALUES'!$D$40, W1108*'UNIT VALUES'!$D$32), 0)</f>
        <v>16495737</v>
      </c>
    </row>
    <row r="1109" spans="1:24">
      <c r="A1109" s="64" t="s">
        <v>1614</v>
      </c>
      <c r="B1109" s="64" t="s">
        <v>3091</v>
      </c>
      <c r="C1109" s="64" t="s">
        <v>28</v>
      </c>
      <c r="D1109" s="64" t="s">
        <v>29</v>
      </c>
      <c r="E1109" s="64" t="s">
        <v>28</v>
      </c>
      <c r="F1109" s="64" t="s">
        <v>3092</v>
      </c>
      <c r="G1109" s="64" t="s">
        <v>1756</v>
      </c>
      <c r="H1109" s="64" t="s">
        <v>24</v>
      </c>
      <c r="I1109" s="64" t="s">
        <v>2325</v>
      </c>
      <c r="J1109" s="64" t="s">
        <v>931</v>
      </c>
      <c r="K1109" s="64" t="s">
        <v>929</v>
      </c>
      <c r="L1109" s="65">
        <v>91023</v>
      </c>
      <c r="M1109" s="65">
        <v>103217</v>
      </c>
      <c r="N1109" s="65">
        <v>103217</v>
      </c>
      <c r="O1109" s="65">
        <v>139966</v>
      </c>
      <c r="P1109" s="65">
        <v>0</v>
      </c>
      <c r="Q1109" s="65">
        <v>10059</v>
      </c>
      <c r="R1109" s="65">
        <v>6515</v>
      </c>
      <c r="S1109" s="65">
        <v>1135</v>
      </c>
      <c r="T1109" s="57">
        <f>IF(P1109&gt;0, ROUND(IF(IF(OR(C1109="51", C1109="52", C1109="66"), (L1109*'UNIT VALUES'!$C$22)-CALCS!P1109,0)&gt;0, IF(OR(C1109="51", C1109="52", C1109="66"), (L1109*'UNIT VALUES'!$C$22)-CALCS!P1109,0), 0), 0), ROUND(IF(IF(OR(C1109="51", C1109="52", C1109="66"), (L1109*'UNIT VALUES'!$C$22)-CALCS!O1109,0)&gt;0, IF(OR(C1109="51", C1109="52", C1109="66"), (L1109*'UNIT VALUES'!$C$22)-CALCS!O1109,0), 0), 0))</f>
        <v>0</v>
      </c>
      <c r="U1109" s="58">
        <f>IF(C1109="22", (O1109*'UNIT VALUES'!$D$34)+(Q1109*'UNIT VALUES'!$D$35)+(S1109*'UNIT VALUES'!$D$36), (O1109*'UNIT VALUES'!$D$24)+(Q1109*'UNIT VALUES'!$D$25)+(S1109*'UNIT VALUES'!$D$26))</f>
        <v>777344.53027541237</v>
      </c>
      <c r="V1109" s="58">
        <f>IF(C1109="22",(O1109*'UNIT VALUES'!$D$37)+(Q1109*'UNIT VALUES'!$D$38)+(R1109*'UNIT VALUES'!$D$39),IF(C1109="66",(Q1109*'UNIT VALUES'!$D$27)+(T1109*'UNIT VALUES'!$D$29)+(R1109*'UNIT VALUES'!$D$30),(Q1109*'UNIT VALUES'!$D$27)+(T1109*'UNIT VALUES'!$D$28)+(R1109*'UNIT VALUES'!$D$30)))</f>
        <v>651607.86387052701</v>
      </c>
      <c r="W1109" s="58">
        <f t="shared" si="17"/>
        <v>777345</v>
      </c>
      <c r="X1109" s="63">
        <f>ROUND(IF(C1109="22", W1109*'UNIT VALUES'!$D$40, W1109*'UNIT VALUES'!$D$32), 0)</f>
        <v>678208</v>
      </c>
    </row>
    <row r="1110" spans="1:24">
      <c r="A1110" s="64" t="s">
        <v>3093</v>
      </c>
      <c r="B1110" s="64" t="s">
        <v>3091</v>
      </c>
      <c r="C1110" s="64" t="s">
        <v>28</v>
      </c>
      <c r="D1110" s="64" t="s">
        <v>29</v>
      </c>
      <c r="E1110" s="64" t="s">
        <v>28</v>
      </c>
      <c r="F1110" s="64" t="s">
        <v>859</v>
      </c>
      <c r="G1110" s="64" t="s">
        <v>1204</v>
      </c>
      <c r="H1110" s="64" t="s">
        <v>24</v>
      </c>
      <c r="I1110" s="64" t="s">
        <v>3094</v>
      </c>
      <c r="J1110" s="64" t="s">
        <v>3095</v>
      </c>
      <c r="K1110" s="64" t="s">
        <v>1473</v>
      </c>
      <c r="L1110" s="65">
        <v>7070</v>
      </c>
      <c r="M1110" s="65">
        <v>0</v>
      </c>
      <c r="N1110" s="65">
        <v>0</v>
      </c>
      <c r="O1110" s="65">
        <v>42620</v>
      </c>
      <c r="P1110" s="65">
        <v>0</v>
      </c>
      <c r="Q1110" s="65">
        <v>13322</v>
      </c>
      <c r="R1110" s="65">
        <v>495</v>
      </c>
      <c r="S1110" s="65">
        <v>65</v>
      </c>
      <c r="T1110" s="57">
        <f>IF(P1110&gt;0, ROUND(IF(IF(OR(C1110="51", C1110="52", C1110="66"), (L1110*'UNIT VALUES'!$C$22)-CALCS!P1110,0)&gt;0, IF(OR(C1110="51", C1110="52", C1110="66"), (L1110*'UNIT VALUES'!$C$22)-CALCS!P1110,0), 0), 0), ROUND(IF(IF(OR(C1110="51", C1110="52", C1110="66"), (L1110*'UNIT VALUES'!$C$22)-CALCS!O1110,0)&gt;0, IF(OR(C1110="51", C1110="52", C1110="66"), (L1110*'UNIT VALUES'!$C$22)-CALCS!O1110,0), 0), 0))</f>
        <v>0</v>
      </c>
      <c r="U1110" s="58">
        <f>IF(C1110="22", (O1110*'UNIT VALUES'!$D$34)+(Q1110*'UNIT VALUES'!$D$35)+(S1110*'UNIT VALUES'!$D$36), (O1110*'UNIT VALUES'!$D$24)+(Q1110*'UNIT VALUES'!$D$25)+(S1110*'UNIT VALUES'!$D$26))</f>
        <v>505403.34793195955</v>
      </c>
      <c r="V1110" s="58">
        <f>IF(C1110="22",(O1110*'UNIT VALUES'!$D$37)+(Q1110*'UNIT VALUES'!$D$38)+(R1110*'UNIT VALUES'!$D$39),IF(C1110="66",(Q1110*'UNIT VALUES'!$D$27)+(T1110*'UNIT VALUES'!$D$29)+(R1110*'UNIT VALUES'!$D$30),(Q1110*'UNIT VALUES'!$D$27)+(T1110*'UNIT VALUES'!$D$28)+(R1110*'UNIT VALUES'!$D$30)))</f>
        <v>281748.62081171654</v>
      </c>
      <c r="W1110" s="58">
        <f t="shared" si="17"/>
        <v>505403</v>
      </c>
      <c r="X1110" s="63">
        <f>ROUND(IF(C1110="22", W1110*'UNIT VALUES'!$D$40, W1110*'UNIT VALUES'!$D$32), 0)</f>
        <v>440948</v>
      </c>
    </row>
    <row r="1111" spans="1:24">
      <c r="A1111" s="64" t="s">
        <v>858</v>
      </c>
      <c r="B1111" s="64" t="s">
        <v>3091</v>
      </c>
      <c r="C1111" s="64" t="s">
        <v>28</v>
      </c>
      <c r="D1111" s="64" t="s">
        <v>29</v>
      </c>
      <c r="E1111" s="64" t="s">
        <v>28</v>
      </c>
      <c r="F1111" s="64" t="s">
        <v>188</v>
      </c>
      <c r="G1111" s="64" t="s">
        <v>3096</v>
      </c>
      <c r="H1111" s="64" t="s">
        <v>24</v>
      </c>
      <c r="I1111" s="64" t="s">
        <v>3097</v>
      </c>
      <c r="J1111" s="64" t="s">
        <v>2816</v>
      </c>
      <c r="K1111" s="64" t="s">
        <v>1473</v>
      </c>
      <c r="L1111" s="65">
        <v>17144</v>
      </c>
      <c r="M1111" s="65">
        <v>19042</v>
      </c>
      <c r="N1111" s="65">
        <v>19042</v>
      </c>
      <c r="O1111" s="65">
        <v>17835</v>
      </c>
      <c r="P1111" s="65">
        <v>0</v>
      </c>
      <c r="Q1111" s="65">
        <v>3757</v>
      </c>
      <c r="R1111" s="65">
        <v>1717</v>
      </c>
      <c r="S1111" s="65">
        <v>159</v>
      </c>
      <c r="T1111" s="57">
        <f>IF(P1111&gt;0, ROUND(IF(IF(OR(C1111="51", C1111="52", C1111="66"), (L1111*'UNIT VALUES'!$C$22)-CALCS!P1111,0)&gt;0, IF(OR(C1111="51", C1111="52", C1111="66"), (L1111*'UNIT VALUES'!$C$22)-CALCS!P1111,0), 0), 0), ROUND(IF(IF(OR(C1111="51", C1111="52", C1111="66"), (L1111*'UNIT VALUES'!$C$22)-CALCS!O1111,0)&gt;0, IF(OR(C1111="51", C1111="52", C1111="66"), (L1111*'UNIT VALUES'!$C$22)-CALCS!O1111,0), 0), 0))</f>
        <v>7761</v>
      </c>
      <c r="U1111" s="58">
        <f>IF(C1111="22", (O1111*'UNIT VALUES'!$D$34)+(Q1111*'UNIT VALUES'!$D$35)+(S1111*'UNIT VALUES'!$D$36), (O1111*'UNIT VALUES'!$D$24)+(Q1111*'UNIT VALUES'!$D$25)+(S1111*'UNIT VALUES'!$D$26))</f>
        <v>177780.56523857923</v>
      </c>
      <c r="V1111" s="58">
        <f>IF(C1111="22",(O1111*'UNIT VALUES'!$D$37)+(Q1111*'UNIT VALUES'!$D$38)+(R1111*'UNIT VALUES'!$D$39),IF(C1111="66",(Q1111*'UNIT VALUES'!$D$27)+(T1111*'UNIT VALUES'!$D$29)+(R1111*'UNIT VALUES'!$D$30),(Q1111*'UNIT VALUES'!$D$27)+(T1111*'UNIT VALUES'!$D$28)+(R1111*'UNIT VALUES'!$D$30)))</f>
        <v>289703.90898987162</v>
      </c>
      <c r="W1111" s="58">
        <f t="shared" si="17"/>
        <v>289704</v>
      </c>
      <c r="X1111" s="63">
        <f>ROUND(IF(C1111="22", W1111*'UNIT VALUES'!$D$40, W1111*'UNIT VALUES'!$D$32), 0)</f>
        <v>252757</v>
      </c>
    </row>
    <row r="1112" spans="1:24">
      <c r="A1112" s="64" t="s">
        <v>3098</v>
      </c>
      <c r="B1112" s="64" t="s">
        <v>3091</v>
      </c>
      <c r="C1112" s="64" t="s">
        <v>28</v>
      </c>
      <c r="D1112" s="64" t="s">
        <v>29</v>
      </c>
      <c r="E1112" s="64" t="s">
        <v>28</v>
      </c>
      <c r="F1112" s="64" t="s">
        <v>952</v>
      </c>
      <c r="G1112" s="64" t="s">
        <v>3099</v>
      </c>
      <c r="H1112" s="64" t="s">
        <v>24</v>
      </c>
      <c r="I1112" s="64" t="s">
        <v>3100</v>
      </c>
      <c r="J1112" s="64" t="s">
        <v>3101</v>
      </c>
      <c r="K1112" s="64" t="s">
        <v>1473</v>
      </c>
      <c r="L1112" s="65">
        <v>29427</v>
      </c>
      <c r="M1112" s="65">
        <v>39916</v>
      </c>
      <c r="N1112" s="65">
        <v>39916</v>
      </c>
      <c r="O1112" s="65">
        <v>43475</v>
      </c>
      <c r="P1112" s="65">
        <v>0</v>
      </c>
      <c r="Q1112" s="65">
        <v>11131</v>
      </c>
      <c r="R1112" s="65">
        <v>3452</v>
      </c>
      <c r="S1112" s="65">
        <v>348</v>
      </c>
      <c r="T1112" s="57">
        <f>IF(P1112&gt;0, ROUND(IF(IF(OR(C1112="51", C1112="52", C1112="66"), (L1112*'UNIT VALUES'!$C$22)-CALCS!P1112,0)&gt;0, IF(OR(C1112="51", C1112="52", C1112="66"), (L1112*'UNIT VALUES'!$C$22)-CALCS!P1112,0), 0), 0), ROUND(IF(IF(OR(C1112="51", C1112="52", C1112="66"), (L1112*'UNIT VALUES'!$C$22)-CALCS!O1112,0)&gt;0, IF(OR(C1112="51", C1112="52", C1112="66"), (L1112*'UNIT VALUES'!$C$22)-CALCS!O1112,0), 0), 0))</f>
        <v>460</v>
      </c>
      <c r="U1112" s="58">
        <f>IF(C1112="22", (O1112*'UNIT VALUES'!$D$34)+(Q1112*'UNIT VALUES'!$D$35)+(S1112*'UNIT VALUES'!$D$36), (O1112*'UNIT VALUES'!$D$24)+(Q1112*'UNIT VALUES'!$D$25)+(S1112*'UNIT VALUES'!$D$26))</f>
        <v>487469.06038657721</v>
      </c>
      <c r="V1112" s="58">
        <f>IF(C1112="22",(O1112*'UNIT VALUES'!$D$37)+(Q1112*'UNIT VALUES'!$D$38)+(R1112*'UNIT VALUES'!$D$39),IF(C1112="66",(Q1112*'UNIT VALUES'!$D$27)+(T1112*'UNIT VALUES'!$D$29)+(R1112*'UNIT VALUES'!$D$30),(Q1112*'UNIT VALUES'!$D$27)+(T1112*'UNIT VALUES'!$D$28)+(R1112*'UNIT VALUES'!$D$30)))</f>
        <v>458323.59966421808</v>
      </c>
      <c r="W1112" s="58">
        <f t="shared" si="17"/>
        <v>487469</v>
      </c>
      <c r="X1112" s="63">
        <f>ROUND(IF(C1112="22", W1112*'UNIT VALUES'!$D$40, W1112*'UNIT VALUES'!$D$32), 0)</f>
        <v>425301</v>
      </c>
    </row>
    <row r="1113" spans="1:24">
      <c r="A1113" s="64" t="s">
        <v>3102</v>
      </c>
      <c r="B1113" s="64" t="s">
        <v>3091</v>
      </c>
      <c r="C1113" s="64" t="s">
        <v>49</v>
      </c>
      <c r="D1113" s="64" t="s">
        <v>50</v>
      </c>
      <c r="E1113" s="64" t="s">
        <v>28</v>
      </c>
      <c r="F1113" s="64" t="s">
        <v>261</v>
      </c>
      <c r="G1113" s="64" t="s">
        <v>3103</v>
      </c>
      <c r="H1113" s="64" t="s">
        <v>24</v>
      </c>
      <c r="I1113" s="64" t="s">
        <v>313</v>
      </c>
      <c r="J1113" s="64" t="s">
        <v>3104</v>
      </c>
      <c r="K1113" s="64" t="s">
        <v>1473</v>
      </c>
      <c r="L1113" s="65">
        <v>73637</v>
      </c>
      <c r="M1113" s="65">
        <v>114486</v>
      </c>
      <c r="N1113" s="65">
        <v>114486</v>
      </c>
      <c r="O1113" s="65">
        <v>222209</v>
      </c>
      <c r="P1113" s="65">
        <v>0</v>
      </c>
      <c r="Q1113" s="65">
        <v>13518</v>
      </c>
      <c r="R1113" s="65">
        <v>2177</v>
      </c>
      <c r="S1113" s="65">
        <v>883</v>
      </c>
      <c r="T1113" s="57">
        <f>IF(P1113&gt;0, ROUND(IF(IF(OR(C1113="51", C1113="52", C1113="66"), (L1113*'UNIT VALUES'!$C$22)-CALCS!P1113,0)&gt;0, IF(OR(C1113="51", C1113="52", C1113="66"), (L1113*'UNIT VALUES'!$C$22)-CALCS!P1113,0), 0), 0), ROUND(IF(IF(OR(C1113="51", C1113="52", C1113="66"), (L1113*'UNIT VALUES'!$C$22)-CALCS!O1113,0)&gt;0, IF(OR(C1113="51", C1113="52", C1113="66"), (L1113*'UNIT VALUES'!$C$22)-CALCS!O1113,0), 0), 0))</f>
        <v>0</v>
      </c>
      <c r="U1113" s="58">
        <f>IF(C1113="22", (O1113*'UNIT VALUES'!$D$34)+(Q1113*'UNIT VALUES'!$D$35)+(S1113*'UNIT VALUES'!$D$36), (O1113*'UNIT VALUES'!$D$24)+(Q1113*'UNIT VALUES'!$D$25)+(S1113*'UNIT VALUES'!$D$26))</f>
        <v>1002947.0188448706</v>
      </c>
      <c r="V1113" s="58">
        <f>IF(C1113="22",(O1113*'UNIT VALUES'!$D$37)+(Q1113*'UNIT VALUES'!$D$38)+(R1113*'UNIT VALUES'!$D$39),IF(C1113="66",(Q1113*'UNIT VALUES'!$D$27)+(T1113*'UNIT VALUES'!$D$29)+(R1113*'UNIT VALUES'!$D$30),(Q1113*'UNIT VALUES'!$D$27)+(T1113*'UNIT VALUES'!$D$28)+(R1113*'UNIT VALUES'!$D$30)))</f>
        <v>405573.42498239211</v>
      </c>
      <c r="W1113" s="58">
        <f t="shared" si="17"/>
        <v>1002947</v>
      </c>
      <c r="X1113" s="63">
        <f>ROUND(IF(C1113="22", W1113*'UNIT VALUES'!$D$40, W1113*'UNIT VALUES'!$D$32), 0)</f>
        <v>875039</v>
      </c>
    </row>
    <row r="1114" spans="1:24">
      <c r="A1114" s="64" t="s">
        <v>3105</v>
      </c>
      <c r="B1114" s="64" t="s">
        <v>3091</v>
      </c>
      <c r="C1114" s="64" t="s">
        <v>28</v>
      </c>
      <c r="D1114" s="64" t="s">
        <v>29</v>
      </c>
      <c r="E1114" s="64" t="s">
        <v>28</v>
      </c>
      <c r="F1114" s="64" t="s">
        <v>3106</v>
      </c>
      <c r="G1114" s="64" t="s">
        <v>1204</v>
      </c>
      <c r="H1114" s="64" t="s">
        <v>24</v>
      </c>
      <c r="I1114" s="64" t="s">
        <v>3107</v>
      </c>
      <c r="J1114" s="64" t="s">
        <v>3095</v>
      </c>
      <c r="K1114" s="64" t="s">
        <v>1473</v>
      </c>
      <c r="L1114" s="65">
        <v>3653</v>
      </c>
      <c r="M1114" s="65">
        <v>0</v>
      </c>
      <c r="N1114" s="65">
        <v>0</v>
      </c>
      <c r="O1114" s="65">
        <v>21041</v>
      </c>
      <c r="P1114" s="65">
        <v>0</v>
      </c>
      <c r="Q1114" s="65">
        <v>2241</v>
      </c>
      <c r="R1114" s="65">
        <v>573</v>
      </c>
      <c r="S1114" s="65">
        <v>78</v>
      </c>
      <c r="T1114" s="57">
        <f>IF(P1114&gt;0, ROUND(IF(IF(OR(C1114="51", C1114="52", C1114="66"), (L1114*'UNIT VALUES'!$C$22)-CALCS!P1114,0)&gt;0, IF(OR(C1114="51", C1114="52", C1114="66"), (L1114*'UNIT VALUES'!$C$22)-CALCS!P1114,0), 0), 0), ROUND(IF(IF(OR(C1114="51", C1114="52", C1114="66"), (L1114*'UNIT VALUES'!$C$22)-CALCS!O1114,0)&gt;0, IF(OR(C1114="51", C1114="52", C1114="66"), (L1114*'UNIT VALUES'!$C$22)-CALCS!O1114,0), 0), 0))</f>
        <v>0</v>
      </c>
      <c r="U1114" s="58">
        <f>IF(C1114="22", (O1114*'UNIT VALUES'!$D$34)+(Q1114*'UNIT VALUES'!$D$35)+(S1114*'UNIT VALUES'!$D$36), (O1114*'UNIT VALUES'!$D$24)+(Q1114*'UNIT VALUES'!$D$25)+(S1114*'UNIT VALUES'!$D$26))</f>
        <v>123639.32960075466</v>
      </c>
      <c r="V1114" s="58">
        <f>IF(C1114="22",(O1114*'UNIT VALUES'!$D$37)+(Q1114*'UNIT VALUES'!$D$38)+(R1114*'UNIT VALUES'!$D$39),IF(C1114="66",(Q1114*'UNIT VALUES'!$D$27)+(T1114*'UNIT VALUES'!$D$29)+(R1114*'UNIT VALUES'!$D$30),(Q1114*'UNIT VALUES'!$D$27)+(T1114*'UNIT VALUES'!$D$28)+(R1114*'UNIT VALUES'!$D$30)))</f>
        <v>82392.691745636897</v>
      </c>
      <c r="W1114" s="58">
        <f t="shared" si="17"/>
        <v>123639</v>
      </c>
      <c r="X1114" s="63">
        <f>ROUND(IF(C1114="22", W1114*'UNIT VALUES'!$D$40, W1114*'UNIT VALUES'!$D$32), 0)</f>
        <v>107871</v>
      </c>
    </row>
    <row r="1115" spans="1:24">
      <c r="A1115" s="64" t="s">
        <v>3108</v>
      </c>
      <c r="B1115" s="64" t="s">
        <v>3091</v>
      </c>
      <c r="C1115" s="64" t="s">
        <v>49</v>
      </c>
      <c r="D1115" s="64" t="s">
        <v>50</v>
      </c>
      <c r="E1115" s="64" t="s">
        <v>28</v>
      </c>
      <c r="F1115" s="64" t="s">
        <v>205</v>
      </c>
      <c r="G1115" s="64" t="s">
        <v>3109</v>
      </c>
      <c r="H1115" s="64" t="s">
        <v>24</v>
      </c>
      <c r="I1115" s="64" t="s">
        <v>3110</v>
      </c>
      <c r="J1115" s="64" t="s">
        <v>3111</v>
      </c>
      <c r="K1115" s="64" t="s">
        <v>1473</v>
      </c>
      <c r="L1115" s="65">
        <v>9587</v>
      </c>
      <c r="M1115" s="65">
        <v>16509</v>
      </c>
      <c r="N1115" s="65">
        <v>16509</v>
      </c>
      <c r="O1115" s="65">
        <v>17411</v>
      </c>
      <c r="P1115" s="65">
        <v>0</v>
      </c>
      <c r="Q1115" s="65">
        <v>1129</v>
      </c>
      <c r="R1115" s="65">
        <v>578</v>
      </c>
      <c r="S1115" s="65">
        <v>61</v>
      </c>
      <c r="T1115" s="57">
        <f>IF(P1115&gt;0, ROUND(IF(IF(OR(C1115="51", C1115="52", C1115="66"), (L1115*'UNIT VALUES'!$C$22)-CALCS!P1115,0)&gt;0, IF(OR(C1115="51", C1115="52", C1115="66"), (L1115*'UNIT VALUES'!$C$22)-CALCS!P1115,0), 0), 0), ROUND(IF(IF(OR(C1115="51", C1115="52", C1115="66"), (L1115*'UNIT VALUES'!$C$22)-CALCS!O1115,0)&gt;0, IF(OR(C1115="51", C1115="52", C1115="66"), (L1115*'UNIT VALUES'!$C$22)-CALCS!O1115,0), 0), 0))</f>
        <v>0</v>
      </c>
      <c r="U1115" s="58">
        <f>IF(C1115="22", (O1115*'UNIT VALUES'!$D$34)+(Q1115*'UNIT VALUES'!$D$35)+(S1115*'UNIT VALUES'!$D$36), (O1115*'UNIT VALUES'!$D$24)+(Q1115*'UNIT VALUES'!$D$25)+(S1115*'UNIT VALUES'!$D$26))</f>
        <v>79350.580168482775</v>
      </c>
      <c r="V1115" s="58">
        <f>IF(C1115="22",(O1115*'UNIT VALUES'!$D$37)+(Q1115*'UNIT VALUES'!$D$38)+(R1115*'UNIT VALUES'!$D$39),IF(C1115="66",(Q1115*'UNIT VALUES'!$D$27)+(T1115*'UNIT VALUES'!$D$29)+(R1115*'UNIT VALUES'!$D$30),(Q1115*'UNIT VALUES'!$D$27)+(T1115*'UNIT VALUES'!$D$28)+(R1115*'UNIT VALUES'!$D$30)))</f>
        <v>62184.877794053114</v>
      </c>
      <c r="W1115" s="58">
        <f t="shared" si="17"/>
        <v>79351</v>
      </c>
      <c r="X1115" s="63">
        <f>ROUND(IF(C1115="22", W1115*'UNIT VALUES'!$D$40, W1115*'UNIT VALUES'!$D$32), 0)</f>
        <v>69231</v>
      </c>
    </row>
    <row r="1116" spans="1:24">
      <c r="A1116" s="64" t="s">
        <v>1360</v>
      </c>
      <c r="B1116" s="64" t="s">
        <v>3091</v>
      </c>
      <c r="C1116" s="64" t="s">
        <v>28</v>
      </c>
      <c r="D1116" s="64" t="s">
        <v>29</v>
      </c>
      <c r="E1116" s="64" t="s">
        <v>28</v>
      </c>
      <c r="F1116" s="64" t="s">
        <v>266</v>
      </c>
      <c r="G1116" s="64" t="s">
        <v>3112</v>
      </c>
      <c r="H1116" s="64" t="s">
        <v>24</v>
      </c>
      <c r="I1116" s="64" t="s">
        <v>3113</v>
      </c>
      <c r="J1116" s="64" t="s">
        <v>3114</v>
      </c>
      <c r="K1116" s="64" t="s">
        <v>1473</v>
      </c>
      <c r="L1116" s="65">
        <v>46577</v>
      </c>
      <c r="M1116" s="65">
        <v>56721</v>
      </c>
      <c r="N1116" s="65">
        <v>45642</v>
      </c>
      <c r="O1116" s="65">
        <v>43055</v>
      </c>
      <c r="P1116" s="65">
        <v>34645</v>
      </c>
      <c r="Q1116" s="65">
        <v>10119</v>
      </c>
      <c r="R1116" s="65">
        <v>4429</v>
      </c>
      <c r="S1116" s="65">
        <v>206</v>
      </c>
      <c r="T1116" s="57">
        <f>IF(P1116&gt;0, ROUND(IF(IF(OR(C1116="51", C1116="52", C1116="66"), (L1116*'UNIT VALUES'!$C$22)-CALCS!P1116,0)&gt;0, IF(OR(C1116="51", C1116="52", C1116="66"), (L1116*'UNIT VALUES'!$C$22)-CALCS!P1116,0), 0), 0), ROUND(IF(IF(OR(C1116="51", C1116="52", C1116="66"), (L1116*'UNIT VALUES'!$C$22)-CALCS!O1116,0)&gt;0, IF(OR(C1116="51", C1116="52", C1116="66"), (L1116*'UNIT VALUES'!$C$22)-CALCS!O1116,0), 0), 0))</f>
        <v>34896</v>
      </c>
      <c r="U1116" s="58">
        <f>IF(C1116="22", (O1116*'UNIT VALUES'!$D$34)+(Q1116*'UNIT VALUES'!$D$35)+(S1116*'UNIT VALUES'!$D$36), (O1116*'UNIT VALUES'!$D$24)+(Q1116*'UNIT VALUES'!$D$25)+(S1116*'UNIT VALUES'!$D$26))</f>
        <v>431406.74528291298</v>
      </c>
      <c r="V1116" s="58">
        <f>IF(C1116="22",(O1116*'UNIT VALUES'!$D$37)+(Q1116*'UNIT VALUES'!$D$38)+(R1116*'UNIT VALUES'!$D$39),IF(C1116="66",(Q1116*'UNIT VALUES'!$D$27)+(T1116*'UNIT VALUES'!$D$29)+(R1116*'UNIT VALUES'!$D$30),(Q1116*'UNIT VALUES'!$D$27)+(T1116*'UNIT VALUES'!$D$28)+(R1116*'UNIT VALUES'!$D$30)))</f>
        <v>942134.90369072929</v>
      </c>
      <c r="W1116" s="58">
        <f t="shared" si="17"/>
        <v>942135</v>
      </c>
      <c r="X1116" s="63">
        <f>ROUND(IF(C1116="22", W1116*'UNIT VALUES'!$D$40, W1116*'UNIT VALUES'!$D$32), 0)</f>
        <v>821982</v>
      </c>
    </row>
    <row r="1117" spans="1:24">
      <c r="A1117" s="64" t="s">
        <v>3115</v>
      </c>
      <c r="B1117" s="64" t="s">
        <v>3091</v>
      </c>
      <c r="C1117" s="64" t="s">
        <v>49</v>
      </c>
      <c r="D1117" s="64" t="s">
        <v>50</v>
      </c>
      <c r="E1117" s="64" t="s">
        <v>28</v>
      </c>
      <c r="F1117" s="64" t="s">
        <v>883</v>
      </c>
      <c r="G1117" s="64" t="s">
        <v>3116</v>
      </c>
      <c r="H1117" s="64" t="s">
        <v>24</v>
      </c>
      <c r="I1117" s="64" t="s">
        <v>3117</v>
      </c>
      <c r="J1117" s="64" t="s">
        <v>931</v>
      </c>
      <c r="K1117" s="64" t="s">
        <v>1473</v>
      </c>
      <c r="L1117" s="65">
        <v>13639</v>
      </c>
      <c r="M1117" s="65">
        <v>17762</v>
      </c>
      <c r="N1117" s="65">
        <v>15322</v>
      </c>
      <c r="O1117" s="65">
        <v>24286</v>
      </c>
      <c r="P1117" s="65">
        <v>0</v>
      </c>
      <c r="Q1117" s="65">
        <v>2985</v>
      </c>
      <c r="R1117" s="65">
        <v>1465</v>
      </c>
      <c r="S1117" s="65">
        <v>96</v>
      </c>
      <c r="T1117" s="57">
        <f>IF(P1117&gt;0, ROUND(IF(IF(OR(C1117="51", C1117="52", C1117="66"), (L1117*'UNIT VALUES'!$C$22)-CALCS!P1117,0)&gt;0, IF(OR(C1117="51", C1117="52", C1117="66"), (L1117*'UNIT VALUES'!$C$22)-CALCS!P1117,0), 0), 0), ROUND(IF(IF(OR(C1117="51", C1117="52", C1117="66"), (L1117*'UNIT VALUES'!$C$22)-CALCS!O1117,0)&gt;0, IF(OR(C1117="51", C1117="52", C1117="66"), (L1117*'UNIT VALUES'!$C$22)-CALCS!O1117,0), 0), 0))</f>
        <v>0</v>
      </c>
      <c r="U1117" s="58">
        <f>IF(C1117="22", (O1117*'UNIT VALUES'!$D$34)+(Q1117*'UNIT VALUES'!$D$35)+(S1117*'UNIT VALUES'!$D$36), (O1117*'UNIT VALUES'!$D$24)+(Q1117*'UNIT VALUES'!$D$25)+(S1117*'UNIT VALUES'!$D$26))</f>
        <v>155997.77891821551</v>
      </c>
      <c r="V1117" s="58">
        <f>IF(C1117="22",(O1117*'UNIT VALUES'!$D$37)+(Q1117*'UNIT VALUES'!$D$38)+(R1117*'UNIT VALUES'!$D$39),IF(C1117="66",(Q1117*'UNIT VALUES'!$D$27)+(T1117*'UNIT VALUES'!$D$29)+(R1117*'UNIT VALUES'!$D$30),(Q1117*'UNIT VALUES'!$D$27)+(T1117*'UNIT VALUES'!$D$28)+(R1117*'UNIT VALUES'!$D$30)))</f>
        <v>159896.69114947546</v>
      </c>
      <c r="W1117" s="58">
        <f t="shared" si="17"/>
        <v>159897</v>
      </c>
      <c r="X1117" s="63">
        <f>ROUND(IF(C1117="22", W1117*'UNIT VALUES'!$D$40, W1117*'UNIT VALUES'!$D$32), 0)</f>
        <v>139505</v>
      </c>
    </row>
    <row r="1118" spans="1:24">
      <c r="A1118" s="64" t="s">
        <v>3118</v>
      </c>
      <c r="B1118" s="64" t="s">
        <v>3091</v>
      </c>
      <c r="C1118" s="64" t="s">
        <v>28</v>
      </c>
      <c r="D1118" s="64" t="s">
        <v>29</v>
      </c>
      <c r="E1118" s="64" t="s">
        <v>28</v>
      </c>
      <c r="F1118" s="64" t="s">
        <v>298</v>
      </c>
      <c r="G1118" s="64" t="s">
        <v>3119</v>
      </c>
      <c r="H1118" s="64" t="s">
        <v>24</v>
      </c>
      <c r="I1118" s="64" t="s">
        <v>1999</v>
      </c>
      <c r="J1118" s="64" t="s">
        <v>3104</v>
      </c>
      <c r="K1118" s="64" t="s">
        <v>1473</v>
      </c>
      <c r="L1118" s="65">
        <v>89258</v>
      </c>
      <c r="M1118" s="65">
        <v>122617</v>
      </c>
      <c r="N1118" s="65">
        <v>122617</v>
      </c>
      <c r="O1118" s="65">
        <v>137436</v>
      </c>
      <c r="P1118" s="65">
        <v>0</v>
      </c>
      <c r="Q1118" s="65">
        <v>18349</v>
      </c>
      <c r="R1118" s="65">
        <v>3743</v>
      </c>
      <c r="S1118" s="65">
        <v>1993</v>
      </c>
      <c r="T1118" s="57">
        <f>IF(P1118&gt;0, ROUND(IF(IF(OR(C1118="51", C1118="52", C1118="66"), (L1118*'UNIT VALUES'!$C$22)-CALCS!P1118,0)&gt;0, IF(OR(C1118="51", C1118="52", C1118="66"), (L1118*'UNIT VALUES'!$C$22)-CALCS!P1118,0), 0), 0), ROUND(IF(IF(OR(C1118="51", C1118="52", C1118="66"), (L1118*'UNIT VALUES'!$C$22)-CALCS!O1118,0)&gt;0, IF(OR(C1118="51", C1118="52", C1118="66"), (L1118*'UNIT VALUES'!$C$22)-CALCS!O1118,0), 0), 0))</f>
        <v>0</v>
      </c>
      <c r="U1118" s="58">
        <f>IF(C1118="22", (O1118*'UNIT VALUES'!$D$34)+(Q1118*'UNIT VALUES'!$D$35)+(S1118*'UNIT VALUES'!$D$36), (O1118*'UNIT VALUES'!$D$24)+(Q1118*'UNIT VALUES'!$D$25)+(S1118*'UNIT VALUES'!$D$26))</f>
        <v>1173173.6751401289</v>
      </c>
      <c r="V1118" s="58">
        <f>IF(C1118="22",(O1118*'UNIT VALUES'!$D$37)+(Q1118*'UNIT VALUES'!$D$38)+(R1118*'UNIT VALUES'!$D$39),IF(C1118="66",(Q1118*'UNIT VALUES'!$D$27)+(T1118*'UNIT VALUES'!$D$29)+(R1118*'UNIT VALUES'!$D$30),(Q1118*'UNIT VALUES'!$D$27)+(T1118*'UNIT VALUES'!$D$28)+(R1118*'UNIT VALUES'!$D$30)))</f>
        <v>606827.42393751291</v>
      </c>
      <c r="W1118" s="58">
        <f t="shared" si="17"/>
        <v>1173174</v>
      </c>
      <c r="X1118" s="63">
        <f>ROUND(IF(C1118="22", W1118*'UNIT VALUES'!$D$40, W1118*'UNIT VALUES'!$D$32), 0)</f>
        <v>1023556</v>
      </c>
    </row>
    <row r="1119" spans="1:24">
      <c r="A1119" s="64" t="s">
        <v>3120</v>
      </c>
      <c r="B1119" s="64" t="s">
        <v>3091</v>
      </c>
      <c r="C1119" s="64" t="s">
        <v>28</v>
      </c>
      <c r="D1119" s="64" t="s">
        <v>29</v>
      </c>
      <c r="E1119" s="64" t="s">
        <v>28</v>
      </c>
      <c r="F1119" s="64" t="s">
        <v>301</v>
      </c>
      <c r="G1119" s="64" t="s">
        <v>3121</v>
      </c>
      <c r="H1119" s="64" t="s">
        <v>24</v>
      </c>
      <c r="I1119" s="64" t="s">
        <v>3122</v>
      </c>
      <c r="J1119" s="64" t="s">
        <v>3123</v>
      </c>
      <c r="K1119" s="64" t="s">
        <v>1473</v>
      </c>
      <c r="L1119" s="65">
        <v>11916</v>
      </c>
      <c r="M1119" s="65">
        <v>0</v>
      </c>
      <c r="N1119" s="65">
        <v>0</v>
      </c>
      <c r="O1119" s="65">
        <v>48914</v>
      </c>
      <c r="P1119" s="65">
        <v>0</v>
      </c>
      <c r="Q1119" s="65">
        <v>11013</v>
      </c>
      <c r="R1119" s="65">
        <v>1718</v>
      </c>
      <c r="S1119" s="65">
        <v>661</v>
      </c>
      <c r="T1119" s="57">
        <f>IF(P1119&gt;0, ROUND(IF(IF(OR(C1119="51", C1119="52", C1119="66"), (L1119*'UNIT VALUES'!$C$22)-CALCS!P1119,0)&gt;0, IF(OR(C1119="51", C1119="52", C1119="66"), (L1119*'UNIT VALUES'!$C$22)-CALCS!P1119,0), 0), 0), ROUND(IF(IF(OR(C1119="51", C1119="52", C1119="66"), (L1119*'UNIT VALUES'!$C$22)-CALCS!O1119,0)&gt;0, IF(OR(C1119="51", C1119="52", C1119="66"), (L1119*'UNIT VALUES'!$C$22)-CALCS!O1119,0), 0), 0))</f>
        <v>0</v>
      </c>
      <c r="U1119" s="58">
        <f>IF(C1119="22", (O1119*'UNIT VALUES'!$D$34)+(Q1119*'UNIT VALUES'!$D$35)+(S1119*'UNIT VALUES'!$D$36), (O1119*'UNIT VALUES'!$D$24)+(Q1119*'UNIT VALUES'!$D$25)+(S1119*'UNIT VALUES'!$D$26))</f>
        <v>547520.8157713915</v>
      </c>
      <c r="V1119" s="58">
        <f>IF(C1119="22",(O1119*'UNIT VALUES'!$D$37)+(Q1119*'UNIT VALUES'!$D$38)+(R1119*'UNIT VALUES'!$D$39),IF(C1119="66",(Q1119*'UNIT VALUES'!$D$27)+(T1119*'UNIT VALUES'!$D$29)+(R1119*'UNIT VALUES'!$D$30),(Q1119*'UNIT VALUES'!$D$27)+(T1119*'UNIT VALUES'!$D$28)+(R1119*'UNIT VALUES'!$D$30)))</f>
        <v>326445.09616619913</v>
      </c>
      <c r="W1119" s="58">
        <f t="shared" si="17"/>
        <v>547521</v>
      </c>
      <c r="X1119" s="63">
        <f>ROUND(IF(C1119="22", W1119*'UNIT VALUES'!$D$40, W1119*'UNIT VALUES'!$D$32), 0)</f>
        <v>477694</v>
      </c>
    </row>
    <row r="1120" spans="1:24">
      <c r="A1120" s="64" t="s">
        <v>3124</v>
      </c>
      <c r="B1120" s="64" t="s">
        <v>3091</v>
      </c>
      <c r="C1120" s="64" t="s">
        <v>49</v>
      </c>
      <c r="D1120" s="64" t="s">
        <v>50</v>
      </c>
      <c r="E1120" s="64" t="s">
        <v>28</v>
      </c>
      <c r="F1120" s="64" t="s">
        <v>2194</v>
      </c>
      <c r="G1120" s="64" t="s">
        <v>3125</v>
      </c>
      <c r="H1120" s="64" t="s">
        <v>24</v>
      </c>
      <c r="I1120" s="64" t="s">
        <v>3126</v>
      </c>
      <c r="J1120" s="64" t="s">
        <v>3111</v>
      </c>
      <c r="K1120" s="64" t="s">
        <v>1473</v>
      </c>
      <c r="L1120" s="65">
        <v>17895</v>
      </c>
      <c r="M1120" s="65">
        <v>23397</v>
      </c>
      <c r="N1120" s="65">
        <v>23397</v>
      </c>
      <c r="O1120" s="65">
        <v>22591</v>
      </c>
      <c r="P1120" s="65">
        <v>0</v>
      </c>
      <c r="Q1120" s="65">
        <v>4794</v>
      </c>
      <c r="R1120" s="65">
        <v>1321</v>
      </c>
      <c r="S1120" s="65">
        <v>145</v>
      </c>
      <c r="T1120" s="57">
        <f>IF(P1120&gt;0, ROUND(IF(IF(OR(C1120="51", C1120="52", C1120="66"), (L1120*'UNIT VALUES'!$C$22)-CALCS!P1120,0)&gt;0, IF(OR(C1120="51", C1120="52", C1120="66"), (L1120*'UNIT VALUES'!$C$22)-CALCS!P1120,0), 0), 0), ROUND(IF(IF(OR(C1120="51", C1120="52", C1120="66"), (L1120*'UNIT VALUES'!$C$22)-CALCS!O1120,0)&gt;0, IF(OR(C1120="51", C1120="52", C1120="66"), (L1120*'UNIT VALUES'!$C$22)-CALCS!O1120,0), 0), 0))</f>
        <v>4127</v>
      </c>
      <c r="U1120" s="58">
        <f>IF(C1120="22", (O1120*'UNIT VALUES'!$D$34)+(Q1120*'UNIT VALUES'!$D$35)+(S1120*'UNIT VALUES'!$D$36), (O1120*'UNIT VALUES'!$D$24)+(Q1120*'UNIT VALUES'!$D$25)+(S1120*'UNIT VALUES'!$D$26))</f>
        <v>216721.8152536657</v>
      </c>
      <c r="V1120" s="58">
        <f>IF(C1120="22",(O1120*'UNIT VALUES'!$D$37)+(Q1120*'UNIT VALUES'!$D$38)+(R1120*'UNIT VALUES'!$D$39),IF(C1120="66",(Q1120*'UNIT VALUES'!$D$27)+(T1120*'UNIT VALUES'!$D$29)+(R1120*'UNIT VALUES'!$D$30),(Q1120*'UNIT VALUES'!$D$27)+(T1120*'UNIT VALUES'!$D$28)+(R1120*'UNIT VALUES'!$D$30)))</f>
        <v>234919.52913404314</v>
      </c>
      <c r="W1120" s="58">
        <f t="shared" si="17"/>
        <v>234920</v>
      </c>
      <c r="X1120" s="63">
        <f>ROUND(IF(C1120="22", W1120*'UNIT VALUES'!$D$40, W1120*'UNIT VALUES'!$D$32), 0)</f>
        <v>204960</v>
      </c>
    </row>
    <row r="1121" spans="1:24">
      <c r="A1121" s="64" t="s">
        <v>3127</v>
      </c>
      <c r="B1121" s="64" t="s">
        <v>3091</v>
      </c>
      <c r="C1121" s="64" t="s">
        <v>28</v>
      </c>
      <c r="D1121" s="64" t="s">
        <v>29</v>
      </c>
      <c r="E1121" s="64" t="s">
        <v>28</v>
      </c>
      <c r="F1121" s="64" t="s">
        <v>333</v>
      </c>
      <c r="G1121" s="64" t="s">
        <v>3128</v>
      </c>
      <c r="H1121" s="64" t="s">
        <v>24</v>
      </c>
      <c r="I1121" s="64" t="s">
        <v>3129</v>
      </c>
      <c r="J1121" s="64" t="s">
        <v>3130</v>
      </c>
      <c r="K1121" s="64" t="s">
        <v>1473</v>
      </c>
      <c r="L1121" s="65">
        <v>54790</v>
      </c>
      <c r="M1121" s="65">
        <v>66743</v>
      </c>
      <c r="N1121" s="65">
        <v>66743</v>
      </c>
      <c r="O1121" s="65">
        <v>75568</v>
      </c>
      <c r="P1121" s="65">
        <v>0</v>
      </c>
      <c r="Q1121" s="65">
        <v>13219</v>
      </c>
      <c r="R1121" s="65">
        <v>5735</v>
      </c>
      <c r="S1121" s="65">
        <v>391</v>
      </c>
      <c r="T1121" s="57">
        <f>IF(P1121&gt;0, ROUND(IF(IF(OR(C1121="51", C1121="52", C1121="66"), (L1121*'UNIT VALUES'!$C$22)-CALCS!P1121,0)&gt;0, IF(OR(C1121="51", C1121="52", C1121="66"), (L1121*'UNIT VALUES'!$C$22)-CALCS!P1121,0), 0), 0), ROUND(IF(IF(OR(C1121="51", C1121="52", C1121="66"), (L1121*'UNIT VALUES'!$C$22)-CALCS!O1121,0)&gt;0, IF(OR(C1121="51", C1121="52", C1121="66"), (L1121*'UNIT VALUES'!$C$22)-CALCS!O1121,0), 0), 0))</f>
        <v>6235</v>
      </c>
      <c r="U1121" s="58">
        <f>IF(C1121="22", (O1121*'UNIT VALUES'!$D$34)+(Q1121*'UNIT VALUES'!$D$35)+(S1121*'UNIT VALUES'!$D$36), (O1121*'UNIT VALUES'!$D$24)+(Q1121*'UNIT VALUES'!$D$25)+(S1121*'UNIT VALUES'!$D$26))</f>
        <v>622189.72741429321</v>
      </c>
      <c r="V1121" s="58">
        <f>IF(C1121="22",(O1121*'UNIT VALUES'!$D$37)+(Q1121*'UNIT VALUES'!$D$38)+(R1121*'UNIT VALUES'!$D$39),IF(C1121="66",(Q1121*'UNIT VALUES'!$D$27)+(T1121*'UNIT VALUES'!$D$29)+(R1121*'UNIT VALUES'!$D$30),(Q1121*'UNIT VALUES'!$D$27)+(T1121*'UNIT VALUES'!$D$28)+(R1121*'UNIT VALUES'!$D$30)))</f>
        <v>732653.89871092467</v>
      </c>
      <c r="W1121" s="58">
        <f t="shared" si="17"/>
        <v>732654</v>
      </c>
      <c r="X1121" s="63">
        <f>ROUND(IF(C1121="22", W1121*'UNIT VALUES'!$D$40, W1121*'UNIT VALUES'!$D$32), 0)</f>
        <v>639217</v>
      </c>
    </row>
    <row r="1122" spans="1:24">
      <c r="A1122" s="64" t="s">
        <v>3131</v>
      </c>
      <c r="B1122" s="64" t="s">
        <v>3091</v>
      </c>
      <c r="C1122" s="64" t="s">
        <v>28</v>
      </c>
      <c r="D1122" s="64" t="s">
        <v>29</v>
      </c>
      <c r="E1122" s="64" t="s">
        <v>28</v>
      </c>
      <c r="F1122" s="64" t="s">
        <v>2593</v>
      </c>
      <c r="G1122" s="64" t="s">
        <v>3132</v>
      </c>
      <c r="H1122" s="64" t="s">
        <v>24</v>
      </c>
      <c r="I1122" s="64" t="s">
        <v>550</v>
      </c>
      <c r="J1122" s="64" t="s">
        <v>3104</v>
      </c>
      <c r="K1122" s="64" t="s">
        <v>1473</v>
      </c>
      <c r="L1122" s="65">
        <v>113662</v>
      </c>
      <c r="M1122" s="65">
        <v>144903</v>
      </c>
      <c r="N1122" s="65">
        <v>144903</v>
      </c>
      <c r="O1122" s="65">
        <v>180719</v>
      </c>
      <c r="P1122" s="65">
        <v>0</v>
      </c>
      <c r="Q1122" s="65">
        <v>24870</v>
      </c>
      <c r="R1122" s="65">
        <v>4130</v>
      </c>
      <c r="S1122" s="65">
        <v>1145</v>
      </c>
      <c r="T1122" s="57">
        <f>IF(P1122&gt;0, ROUND(IF(IF(OR(C1122="51", C1122="52", C1122="66"), (L1122*'UNIT VALUES'!$C$22)-CALCS!P1122,0)&gt;0, IF(OR(C1122="51", C1122="52", C1122="66"), (L1122*'UNIT VALUES'!$C$22)-CALCS!P1122,0), 0), 0), ROUND(IF(IF(OR(C1122="51", C1122="52", C1122="66"), (L1122*'UNIT VALUES'!$C$22)-CALCS!O1122,0)&gt;0, IF(OR(C1122="51", C1122="52", C1122="66"), (L1122*'UNIT VALUES'!$C$22)-CALCS!O1122,0), 0), 0))</f>
        <v>0</v>
      </c>
      <c r="U1122" s="58">
        <f>IF(C1122="22", (O1122*'UNIT VALUES'!$D$34)+(Q1122*'UNIT VALUES'!$D$35)+(S1122*'UNIT VALUES'!$D$36), (O1122*'UNIT VALUES'!$D$24)+(Q1122*'UNIT VALUES'!$D$25)+(S1122*'UNIT VALUES'!$D$26))</f>
        <v>1315660.8742095928</v>
      </c>
      <c r="V1122" s="58">
        <f>IF(C1122="22",(O1122*'UNIT VALUES'!$D$37)+(Q1122*'UNIT VALUES'!$D$38)+(R1122*'UNIT VALUES'!$D$39),IF(C1122="66",(Q1122*'UNIT VALUES'!$D$27)+(T1122*'UNIT VALUES'!$D$29)+(R1122*'UNIT VALUES'!$D$30),(Q1122*'UNIT VALUES'!$D$27)+(T1122*'UNIT VALUES'!$D$28)+(R1122*'UNIT VALUES'!$D$30)))</f>
        <v>755081.62595230946</v>
      </c>
      <c r="W1122" s="58">
        <f t="shared" si="17"/>
        <v>1315661</v>
      </c>
      <c r="X1122" s="63">
        <f>ROUND(IF(C1122="22", W1122*'UNIT VALUES'!$D$40, W1122*'UNIT VALUES'!$D$32), 0)</f>
        <v>1147871</v>
      </c>
    </row>
    <row r="1123" spans="1:24">
      <c r="A1123" s="64" t="s">
        <v>3133</v>
      </c>
      <c r="B1123" s="64" t="s">
        <v>3091</v>
      </c>
      <c r="C1123" s="64" t="s">
        <v>28</v>
      </c>
      <c r="D1123" s="64" t="s">
        <v>29</v>
      </c>
      <c r="E1123" s="64" t="s">
        <v>28</v>
      </c>
      <c r="F1123" s="64" t="s">
        <v>339</v>
      </c>
      <c r="G1123" s="64" t="s">
        <v>3134</v>
      </c>
      <c r="H1123" s="64" t="s">
        <v>24</v>
      </c>
      <c r="I1123" s="64" t="s">
        <v>2244</v>
      </c>
      <c r="J1123" s="64" t="s">
        <v>3104</v>
      </c>
      <c r="K1123" s="64" t="s">
        <v>1473</v>
      </c>
      <c r="L1123" s="65">
        <v>304869</v>
      </c>
      <c r="M1123" s="65">
        <v>266979</v>
      </c>
      <c r="N1123" s="65">
        <v>266979</v>
      </c>
      <c r="O1123" s="65">
        <v>242803</v>
      </c>
      <c r="P1123" s="65">
        <v>0</v>
      </c>
      <c r="Q1123" s="65">
        <v>36466</v>
      </c>
      <c r="R1123" s="65">
        <v>15564</v>
      </c>
      <c r="S1123" s="65">
        <v>2220</v>
      </c>
      <c r="T1123" s="57">
        <f>IF(P1123&gt;0, ROUND(IF(IF(OR(C1123="51", C1123="52", C1123="66"), (L1123*'UNIT VALUES'!$C$22)-CALCS!P1123,0)&gt;0, IF(OR(C1123="51", C1123="52", C1123="66"), (L1123*'UNIT VALUES'!$C$22)-CALCS!P1123,0), 0), 0), ROUND(IF(IF(OR(C1123="51", C1123="52", C1123="66"), (L1123*'UNIT VALUES'!$C$22)-CALCS!O1123,0)&gt;0, IF(OR(C1123="51", C1123="52", C1123="66"), (L1123*'UNIT VALUES'!$C$22)-CALCS!O1123,0), 0), 0))</f>
        <v>212374</v>
      </c>
      <c r="U1123" s="58">
        <f>IF(C1123="22", (O1123*'UNIT VALUES'!$D$34)+(Q1123*'UNIT VALUES'!$D$35)+(S1123*'UNIT VALUES'!$D$36), (O1123*'UNIT VALUES'!$D$24)+(Q1123*'UNIT VALUES'!$D$25)+(S1123*'UNIT VALUES'!$D$26))</f>
        <v>1977137.8944034495</v>
      </c>
      <c r="V1123" s="58">
        <f>IF(C1123="22",(O1123*'UNIT VALUES'!$D$37)+(Q1123*'UNIT VALUES'!$D$38)+(R1123*'UNIT VALUES'!$D$39),IF(C1123="66",(Q1123*'UNIT VALUES'!$D$27)+(T1123*'UNIT VALUES'!$D$29)+(R1123*'UNIT VALUES'!$D$30),(Q1123*'UNIT VALUES'!$D$27)+(T1123*'UNIT VALUES'!$D$28)+(R1123*'UNIT VALUES'!$D$30)))</f>
        <v>4455240.1740629766</v>
      </c>
      <c r="W1123" s="58">
        <f t="shared" si="17"/>
        <v>4455240</v>
      </c>
      <c r="X1123" s="63">
        <f>ROUND(IF(C1123="22", W1123*'UNIT VALUES'!$D$40, W1123*'UNIT VALUES'!$D$32), 0)</f>
        <v>3887052</v>
      </c>
    </row>
    <row r="1124" spans="1:24">
      <c r="A1124" s="64" t="s">
        <v>3135</v>
      </c>
      <c r="B1124" s="64" t="s">
        <v>3091</v>
      </c>
      <c r="C1124" s="64" t="s">
        <v>49</v>
      </c>
      <c r="D1124" s="64" t="s">
        <v>50</v>
      </c>
      <c r="E1124" s="64" t="s">
        <v>28</v>
      </c>
      <c r="F1124" s="64" t="s">
        <v>2594</v>
      </c>
      <c r="G1124" s="64" t="s">
        <v>3136</v>
      </c>
      <c r="H1124" s="64" t="s">
        <v>24</v>
      </c>
      <c r="I1124" s="64" t="s">
        <v>3137</v>
      </c>
      <c r="J1124" s="64" t="s">
        <v>3111</v>
      </c>
      <c r="K1124" s="64" t="s">
        <v>1473</v>
      </c>
      <c r="L1124" s="65">
        <v>36750</v>
      </c>
      <c r="M1124" s="65">
        <v>41055</v>
      </c>
      <c r="N1124" s="65">
        <v>41055</v>
      </c>
      <c r="O1124" s="65">
        <v>32420</v>
      </c>
      <c r="P1124" s="65">
        <v>0</v>
      </c>
      <c r="Q1124" s="65">
        <v>5743</v>
      </c>
      <c r="R1124" s="65">
        <v>4155</v>
      </c>
      <c r="S1124" s="65">
        <v>232</v>
      </c>
      <c r="T1124" s="57">
        <f>IF(P1124&gt;0, ROUND(IF(IF(OR(C1124="51", C1124="52", C1124="66"), (L1124*'UNIT VALUES'!$C$22)-CALCS!P1124,0)&gt;0, IF(OR(C1124="51", C1124="52", C1124="66"), (L1124*'UNIT VALUES'!$C$22)-CALCS!P1124,0), 0), 0), ROUND(IF(IF(OR(C1124="51", C1124="52", C1124="66"), (L1124*'UNIT VALUES'!$C$22)-CALCS!O1124,0)&gt;0, IF(OR(C1124="51", C1124="52", C1124="66"), (L1124*'UNIT VALUES'!$C$22)-CALCS!O1124,0), 0), 0))</f>
        <v>22449</v>
      </c>
      <c r="U1124" s="58">
        <f>IF(C1124="22", (O1124*'UNIT VALUES'!$D$34)+(Q1124*'UNIT VALUES'!$D$35)+(S1124*'UNIT VALUES'!$D$36), (O1124*'UNIT VALUES'!$D$24)+(Q1124*'UNIT VALUES'!$D$25)+(S1124*'UNIT VALUES'!$D$26))</f>
        <v>280023.63653047674</v>
      </c>
      <c r="V1124" s="58">
        <f>IF(C1124="22",(O1124*'UNIT VALUES'!$D$37)+(Q1124*'UNIT VALUES'!$D$38)+(R1124*'UNIT VALUES'!$D$39),IF(C1124="66",(Q1124*'UNIT VALUES'!$D$27)+(T1124*'UNIT VALUES'!$D$29)+(R1124*'UNIT VALUES'!$D$30),(Q1124*'UNIT VALUES'!$D$27)+(T1124*'UNIT VALUES'!$D$28)+(R1124*'UNIT VALUES'!$D$30)))</f>
        <v>685221.50251447666</v>
      </c>
      <c r="W1124" s="58">
        <f t="shared" si="17"/>
        <v>685222</v>
      </c>
      <c r="X1124" s="63">
        <f>ROUND(IF(C1124="22", W1124*'UNIT VALUES'!$D$40, W1124*'UNIT VALUES'!$D$32), 0)</f>
        <v>597834</v>
      </c>
    </row>
    <row r="1125" spans="1:24">
      <c r="A1125" s="64" t="s">
        <v>2156</v>
      </c>
      <c r="B1125" s="64" t="s">
        <v>3091</v>
      </c>
      <c r="C1125" s="64" t="s">
        <v>28</v>
      </c>
      <c r="D1125" s="64" t="s">
        <v>29</v>
      </c>
      <c r="E1125" s="64" t="s">
        <v>28</v>
      </c>
      <c r="F1125" s="64" t="s">
        <v>923</v>
      </c>
      <c r="G1125" s="64" t="s">
        <v>3138</v>
      </c>
      <c r="H1125" s="64" t="s">
        <v>24</v>
      </c>
      <c r="I1125" s="64" t="s">
        <v>618</v>
      </c>
      <c r="J1125" s="64" t="s">
        <v>3104</v>
      </c>
      <c r="K1125" s="64" t="s">
        <v>1473</v>
      </c>
      <c r="L1125" s="65">
        <v>114773</v>
      </c>
      <c r="M1125" s="65">
        <v>104577</v>
      </c>
      <c r="N1125" s="65">
        <v>104577</v>
      </c>
      <c r="O1125" s="65">
        <v>95535</v>
      </c>
      <c r="P1125" s="65">
        <v>0</v>
      </c>
      <c r="Q1125" s="65">
        <v>14610</v>
      </c>
      <c r="R1125" s="65">
        <v>5706</v>
      </c>
      <c r="S1125" s="65">
        <v>561</v>
      </c>
      <c r="T1125" s="57">
        <f>IF(P1125&gt;0, ROUND(IF(IF(OR(C1125="51", C1125="52", C1125="66"), (L1125*'UNIT VALUES'!$C$22)-CALCS!P1125,0)&gt;0, IF(OR(C1125="51", C1125="52", C1125="66"), (L1125*'UNIT VALUES'!$C$22)-CALCS!P1125,0), 0), 0), ROUND(IF(IF(OR(C1125="51", C1125="52", C1125="66"), (L1125*'UNIT VALUES'!$C$22)-CALCS!O1125,0)&gt;0, IF(OR(C1125="51", C1125="52", C1125="66"), (L1125*'UNIT VALUES'!$C$22)-CALCS!O1125,0), 0), 0))</f>
        <v>75824</v>
      </c>
      <c r="U1125" s="58">
        <f>IF(C1125="22", (O1125*'UNIT VALUES'!$D$34)+(Q1125*'UNIT VALUES'!$D$35)+(S1125*'UNIT VALUES'!$D$36), (O1125*'UNIT VALUES'!$D$24)+(Q1125*'UNIT VALUES'!$D$25)+(S1125*'UNIT VALUES'!$D$26))</f>
        <v>733096.16450452094</v>
      </c>
      <c r="V1125" s="58">
        <f>IF(C1125="22",(O1125*'UNIT VALUES'!$D$37)+(Q1125*'UNIT VALUES'!$D$38)+(R1125*'UNIT VALUES'!$D$39),IF(C1125="66",(Q1125*'UNIT VALUES'!$D$27)+(T1125*'UNIT VALUES'!$D$29)+(R1125*'UNIT VALUES'!$D$30),(Q1125*'UNIT VALUES'!$D$27)+(T1125*'UNIT VALUES'!$D$28)+(R1125*'UNIT VALUES'!$D$30)))</f>
        <v>1630732.1713870701</v>
      </c>
      <c r="W1125" s="58">
        <f t="shared" si="17"/>
        <v>1630732</v>
      </c>
      <c r="X1125" s="63">
        <f>ROUND(IF(C1125="22", W1125*'UNIT VALUES'!$D$40, W1125*'UNIT VALUES'!$D$32), 0)</f>
        <v>1422761</v>
      </c>
    </row>
    <row r="1126" spans="1:24">
      <c r="A1126" s="64" t="s">
        <v>3139</v>
      </c>
      <c r="B1126" s="64" t="s">
        <v>3091</v>
      </c>
      <c r="C1126" s="64" t="s">
        <v>28</v>
      </c>
      <c r="D1126" s="64" t="s">
        <v>29</v>
      </c>
      <c r="E1126" s="64" t="s">
        <v>28</v>
      </c>
      <c r="F1126" s="64" t="s">
        <v>1506</v>
      </c>
      <c r="G1126" s="64" t="s">
        <v>3140</v>
      </c>
      <c r="H1126" s="64" t="s">
        <v>24</v>
      </c>
      <c r="I1126" s="64" t="s">
        <v>3141</v>
      </c>
      <c r="J1126" s="64" t="s">
        <v>3095</v>
      </c>
      <c r="K1126" s="64" t="s">
        <v>1473</v>
      </c>
      <c r="L1126" s="65">
        <v>9371</v>
      </c>
      <c r="M1126" s="65">
        <v>0</v>
      </c>
      <c r="N1126" s="65">
        <v>0</v>
      </c>
      <c r="O1126" s="65">
        <v>16408</v>
      </c>
      <c r="P1126" s="65">
        <v>0</v>
      </c>
      <c r="Q1126" s="65">
        <v>4101</v>
      </c>
      <c r="R1126" s="65">
        <v>764</v>
      </c>
      <c r="S1126" s="65">
        <v>27</v>
      </c>
      <c r="T1126" s="57">
        <f>IF(P1126&gt;0, ROUND(IF(IF(OR(C1126="51", C1126="52", C1126="66"), (L1126*'UNIT VALUES'!$C$22)-CALCS!P1126,0)&gt;0, IF(OR(C1126="51", C1126="52", C1126="66"), (L1126*'UNIT VALUES'!$C$22)-CALCS!P1126,0), 0), 0), ROUND(IF(IF(OR(C1126="51", C1126="52", C1126="66"), (L1126*'UNIT VALUES'!$C$22)-CALCS!O1126,0)&gt;0, IF(OR(C1126="51", C1126="52", C1126="66"), (L1126*'UNIT VALUES'!$C$22)-CALCS!O1126,0), 0), 0))</f>
        <v>0</v>
      </c>
      <c r="U1126" s="58">
        <f>IF(C1126="22", (O1126*'UNIT VALUES'!$D$34)+(Q1126*'UNIT VALUES'!$D$35)+(S1126*'UNIT VALUES'!$D$36), (O1126*'UNIT VALUES'!$D$24)+(Q1126*'UNIT VALUES'!$D$25)+(S1126*'UNIT VALUES'!$D$26))</f>
        <v>163228.1741002838</v>
      </c>
      <c r="V1126" s="58">
        <f>IF(C1126="22",(O1126*'UNIT VALUES'!$D$37)+(Q1126*'UNIT VALUES'!$D$38)+(R1126*'UNIT VALUES'!$D$39),IF(C1126="66",(Q1126*'UNIT VALUES'!$D$27)+(T1126*'UNIT VALUES'!$D$29)+(R1126*'UNIT VALUES'!$D$30),(Q1126*'UNIT VALUES'!$D$27)+(T1126*'UNIT VALUES'!$D$28)+(R1126*'UNIT VALUES'!$D$30)))</f>
        <v>130440.542867558</v>
      </c>
      <c r="W1126" s="58">
        <f t="shared" si="17"/>
        <v>163228</v>
      </c>
      <c r="X1126" s="63">
        <f>ROUND(IF(C1126="22", W1126*'UNIT VALUES'!$D$40, W1126*'UNIT VALUES'!$D$32), 0)</f>
        <v>142411</v>
      </c>
    </row>
    <row r="1127" spans="1:24">
      <c r="A1127" s="64" t="s">
        <v>600</v>
      </c>
      <c r="B1127" s="64" t="s">
        <v>3091</v>
      </c>
      <c r="C1127" s="64" t="s">
        <v>28</v>
      </c>
      <c r="D1127" s="64" t="s">
        <v>29</v>
      </c>
      <c r="E1127" s="64" t="s">
        <v>28</v>
      </c>
      <c r="F1127" s="64" t="s">
        <v>3142</v>
      </c>
      <c r="G1127" s="64" t="s">
        <v>3143</v>
      </c>
      <c r="H1127" s="64" t="s">
        <v>24</v>
      </c>
      <c r="I1127" s="64" t="s">
        <v>633</v>
      </c>
      <c r="J1127" s="64" t="s">
        <v>3111</v>
      </c>
      <c r="K1127" s="64" t="s">
        <v>1473</v>
      </c>
      <c r="L1127" s="65">
        <v>219958</v>
      </c>
      <c r="M1127" s="65">
        <v>219214</v>
      </c>
      <c r="N1127" s="65">
        <v>219214</v>
      </c>
      <c r="O1127" s="65">
        <v>204214</v>
      </c>
      <c r="P1127" s="65">
        <v>0</v>
      </c>
      <c r="Q1127" s="65">
        <v>42208</v>
      </c>
      <c r="R1127" s="65">
        <v>30025</v>
      </c>
      <c r="S1127" s="65">
        <v>1310</v>
      </c>
      <c r="T1127" s="57">
        <f>IF(P1127&gt;0, ROUND(IF(IF(OR(C1127="51", C1127="52", C1127="66"), (L1127*'UNIT VALUES'!$C$22)-CALCS!P1127,0)&gt;0, IF(OR(C1127="51", C1127="52", C1127="66"), (L1127*'UNIT VALUES'!$C$22)-CALCS!P1127,0), 0), 0), ROUND(IF(IF(OR(C1127="51", C1127="52", C1127="66"), (L1127*'UNIT VALUES'!$C$22)-CALCS!O1127,0)&gt;0, IF(OR(C1127="51", C1127="52", C1127="66"), (L1127*'UNIT VALUES'!$C$22)-CALCS!O1127,0), 0), 0))</f>
        <v>124189</v>
      </c>
      <c r="U1127" s="58">
        <f>IF(C1127="22", (O1127*'UNIT VALUES'!$D$34)+(Q1127*'UNIT VALUES'!$D$35)+(S1127*'UNIT VALUES'!$D$36), (O1127*'UNIT VALUES'!$D$24)+(Q1127*'UNIT VALUES'!$D$25)+(S1127*'UNIT VALUES'!$D$26))</f>
        <v>1924190.1406660294</v>
      </c>
      <c r="V1127" s="58">
        <f>IF(C1127="22",(O1127*'UNIT VALUES'!$D$37)+(Q1127*'UNIT VALUES'!$D$38)+(R1127*'UNIT VALUES'!$D$39),IF(C1127="66",(Q1127*'UNIT VALUES'!$D$27)+(T1127*'UNIT VALUES'!$D$29)+(R1127*'UNIT VALUES'!$D$30),(Q1127*'UNIT VALUES'!$D$27)+(T1127*'UNIT VALUES'!$D$28)+(R1127*'UNIT VALUES'!$D$30)))</f>
        <v>4486756.4611348659</v>
      </c>
      <c r="W1127" s="58">
        <f t="shared" si="17"/>
        <v>4486756</v>
      </c>
      <c r="X1127" s="63">
        <f>ROUND(IF(C1127="22", W1127*'UNIT VALUES'!$D$40, W1127*'UNIT VALUES'!$D$32), 0)</f>
        <v>3914549</v>
      </c>
    </row>
    <row r="1128" spans="1:24">
      <c r="A1128" s="64" t="s">
        <v>3144</v>
      </c>
      <c r="B1128" s="64" t="s">
        <v>3091</v>
      </c>
      <c r="C1128" s="64" t="s">
        <v>28</v>
      </c>
      <c r="D1128" s="64" t="s">
        <v>29</v>
      </c>
      <c r="E1128" s="64" t="s">
        <v>28</v>
      </c>
      <c r="F1128" s="64" t="s">
        <v>1010</v>
      </c>
      <c r="G1128" s="64" t="s">
        <v>3145</v>
      </c>
      <c r="H1128" s="64" t="s">
        <v>24</v>
      </c>
      <c r="I1128" s="64" t="s">
        <v>636</v>
      </c>
      <c r="J1128" s="64" t="s">
        <v>3146</v>
      </c>
      <c r="K1128" s="64" t="s">
        <v>1473</v>
      </c>
      <c r="L1128" s="65">
        <v>97110</v>
      </c>
      <c r="M1128" s="65">
        <v>100220</v>
      </c>
      <c r="N1128" s="65">
        <v>100220</v>
      </c>
      <c r="O1128" s="65">
        <v>97032</v>
      </c>
      <c r="P1128" s="65">
        <v>0</v>
      </c>
      <c r="Q1128" s="65">
        <v>16958</v>
      </c>
      <c r="R1128" s="65">
        <v>10753</v>
      </c>
      <c r="S1128" s="65">
        <v>525</v>
      </c>
      <c r="T1128" s="57">
        <f>IF(P1128&gt;0, ROUND(IF(IF(OR(C1128="51", C1128="52", C1128="66"), (L1128*'UNIT VALUES'!$C$22)-CALCS!P1128,0)&gt;0, IF(OR(C1128="51", C1128="52", C1128="66"), (L1128*'UNIT VALUES'!$C$22)-CALCS!P1128,0), 0), 0), ROUND(IF(IF(OR(C1128="51", C1128="52", C1128="66"), (L1128*'UNIT VALUES'!$C$22)-CALCS!O1128,0)&gt;0, IF(OR(C1128="51", C1128="52", C1128="66"), (L1128*'UNIT VALUES'!$C$22)-CALCS!O1128,0), 0), 0))</f>
        <v>47956</v>
      </c>
      <c r="U1128" s="58">
        <f>IF(C1128="22", (O1128*'UNIT VALUES'!$D$34)+(Q1128*'UNIT VALUES'!$D$35)+(S1128*'UNIT VALUES'!$D$36), (O1128*'UNIT VALUES'!$D$24)+(Q1128*'UNIT VALUES'!$D$25)+(S1128*'UNIT VALUES'!$D$26))</f>
        <v>802315.4852118385</v>
      </c>
      <c r="V1128" s="58">
        <f>IF(C1128="22",(O1128*'UNIT VALUES'!$D$37)+(Q1128*'UNIT VALUES'!$D$38)+(R1128*'UNIT VALUES'!$D$39),IF(C1128="66",(Q1128*'UNIT VALUES'!$D$27)+(T1128*'UNIT VALUES'!$D$29)+(R1128*'UNIT VALUES'!$D$30),(Q1128*'UNIT VALUES'!$D$27)+(T1128*'UNIT VALUES'!$D$28)+(R1128*'UNIT VALUES'!$D$30)))</f>
        <v>1684649.7294510836</v>
      </c>
      <c r="W1128" s="58">
        <f t="shared" si="17"/>
        <v>1684650</v>
      </c>
      <c r="X1128" s="63">
        <f>ROUND(IF(C1128="22", W1128*'UNIT VALUES'!$D$40, W1128*'UNIT VALUES'!$D$32), 0)</f>
        <v>1469802</v>
      </c>
    </row>
    <row r="1129" spans="1:24">
      <c r="A1129" s="64" t="s">
        <v>3147</v>
      </c>
      <c r="B1129" s="64" t="s">
        <v>3091</v>
      </c>
      <c r="C1129" s="64" t="s">
        <v>49</v>
      </c>
      <c r="D1129" s="64" t="s">
        <v>50</v>
      </c>
      <c r="E1129" s="64" t="s">
        <v>28</v>
      </c>
      <c r="F1129" s="64" t="s">
        <v>3148</v>
      </c>
      <c r="G1129" s="64" t="s">
        <v>3149</v>
      </c>
      <c r="H1129" s="64" t="s">
        <v>24</v>
      </c>
      <c r="I1129" s="64" t="s">
        <v>3150</v>
      </c>
      <c r="J1129" s="64" t="s">
        <v>3104</v>
      </c>
      <c r="K1129" s="64" t="s">
        <v>1473</v>
      </c>
      <c r="L1129" s="65">
        <v>43975</v>
      </c>
      <c r="M1129" s="65">
        <v>47621</v>
      </c>
      <c r="N1129" s="65">
        <v>47621</v>
      </c>
      <c r="O1129" s="65">
        <v>84585</v>
      </c>
      <c r="P1129" s="65">
        <v>0</v>
      </c>
      <c r="Q1129" s="65">
        <v>8546</v>
      </c>
      <c r="R1129" s="65">
        <v>2357</v>
      </c>
      <c r="S1129" s="65">
        <v>357</v>
      </c>
      <c r="T1129" s="57">
        <f>IF(P1129&gt;0, ROUND(IF(IF(OR(C1129="51", C1129="52", C1129="66"), (L1129*'UNIT VALUES'!$C$22)-CALCS!P1129,0)&gt;0, IF(OR(C1129="51", C1129="52", C1129="66"), (L1129*'UNIT VALUES'!$C$22)-CALCS!P1129,0), 0), 0), ROUND(IF(IF(OR(C1129="51", C1129="52", C1129="66"), (L1129*'UNIT VALUES'!$C$22)-CALCS!O1129,0)&gt;0, IF(OR(C1129="51", C1129="52", C1129="66"), (L1129*'UNIT VALUES'!$C$22)-CALCS!O1129,0), 0), 0))</f>
        <v>0</v>
      </c>
      <c r="U1129" s="58">
        <f>IF(C1129="22", (O1129*'UNIT VALUES'!$D$34)+(Q1129*'UNIT VALUES'!$D$35)+(S1129*'UNIT VALUES'!$D$36), (O1129*'UNIT VALUES'!$D$24)+(Q1129*'UNIT VALUES'!$D$25)+(S1129*'UNIT VALUES'!$D$26))</f>
        <v>490120.33391551522</v>
      </c>
      <c r="V1129" s="58">
        <f>IF(C1129="22",(O1129*'UNIT VALUES'!$D$37)+(Q1129*'UNIT VALUES'!$D$38)+(R1129*'UNIT VALUES'!$D$39),IF(C1129="66",(Q1129*'UNIT VALUES'!$D$27)+(T1129*'UNIT VALUES'!$D$29)+(R1129*'UNIT VALUES'!$D$30),(Q1129*'UNIT VALUES'!$D$27)+(T1129*'UNIT VALUES'!$D$28)+(R1129*'UNIT VALUES'!$D$30)))</f>
        <v>326485.41664620081</v>
      </c>
      <c r="W1129" s="58">
        <f t="shared" si="17"/>
        <v>490120</v>
      </c>
      <c r="X1129" s="63">
        <f>ROUND(IF(C1129="22", W1129*'UNIT VALUES'!$D$40, W1129*'UNIT VALUES'!$D$32), 0)</f>
        <v>427614</v>
      </c>
    </row>
    <row r="1130" spans="1:24">
      <c r="A1130" s="64" t="s">
        <v>3151</v>
      </c>
      <c r="B1130" s="64" t="s">
        <v>3091</v>
      </c>
      <c r="C1130" s="64" t="s">
        <v>28</v>
      </c>
      <c r="D1130" s="64" t="s">
        <v>29</v>
      </c>
      <c r="E1130" s="64" t="s">
        <v>28</v>
      </c>
      <c r="F1130" s="64" t="s">
        <v>3152</v>
      </c>
      <c r="G1130" s="64" t="s">
        <v>3153</v>
      </c>
      <c r="H1130" s="64" t="s">
        <v>24</v>
      </c>
      <c r="I1130" s="64" t="s">
        <v>1743</v>
      </c>
      <c r="J1130" s="64" t="s">
        <v>3104</v>
      </c>
      <c r="K1130" s="64" t="s">
        <v>1473</v>
      </c>
      <c r="L1130" s="65">
        <v>85218</v>
      </c>
      <c r="M1130" s="65">
        <v>262199</v>
      </c>
      <c r="N1130" s="65">
        <v>262199</v>
      </c>
      <c r="O1130" s="65">
        <v>437994</v>
      </c>
      <c r="P1130" s="65">
        <v>0</v>
      </c>
      <c r="Q1130" s="65">
        <v>29156</v>
      </c>
      <c r="R1130" s="65">
        <v>2154</v>
      </c>
      <c r="S1130" s="65">
        <v>1629</v>
      </c>
      <c r="T1130" s="57">
        <f>IF(P1130&gt;0, ROUND(IF(IF(OR(C1130="51", C1130="52", C1130="66"), (L1130*'UNIT VALUES'!$C$22)-CALCS!P1130,0)&gt;0, IF(OR(C1130="51", C1130="52", C1130="66"), (L1130*'UNIT VALUES'!$C$22)-CALCS!P1130,0), 0), 0), ROUND(IF(IF(OR(C1130="51", C1130="52", C1130="66"), (L1130*'UNIT VALUES'!$C$22)-CALCS!O1130,0)&gt;0, IF(OR(C1130="51", C1130="52", C1130="66"), (L1130*'UNIT VALUES'!$C$22)-CALCS!O1130,0), 0), 0))</f>
        <v>0</v>
      </c>
      <c r="U1130" s="58">
        <f>IF(C1130="22", (O1130*'UNIT VALUES'!$D$34)+(Q1130*'UNIT VALUES'!$D$35)+(S1130*'UNIT VALUES'!$D$36), (O1130*'UNIT VALUES'!$D$24)+(Q1130*'UNIT VALUES'!$D$25)+(S1130*'UNIT VALUES'!$D$26))</f>
        <v>2035414.7435503309</v>
      </c>
      <c r="V1130" s="58">
        <f>IF(C1130="22",(O1130*'UNIT VALUES'!$D$37)+(Q1130*'UNIT VALUES'!$D$38)+(R1130*'UNIT VALUES'!$D$39),IF(C1130="66",(Q1130*'UNIT VALUES'!$D$27)+(T1130*'UNIT VALUES'!$D$29)+(R1130*'UNIT VALUES'!$D$30),(Q1130*'UNIT VALUES'!$D$27)+(T1130*'UNIT VALUES'!$D$28)+(R1130*'UNIT VALUES'!$D$30)))</f>
        <v>693136.12766709481</v>
      </c>
      <c r="W1130" s="58">
        <f t="shared" si="17"/>
        <v>2035415</v>
      </c>
      <c r="X1130" s="63">
        <f>ROUND(IF(C1130="22", W1130*'UNIT VALUES'!$D$40, W1130*'UNIT VALUES'!$D$32), 0)</f>
        <v>1775833</v>
      </c>
    </row>
    <row r="1131" spans="1:24">
      <c r="A1131" s="64" t="s">
        <v>3154</v>
      </c>
      <c r="B1131" s="64" t="s">
        <v>3091</v>
      </c>
      <c r="C1131" s="64" t="s">
        <v>28</v>
      </c>
      <c r="D1131" s="64" t="s">
        <v>29</v>
      </c>
      <c r="E1131" s="64" t="s">
        <v>28</v>
      </c>
      <c r="F1131" s="64" t="s">
        <v>1710</v>
      </c>
      <c r="G1131" s="64" t="s">
        <v>3155</v>
      </c>
      <c r="H1131" s="64" t="s">
        <v>24</v>
      </c>
      <c r="I1131" s="64" t="s">
        <v>3156</v>
      </c>
      <c r="J1131" s="64" t="s">
        <v>3157</v>
      </c>
      <c r="K1131" s="64" t="s">
        <v>1473</v>
      </c>
      <c r="L1131" s="65">
        <v>14643</v>
      </c>
      <c r="M1131" s="65">
        <v>0</v>
      </c>
      <c r="N1131" s="65">
        <v>0</v>
      </c>
      <c r="O1131" s="65">
        <v>26203</v>
      </c>
      <c r="P1131" s="65">
        <v>0</v>
      </c>
      <c r="Q1131" s="65">
        <v>3747</v>
      </c>
      <c r="R1131" s="65">
        <v>2622</v>
      </c>
      <c r="S1131" s="65">
        <v>122</v>
      </c>
      <c r="T1131" s="57">
        <f>IF(P1131&gt;0, ROUND(IF(IF(OR(C1131="51", C1131="52", C1131="66"), (L1131*'UNIT VALUES'!$C$22)-CALCS!P1131,0)&gt;0, IF(OR(C1131="51", C1131="52", C1131="66"), (L1131*'UNIT VALUES'!$C$22)-CALCS!P1131,0), 0), 0), ROUND(IF(IF(OR(C1131="51", C1131="52", C1131="66"), (L1131*'UNIT VALUES'!$C$22)-CALCS!O1131,0)&gt;0, IF(OR(C1131="51", C1131="52", C1131="66"), (L1131*'UNIT VALUES'!$C$22)-CALCS!O1131,0), 0), 0))</f>
        <v>0</v>
      </c>
      <c r="U1131" s="58">
        <f>IF(C1131="22", (O1131*'UNIT VALUES'!$D$34)+(Q1131*'UNIT VALUES'!$D$35)+(S1131*'UNIT VALUES'!$D$36), (O1131*'UNIT VALUES'!$D$24)+(Q1131*'UNIT VALUES'!$D$25)+(S1131*'UNIT VALUES'!$D$26))</f>
        <v>187655.33939304049</v>
      </c>
      <c r="V1131" s="58">
        <f>IF(C1131="22",(O1131*'UNIT VALUES'!$D$37)+(Q1131*'UNIT VALUES'!$D$38)+(R1131*'UNIT VALUES'!$D$39),IF(C1131="66",(Q1131*'UNIT VALUES'!$D$27)+(T1131*'UNIT VALUES'!$D$29)+(R1131*'UNIT VALUES'!$D$30),(Q1131*'UNIT VALUES'!$D$27)+(T1131*'UNIT VALUES'!$D$28)+(R1131*'UNIT VALUES'!$D$30)))</f>
        <v>256671.15607682674</v>
      </c>
      <c r="W1131" s="58">
        <f t="shared" si="17"/>
        <v>256671</v>
      </c>
      <c r="X1131" s="63">
        <f>ROUND(IF(C1131="22", W1131*'UNIT VALUES'!$D$40, W1131*'UNIT VALUES'!$D$32), 0)</f>
        <v>223937</v>
      </c>
    </row>
    <row r="1132" spans="1:24">
      <c r="A1132" s="64" t="s">
        <v>3158</v>
      </c>
      <c r="B1132" s="64" t="s">
        <v>3091</v>
      </c>
      <c r="C1132" s="64" t="s">
        <v>102</v>
      </c>
      <c r="D1132" s="64" t="s">
        <v>103</v>
      </c>
      <c r="E1132" s="64" t="s">
        <v>28</v>
      </c>
      <c r="F1132" s="64" t="s">
        <v>224</v>
      </c>
      <c r="G1132" s="64" t="s">
        <v>175</v>
      </c>
      <c r="H1132" s="64" t="s">
        <v>24</v>
      </c>
      <c r="I1132" s="64" t="s">
        <v>24</v>
      </c>
      <c r="J1132" s="64" t="s">
        <v>931</v>
      </c>
      <c r="K1132" s="64" t="s">
        <v>929</v>
      </c>
      <c r="L1132" s="65">
        <v>173593</v>
      </c>
      <c r="M1132" s="65">
        <v>162184</v>
      </c>
      <c r="N1132" s="65">
        <v>162114</v>
      </c>
      <c r="O1132" s="65">
        <v>219959</v>
      </c>
      <c r="P1132" s="65">
        <v>0</v>
      </c>
      <c r="Q1132" s="65">
        <v>14772</v>
      </c>
      <c r="R1132" s="65">
        <v>9451</v>
      </c>
      <c r="S1132" s="65">
        <v>2131</v>
      </c>
      <c r="T1132" s="57">
        <f>IF(P1132&gt;0, ROUND(IF(IF(OR(C1132="51", C1132="52", C1132="66"), (L1132*'UNIT VALUES'!$C$22)-CALCS!P1132,0)&gt;0, IF(OR(C1132="51", C1132="52", C1132="66"), (L1132*'UNIT VALUES'!$C$22)-CALCS!P1132,0), 0), 0), ROUND(IF(IF(OR(C1132="51", C1132="52", C1132="66"), (L1132*'UNIT VALUES'!$C$22)-CALCS!O1132,0)&gt;0, IF(OR(C1132="51", C1132="52", C1132="66"), (L1132*'UNIT VALUES'!$C$22)-CALCS!O1132,0), 0), 0))</f>
        <v>39219</v>
      </c>
      <c r="U1132" s="58">
        <f>IF(C1132="22", (O1132*'UNIT VALUES'!$D$34)+(Q1132*'UNIT VALUES'!$D$35)+(S1132*'UNIT VALUES'!$D$36), (O1132*'UNIT VALUES'!$D$24)+(Q1132*'UNIT VALUES'!$D$25)+(S1132*'UNIT VALUES'!$D$26))</f>
        <v>1248491.6403404148</v>
      </c>
      <c r="V1132" s="58">
        <f>IF(C1132="22",(O1132*'UNIT VALUES'!$D$37)+(Q1132*'UNIT VALUES'!$D$38)+(R1132*'UNIT VALUES'!$D$39),IF(C1132="66",(Q1132*'UNIT VALUES'!$D$27)+(T1132*'UNIT VALUES'!$D$29)+(R1132*'UNIT VALUES'!$D$30),(Q1132*'UNIT VALUES'!$D$27)+(T1132*'UNIT VALUES'!$D$28)+(R1132*'UNIT VALUES'!$D$30)))</f>
        <v>1400599.6210572575</v>
      </c>
      <c r="W1132" s="58">
        <f t="shared" si="17"/>
        <v>1400600</v>
      </c>
      <c r="X1132" s="63">
        <f>ROUND(IF(C1132="22", W1132*'UNIT VALUES'!$D$40, W1132*'UNIT VALUES'!$D$32), 0)</f>
        <v>1221978</v>
      </c>
    </row>
    <row r="1133" spans="1:24">
      <c r="A1133" s="64" t="s">
        <v>3159</v>
      </c>
      <c r="B1133" s="64" t="s">
        <v>3091</v>
      </c>
      <c r="C1133" s="64" t="s">
        <v>102</v>
      </c>
      <c r="D1133" s="64" t="s">
        <v>103</v>
      </c>
      <c r="E1133" s="64" t="s">
        <v>28</v>
      </c>
      <c r="F1133" s="64" t="s">
        <v>768</v>
      </c>
      <c r="G1133" s="64" t="s">
        <v>769</v>
      </c>
      <c r="H1133" s="64" t="s">
        <v>24</v>
      </c>
      <c r="I1133" s="64" t="s">
        <v>24</v>
      </c>
      <c r="J1133" s="64" t="s">
        <v>3111</v>
      </c>
      <c r="K1133" s="64" t="s">
        <v>1473</v>
      </c>
      <c r="L1133" s="65">
        <v>71197</v>
      </c>
      <c r="M1133" s="65">
        <v>141372</v>
      </c>
      <c r="N1133" s="65">
        <v>32602</v>
      </c>
      <c r="O1133" s="65">
        <v>316236</v>
      </c>
      <c r="P1133" s="65">
        <v>0</v>
      </c>
      <c r="Q1133" s="65">
        <v>17292</v>
      </c>
      <c r="R1133" s="65">
        <v>1770</v>
      </c>
      <c r="S1133" s="65">
        <v>1147</v>
      </c>
      <c r="T1133" s="57">
        <f>IF(P1133&gt;0, ROUND(IF(IF(OR(C1133="51", C1133="52", C1133="66"), (L1133*'UNIT VALUES'!$C$22)-CALCS!P1133,0)&gt;0, IF(OR(C1133="51", C1133="52", C1133="66"), (L1133*'UNIT VALUES'!$C$22)-CALCS!P1133,0), 0), 0), ROUND(IF(IF(OR(C1133="51", C1133="52", C1133="66"), (L1133*'UNIT VALUES'!$C$22)-CALCS!O1133,0)&gt;0, IF(OR(C1133="51", C1133="52", C1133="66"), (L1133*'UNIT VALUES'!$C$22)-CALCS!O1133,0), 0), 0))</f>
        <v>0</v>
      </c>
      <c r="U1133" s="58">
        <f>IF(C1133="22", (O1133*'UNIT VALUES'!$D$34)+(Q1133*'UNIT VALUES'!$D$35)+(S1133*'UNIT VALUES'!$D$36), (O1133*'UNIT VALUES'!$D$24)+(Q1133*'UNIT VALUES'!$D$25)+(S1133*'UNIT VALUES'!$D$26))</f>
        <v>1348791.7933624643</v>
      </c>
      <c r="V1133" s="58">
        <f>IF(C1133="22",(O1133*'UNIT VALUES'!$D$37)+(Q1133*'UNIT VALUES'!$D$38)+(R1133*'UNIT VALUES'!$D$39),IF(C1133="66",(Q1133*'UNIT VALUES'!$D$27)+(T1133*'UNIT VALUES'!$D$29)+(R1133*'UNIT VALUES'!$D$30),(Q1133*'UNIT VALUES'!$D$27)+(T1133*'UNIT VALUES'!$D$28)+(R1133*'UNIT VALUES'!$D$30)))</f>
        <v>446283.83843037847</v>
      </c>
      <c r="W1133" s="58">
        <f t="shared" si="17"/>
        <v>1348792</v>
      </c>
      <c r="X1133" s="63">
        <f>ROUND(IF(C1133="22", W1133*'UNIT VALUES'!$D$40, W1133*'UNIT VALUES'!$D$32), 0)</f>
        <v>1176777</v>
      </c>
    </row>
    <row r="1134" spans="1:24">
      <c r="A1134" s="64" t="s">
        <v>3160</v>
      </c>
      <c r="B1134" s="64" t="s">
        <v>3091</v>
      </c>
      <c r="C1134" s="64" t="s">
        <v>102</v>
      </c>
      <c r="D1134" s="64" t="s">
        <v>103</v>
      </c>
      <c r="E1134" s="64" t="s">
        <v>28</v>
      </c>
      <c r="F1134" s="64" t="s">
        <v>771</v>
      </c>
      <c r="G1134" s="64" t="s">
        <v>242</v>
      </c>
      <c r="H1134" s="64" t="s">
        <v>24</v>
      </c>
      <c r="I1134" s="64" t="s">
        <v>24</v>
      </c>
      <c r="J1134" s="64" t="s">
        <v>931</v>
      </c>
      <c r="K1134" s="64" t="s">
        <v>929</v>
      </c>
      <c r="L1134" s="65">
        <v>288587</v>
      </c>
      <c r="M1134" s="65">
        <v>616341</v>
      </c>
      <c r="N1134" s="65">
        <v>616291</v>
      </c>
      <c r="O1134" s="65">
        <v>1104291</v>
      </c>
      <c r="P1134" s="65">
        <v>0</v>
      </c>
      <c r="Q1134" s="65">
        <v>52348</v>
      </c>
      <c r="R1134" s="65">
        <v>6063</v>
      </c>
      <c r="S1134" s="65">
        <v>7531</v>
      </c>
      <c r="T1134" s="57">
        <f>IF(P1134&gt;0, ROUND(IF(IF(OR(C1134="51", C1134="52", C1134="66"), (L1134*'UNIT VALUES'!$C$22)-CALCS!P1134,0)&gt;0, IF(OR(C1134="51", C1134="52", C1134="66"), (L1134*'UNIT VALUES'!$C$22)-CALCS!P1134,0), 0), 0), ROUND(IF(IF(OR(C1134="51", C1134="52", C1134="66"), (L1134*'UNIT VALUES'!$C$22)-CALCS!O1134,0)&gt;0, IF(OR(C1134="51", C1134="52", C1134="66"), (L1134*'UNIT VALUES'!$C$22)-CALCS!O1134,0), 0), 0))</f>
        <v>0</v>
      </c>
      <c r="U1134" s="58">
        <f>IF(C1134="22", (O1134*'UNIT VALUES'!$D$34)+(Q1134*'UNIT VALUES'!$D$35)+(S1134*'UNIT VALUES'!$D$36), (O1134*'UNIT VALUES'!$D$24)+(Q1134*'UNIT VALUES'!$D$25)+(S1134*'UNIT VALUES'!$D$26))</f>
        <v>5059265.3659226242</v>
      </c>
      <c r="V1134" s="58">
        <f>IF(C1134="22",(O1134*'UNIT VALUES'!$D$37)+(Q1134*'UNIT VALUES'!$D$38)+(R1134*'UNIT VALUES'!$D$39),IF(C1134="66",(Q1134*'UNIT VALUES'!$D$27)+(T1134*'UNIT VALUES'!$D$29)+(R1134*'UNIT VALUES'!$D$30),(Q1134*'UNIT VALUES'!$D$27)+(T1134*'UNIT VALUES'!$D$28)+(R1134*'UNIT VALUES'!$D$30)))</f>
        <v>1401391.9009375577</v>
      </c>
      <c r="W1134" s="58">
        <f t="shared" si="17"/>
        <v>5059265</v>
      </c>
      <c r="X1134" s="63">
        <f>ROUND(IF(C1134="22", W1134*'UNIT VALUES'!$D$40, W1134*'UNIT VALUES'!$D$32), 0)</f>
        <v>4414044</v>
      </c>
    </row>
    <row r="1135" spans="1:24">
      <c r="A1135" s="64" t="s">
        <v>3161</v>
      </c>
      <c r="B1135" s="64" t="s">
        <v>3091</v>
      </c>
      <c r="C1135" s="64" t="s">
        <v>102</v>
      </c>
      <c r="D1135" s="64" t="s">
        <v>103</v>
      </c>
      <c r="E1135" s="64" t="s">
        <v>28</v>
      </c>
      <c r="F1135" s="64" t="s">
        <v>2437</v>
      </c>
      <c r="G1135" s="64" t="s">
        <v>660</v>
      </c>
      <c r="H1135" s="64" t="s">
        <v>24</v>
      </c>
      <c r="I1135" s="64" t="s">
        <v>24</v>
      </c>
      <c r="J1135" s="64" t="s">
        <v>3111</v>
      </c>
      <c r="K1135" s="64" t="s">
        <v>1473</v>
      </c>
      <c r="L1135" s="65">
        <v>117339</v>
      </c>
      <c r="M1135" s="65">
        <v>180735</v>
      </c>
      <c r="N1135" s="65">
        <v>180735</v>
      </c>
      <c r="O1135" s="65">
        <v>306935</v>
      </c>
      <c r="P1135" s="65">
        <v>0</v>
      </c>
      <c r="Q1135" s="65">
        <v>24992</v>
      </c>
      <c r="R1135" s="65">
        <v>3820</v>
      </c>
      <c r="S1135" s="65">
        <v>1332</v>
      </c>
      <c r="T1135" s="57">
        <f>IF(P1135&gt;0, ROUND(IF(IF(OR(C1135="51", C1135="52", C1135="66"), (L1135*'UNIT VALUES'!$C$22)-CALCS!P1135,0)&gt;0, IF(OR(C1135="51", C1135="52", C1135="66"), (L1135*'UNIT VALUES'!$C$22)-CALCS!P1135,0), 0), 0), ROUND(IF(IF(OR(C1135="51", C1135="52", C1135="66"), (L1135*'UNIT VALUES'!$C$22)-CALCS!O1135,0)&gt;0, IF(OR(C1135="51", C1135="52", C1135="66"), (L1135*'UNIT VALUES'!$C$22)-CALCS!O1135,0), 0), 0))</f>
        <v>0</v>
      </c>
      <c r="U1135" s="58">
        <f>IF(C1135="22", (O1135*'UNIT VALUES'!$D$34)+(Q1135*'UNIT VALUES'!$D$35)+(S1135*'UNIT VALUES'!$D$36), (O1135*'UNIT VALUES'!$D$24)+(Q1135*'UNIT VALUES'!$D$25)+(S1135*'UNIT VALUES'!$D$26))</f>
        <v>1599172.0508772463</v>
      </c>
      <c r="V1135" s="58">
        <f>IF(C1135="22",(O1135*'UNIT VALUES'!$D$37)+(Q1135*'UNIT VALUES'!$D$38)+(R1135*'UNIT VALUES'!$D$39),IF(C1135="66",(Q1135*'UNIT VALUES'!$D$27)+(T1135*'UNIT VALUES'!$D$29)+(R1135*'UNIT VALUES'!$D$30),(Q1135*'UNIT VALUES'!$D$27)+(T1135*'UNIT VALUES'!$D$28)+(R1135*'UNIT VALUES'!$D$30)))</f>
        <v>735184.48016273987</v>
      </c>
      <c r="W1135" s="58">
        <f t="shared" si="17"/>
        <v>1599172</v>
      </c>
      <c r="X1135" s="63">
        <f>ROUND(IF(C1135="22", W1135*'UNIT VALUES'!$D$40, W1135*'UNIT VALUES'!$D$32), 0)</f>
        <v>1395226</v>
      </c>
    </row>
    <row r="1136" spans="1:24">
      <c r="A1136" s="64" t="s">
        <v>3162</v>
      </c>
      <c r="B1136" s="64" t="s">
        <v>3091</v>
      </c>
      <c r="C1136" s="64" t="s">
        <v>102</v>
      </c>
      <c r="D1136" s="64" t="s">
        <v>103</v>
      </c>
      <c r="E1136" s="64" t="s">
        <v>28</v>
      </c>
      <c r="F1136" s="64" t="s">
        <v>3163</v>
      </c>
      <c r="G1136" s="64" t="s">
        <v>571</v>
      </c>
      <c r="H1136" s="64" t="s">
        <v>24</v>
      </c>
      <c r="I1136" s="64" t="s">
        <v>24</v>
      </c>
      <c r="J1136" s="64" t="s">
        <v>931</v>
      </c>
      <c r="K1136" s="64" t="s">
        <v>929</v>
      </c>
      <c r="L1136" s="65">
        <v>24549</v>
      </c>
      <c r="M1136" s="65">
        <v>0</v>
      </c>
      <c r="N1136" s="65">
        <v>0</v>
      </c>
      <c r="O1136" s="65">
        <v>312311</v>
      </c>
      <c r="P1136" s="65">
        <v>0</v>
      </c>
      <c r="Q1136" s="65">
        <v>7823</v>
      </c>
      <c r="R1136" s="65">
        <v>3666</v>
      </c>
      <c r="S1136" s="65">
        <v>1100</v>
      </c>
      <c r="T1136" s="57">
        <f>IF(P1136&gt;0, ROUND(IF(IF(OR(C1136="51", C1136="52", C1136="66"), (L1136*'UNIT VALUES'!$C$22)-CALCS!P1136,0)&gt;0, IF(OR(C1136="51", C1136="52", C1136="66"), (L1136*'UNIT VALUES'!$C$22)-CALCS!P1136,0), 0), 0), ROUND(IF(IF(OR(C1136="51", C1136="52", C1136="66"), (L1136*'UNIT VALUES'!$C$22)-CALCS!O1136,0)&gt;0, IF(OR(C1136="51", C1136="52", C1136="66"), (L1136*'UNIT VALUES'!$C$22)-CALCS!O1136,0), 0), 0))</f>
        <v>0</v>
      </c>
      <c r="U1136" s="58">
        <f>IF(C1136="22", (O1136*'UNIT VALUES'!$D$34)+(Q1136*'UNIT VALUES'!$D$35)+(S1136*'UNIT VALUES'!$D$36), (O1136*'UNIT VALUES'!$D$24)+(Q1136*'UNIT VALUES'!$D$25)+(S1136*'UNIT VALUES'!$D$26))</f>
        <v>1041255.4332672227</v>
      </c>
      <c r="V1136" s="58">
        <f>IF(C1136="22",(O1136*'UNIT VALUES'!$D$37)+(Q1136*'UNIT VALUES'!$D$38)+(R1136*'UNIT VALUES'!$D$39),IF(C1136="66",(Q1136*'UNIT VALUES'!$D$27)+(T1136*'UNIT VALUES'!$D$29)+(R1136*'UNIT VALUES'!$D$30),(Q1136*'UNIT VALUES'!$D$27)+(T1136*'UNIT VALUES'!$D$28)+(R1136*'UNIT VALUES'!$D$30)))</f>
        <v>406658.86855956021</v>
      </c>
      <c r="W1136" s="58">
        <f t="shared" si="17"/>
        <v>1041255</v>
      </c>
      <c r="X1136" s="63">
        <f>ROUND(IF(C1136="22", W1136*'UNIT VALUES'!$D$40, W1136*'UNIT VALUES'!$D$32), 0)</f>
        <v>908461</v>
      </c>
    </row>
    <row r="1137" spans="1:24">
      <c r="A1137" s="64" t="s">
        <v>3164</v>
      </c>
      <c r="B1137" s="64" t="s">
        <v>3091</v>
      </c>
      <c r="C1137" s="64" t="s">
        <v>102</v>
      </c>
      <c r="D1137" s="64" t="s">
        <v>103</v>
      </c>
      <c r="E1137" s="64" t="s">
        <v>28</v>
      </c>
      <c r="F1137" s="64" t="s">
        <v>2537</v>
      </c>
      <c r="G1137" s="64" t="s">
        <v>2140</v>
      </c>
      <c r="H1137" s="64" t="s">
        <v>24</v>
      </c>
      <c r="I1137" s="64" t="s">
        <v>24</v>
      </c>
      <c r="J1137" s="64" t="s">
        <v>931</v>
      </c>
      <c r="K1137" s="64" t="s">
        <v>929</v>
      </c>
      <c r="L1137" s="65">
        <v>59061</v>
      </c>
      <c r="M1137" s="65">
        <v>166665</v>
      </c>
      <c r="N1137" s="65">
        <v>97806</v>
      </c>
      <c r="O1137" s="65">
        <v>454096</v>
      </c>
      <c r="P1137" s="65">
        <v>0</v>
      </c>
      <c r="Q1137" s="65">
        <v>22740</v>
      </c>
      <c r="R1137" s="65">
        <v>2179</v>
      </c>
      <c r="S1137" s="65">
        <v>3363</v>
      </c>
      <c r="T1137" s="57">
        <f>IF(P1137&gt;0, ROUND(IF(IF(OR(C1137="51", C1137="52", C1137="66"), (L1137*'UNIT VALUES'!$C$22)-CALCS!P1137,0)&gt;0, IF(OR(C1137="51", C1137="52", C1137="66"), (L1137*'UNIT VALUES'!$C$22)-CALCS!P1137,0), 0), 0), ROUND(IF(IF(OR(C1137="51", C1137="52", C1137="66"), (L1137*'UNIT VALUES'!$C$22)-CALCS!O1137,0)&gt;0, IF(OR(C1137="51", C1137="52", C1137="66"), (L1137*'UNIT VALUES'!$C$22)-CALCS!O1137,0), 0), 0))</f>
        <v>0</v>
      </c>
      <c r="U1137" s="58">
        <f>IF(C1137="22", (O1137*'UNIT VALUES'!$D$34)+(Q1137*'UNIT VALUES'!$D$35)+(S1137*'UNIT VALUES'!$D$36), (O1137*'UNIT VALUES'!$D$24)+(Q1137*'UNIT VALUES'!$D$25)+(S1137*'UNIT VALUES'!$D$26))</f>
        <v>2162909.9685659856</v>
      </c>
      <c r="V1137" s="58">
        <f>IF(C1137="22",(O1137*'UNIT VALUES'!$D$37)+(Q1137*'UNIT VALUES'!$D$38)+(R1137*'UNIT VALUES'!$D$39),IF(C1137="66",(Q1137*'UNIT VALUES'!$D$27)+(T1137*'UNIT VALUES'!$D$29)+(R1137*'UNIT VALUES'!$D$30),(Q1137*'UNIT VALUES'!$D$27)+(T1137*'UNIT VALUES'!$D$28)+(R1137*'UNIT VALUES'!$D$30)))</f>
        <v>576266.3488505272</v>
      </c>
      <c r="W1137" s="58">
        <f t="shared" si="17"/>
        <v>2162910</v>
      </c>
      <c r="X1137" s="63">
        <f>ROUND(IF(C1137="22", W1137*'UNIT VALUES'!$D$40, W1137*'UNIT VALUES'!$D$32), 0)</f>
        <v>1887069</v>
      </c>
    </row>
    <row r="1138" spans="1:24">
      <c r="A1138" s="64" t="s">
        <v>3170</v>
      </c>
      <c r="B1138" s="64" t="s">
        <v>3171</v>
      </c>
      <c r="C1138" s="64" t="s">
        <v>19</v>
      </c>
      <c r="D1138" s="64" t="s">
        <v>20</v>
      </c>
      <c r="E1138" s="64" t="s">
        <v>3172</v>
      </c>
      <c r="F1138" s="64" t="s">
        <v>22</v>
      </c>
      <c r="G1138" s="64" t="s">
        <v>23</v>
      </c>
      <c r="H1138" s="64" t="s">
        <v>24</v>
      </c>
      <c r="I1138" s="64" t="s">
        <v>24</v>
      </c>
      <c r="J1138" s="64" t="s">
        <v>25</v>
      </c>
      <c r="K1138" s="64" t="s">
        <v>172</v>
      </c>
      <c r="L1138" s="65">
        <v>0</v>
      </c>
      <c r="M1138" s="65">
        <v>4132423</v>
      </c>
      <c r="N1138" s="65">
        <v>4132156</v>
      </c>
      <c r="O1138" s="65">
        <v>1602914</v>
      </c>
      <c r="P1138" s="65">
        <v>0</v>
      </c>
      <c r="Q1138" s="65">
        <v>214285</v>
      </c>
      <c r="R1138" s="65">
        <v>80273</v>
      </c>
      <c r="S1138" s="65">
        <v>16234</v>
      </c>
      <c r="T1138" s="57">
        <f>IF(P1138&gt;0, ROUND(IF(IF(OR(C1138="51", C1138="52", C1138="66"), (L1138*'UNIT VALUES'!$C$22)-CALCS!P1138,0)&gt;0, IF(OR(C1138="51", C1138="52", C1138="66"), (L1138*'UNIT VALUES'!$C$22)-CALCS!P1138,0), 0), 0), ROUND(IF(IF(OR(C1138="51", C1138="52", C1138="66"), (L1138*'UNIT VALUES'!$C$22)-CALCS!O1138,0)&gt;0, IF(OR(C1138="51", C1138="52", C1138="66"), (L1138*'UNIT VALUES'!$C$22)-CALCS!O1138,0), 0), 0))</f>
        <v>0</v>
      </c>
      <c r="U1138" s="58">
        <f>IF(C1138="22", (O1138*'UNIT VALUES'!$D$34)+(Q1138*'UNIT VALUES'!$D$35)+(S1138*'UNIT VALUES'!$D$36), (O1138*'UNIT VALUES'!$D$24)+(Q1138*'UNIT VALUES'!$D$25)+(S1138*'UNIT VALUES'!$D$26))</f>
        <v>14560619.164885812</v>
      </c>
      <c r="V1138" s="58">
        <f>IF(C1138="22",(O1138*'UNIT VALUES'!$D$37)+(Q1138*'UNIT VALUES'!$D$38)+(R1138*'UNIT VALUES'!$D$39),IF(C1138="66",(Q1138*'UNIT VALUES'!$D$27)+(T1138*'UNIT VALUES'!$D$29)+(R1138*'UNIT VALUES'!$D$30),(Q1138*'UNIT VALUES'!$D$27)+(T1138*'UNIT VALUES'!$D$28)+(R1138*'UNIT VALUES'!$D$30)))</f>
        <v>11755727.557551375</v>
      </c>
      <c r="W1138" s="58">
        <f t="shared" si="17"/>
        <v>14560619</v>
      </c>
      <c r="X1138" s="63">
        <f>ROUND(IF(C1138="22", W1138*'UNIT VALUES'!$D$40, W1138*'UNIT VALUES'!$D$32), 0)</f>
        <v>12141100</v>
      </c>
    </row>
    <row r="1139" spans="1:24">
      <c r="A1139" s="64" t="s">
        <v>3173</v>
      </c>
      <c r="B1139" s="64" t="s">
        <v>3171</v>
      </c>
      <c r="C1139" s="64" t="s">
        <v>28</v>
      </c>
      <c r="D1139" s="64" t="s">
        <v>29</v>
      </c>
      <c r="E1139" s="64" t="s">
        <v>3172</v>
      </c>
      <c r="F1139" s="64" t="s">
        <v>1751</v>
      </c>
      <c r="G1139" s="64" t="s">
        <v>1116</v>
      </c>
      <c r="H1139" s="64" t="s">
        <v>24</v>
      </c>
      <c r="I1139" s="64" t="s">
        <v>3174</v>
      </c>
      <c r="J1139" s="64" t="s">
        <v>3175</v>
      </c>
      <c r="K1139" s="64" t="s">
        <v>172</v>
      </c>
      <c r="L1139" s="65">
        <v>8414</v>
      </c>
      <c r="M1139" s="65">
        <v>0</v>
      </c>
      <c r="N1139" s="65">
        <v>0</v>
      </c>
      <c r="O1139" s="65">
        <v>15778</v>
      </c>
      <c r="P1139" s="65">
        <v>0</v>
      </c>
      <c r="Q1139" s="65">
        <v>1189</v>
      </c>
      <c r="R1139" s="65">
        <v>1157</v>
      </c>
      <c r="S1139" s="65">
        <v>43</v>
      </c>
      <c r="T1139" s="57">
        <f>IF(P1139&gt;0, ROUND(IF(IF(OR(C1139="51", C1139="52", C1139="66"), (L1139*'UNIT VALUES'!$C$22)-CALCS!P1139,0)&gt;0, IF(OR(C1139="51", C1139="52", C1139="66"), (L1139*'UNIT VALUES'!$C$22)-CALCS!P1139,0), 0), 0), ROUND(IF(IF(OR(C1139="51", C1139="52", C1139="66"), (L1139*'UNIT VALUES'!$C$22)-CALCS!O1139,0)&gt;0, IF(OR(C1139="51", C1139="52", C1139="66"), (L1139*'UNIT VALUES'!$C$22)-CALCS!O1139,0), 0), 0))</f>
        <v>0</v>
      </c>
      <c r="U1139" s="58">
        <f>IF(C1139="22", (O1139*'UNIT VALUES'!$D$34)+(Q1139*'UNIT VALUES'!$D$35)+(S1139*'UNIT VALUES'!$D$36), (O1139*'UNIT VALUES'!$D$24)+(Q1139*'UNIT VALUES'!$D$25)+(S1139*'UNIT VALUES'!$D$26))</f>
        <v>74942.359720336783</v>
      </c>
      <c r="V1139" s="58">
        <f>IF(C1139="22",(O1139*'UNIT VALUES'!$D$37)+(Q1139*'UNIT VALUES'!$D$38)+(R1139*'UNIT VALUES'!$D$39),IF(C1139="66",(Q1139*'UNIT VALUES'!$D$27)+(T1139*'UNIT VALUES'!$D$29)+(R1139*'UNIT VALUES'!$D$30),(Q1139*'UNIT VALUES'!$D$27)+(T1139*'UNIT VALUES'!$D$28)+(R1139*'UNIT VALUES'!$D$30)))</f>
        <v>104671.32563768195</v>
      </c>
      <c r="W1139" s="58">
        <f t="shared" si="17"/>
        <v>104671</v>
      </c>
      <c r="X1139" s="63">
        <f>ROUND(IF(C1139="22", W1139*'UNIT VALUES'!$D$40, W1139*'UNIT VALUES'!$D$32), 0)</f>
        <v>91322</v>
      </c>
    </row>
    <row r="1140" spans="1:24">
      <c r="A1140" s="64" t="s">
        <v>43</v>
      </c>
      <c r="B1140" s="64" t="s">
        <v>3171</v>
      </c>
      <c r="C1140" s="64" t="s">
        <v>28</v>
      </c>
      <c r="D1140" s="64" t="s">
        <v>29</v>
      </c>
      <c r="E1140" s="64" t="s">
        <v>3172</v>
      </c>
      <c r="F1140" s="64" t="s">
        <v>799</v>
      </c>
      <c r="G1140" s="64" t="s">
        <v>23</v>
      </c>
      <c r="H1140" s="64" t="s">
        <v>24</v>
      </c>
      <c r="I1140" s="64" t="s">
        <v>3176</v>
      </c>
      <c r="J1140" s="64" t="s">
        <v>3177</v>
      </c>
      <c r="K1140" s="64" t="s">
        <v>172</v>
      </c>
      <c r="L1140" s="65">
        <v>11933</v>
      </c>
      <c r="M1140" s="65">
        <v>26417</v>
      </c>
      <c r="N1140" s="65">
        <v>26417</v>
      </c>
      <c r="O1140" s="65">
        <v>70180</v>
      </c>
      <c r="P1140" s="65">
        <v>0</v>
      </c>
      <c r="Q1140" s="65">
        <v>8350</v>
      </c>
      <c r="R1140" s="65">
        <v>1330</v>
      </c>
      <c r="S1140" s="65">
        <v>825</v>
      </c>
      <c r="T1140" s="57">
        <f>IF(P1140&gt;0, ROUND(IF(IF(OR(C1140="51", C1140="52", C1140="66"), (L1140*'UNIT VALUES'!$C$22)-CALCS!P1140,0)&gt;0, IF(OR(C1140="51", C1140="52", C1140="66"), (L1140*'UNIT VALUES'!$C$22)-CALCS!P1140,0), 0), 0), ROUND(IF(IF(OR(C1140="51", C1140="52", C1140="66"), (L1140*'UNIT VALUES'!$C$22)-CALCS!O1140,0)&gt;0, IF(OR(C1140="51", C1140="52", C1140="66"), (L1140*'UNIT VALUES'!$C$22)-CALCS!O1140,0), 0), 0))</f>
        <v>0</v>
      </c>
      <c r="U1140" s="58">
        <f>IF(C1140="22", (O1140*'UNIT VALUES'!$D$34)+(Q1140*'UNIT VALUES'!$D$35)+(S1140*'UNIT VALUES'!$D$36), (O1140*'UNIT VALUES'!$D$24)+(Q1140*'UNIT VALUES'!$D$25)+(S1140*'UNIT VALUES'!$D$26))</f>
        <v>535008.03016069659</v>
      </c>
      <c r="V1140" s="58">
        <f>IF(C1140="22",(O1140*'UNIT VALUES'!$D$37)+(Q1140*'UNIT VALUES'!$D$38)+(R1140*'UNIT VALUES'!$D$39),IF(C1140="66",(Q1140*'UNIT VALUES'!$D$27)+(T1140*'UNIT VALUES'!$D$29)+(R1140*'UNIT VALUES'!$D$30),(Q1140*'UNIT VALUES'!$D$27)+(T1140*'UNIT VALUES'!$D$28)+(R1140*'UNIT VALUES'!$D$30)))</f>
        <v>249468.58527539152</v>
      </c>
      <c r="W1140" s="58">
        <f t="shared" si="17"/>
        <v>535008</v>
      </c>
      <c r="X1140" s="63">
        <f>ROUND(IF(C1140="22", W1140*'UNIT VALUES'!$D$40, W1140*'UNIT VALUES'!$D$32), 0)</f>
        <v>466777</v>
      </c>
    </row>
    <row r="1141" spans="1:24">
      <c r="A1141" s="64" t="s">
        <v>2138</v>
      </c>
      <c r="B1141" s="64" t="s">
        <v>3171</v>
      </c>
      <c r="C1141" s="64" t="s">
        <v>28</v>
      </c>
      <c r="D1141" s="64" t="s">
        <v>29</v>
      </c>
      <c r="E1141" s="64" t="s">
        <v>3172</v>
      </c>
      <c r="F1141" s="64" t="s">
        <v>1475</v>
      </c>
      <c r="G1141" s="64" t="s">
        <v>1080</v>
      </c>
      <c r="H1141" s="64" t="s">
        <v>24</v>
      </c>
      <c r="I1141" s="64" t="s">
        <v>3178</v>
      </c>
      <c r="J1141" s="64" t="s">
        <v>3177</v>
      </c>
      <c r="K1141" s="64" t="s">
        <v>172</v>
      </c>
      <c r="L1141" s="65">
        <v>12809</v>
      </c>
      <c r="M1141" s="65">
        <v>77329</v>
      </c>
      <c r="N1141" s="65">
        <v>73903</v>
      </c>
      <c r="O1141" s="65">
        <v>122363</v>
      </c>
      <c r="P1141" s="65">
        <v>0</v>
      </c>
      <c r="Q1141" s="65">
        <v>7979</v>
      </c>
      <c r="R1141" s="65">
        <v>500</v>
      </c>
      <c r="S1141" s="65">
        <v>993</v>
      </c>
      <c r="T1141" s="57">
        <f>IF(P1141&gt;0, ROUND(IF(IF(OR(C1141="51", C1141="52", C1141="66"), (L1141*'UNIT VALUES'!$C$22)-CALCS!P1141,0)&gt;0, IF(OR(C1141="51", C1141="52", C1141="66"), (L1141*'UNIT VALUES'!$C$22)-CALCS!P1141,0), 0), 0), ROUND(IF(IF(OR(C1141="51", C1141="52", C1141="66"), (L1141*'UNIT VALUES'!$C$22)-CALCS!O1141,0)&gt;0, IF(OR(C1141="51", C1141="52", C1141="66"), (L1141*'UNIT VALUES'!$C$22)-CALCS!O1141,0), 0), 0))</f>
        <v>0</v>
      </c>
      <c r="U1141" s="58">
        <f>IF(C1141="22", (O1141*'UNIT VALUES'!$D$34)+(Q1141*'UNIT VALUES'!$D$35)+(S1141*'UNIT VALUES'!$D$36), (O1141*'UNIT VALUES'!$D$24)+(Q1141*'UNIT VALUES'!$D$25)+(S1141*'UNIT VALUES'!$D$26))</f>
        <v>654588.69398185972</v>
      </c>
      <c r="V1141" s="58">
        <f>IF(C1141="22",(O1141*'UNIT VALUES'!$D$37)+(Q1141*'UNIT VALUES'!$D$38)+(R1141*'UNIT VALUES'!$D$39),IF(C1141="66",(Q1141*'UNIT VALUES'!$D$27)+(T1141*'UNIT VALUES'!$D$29)+(R1141*'UNIT VALUES'!$D$30),(Q1141*'UNIT VALUES'!$D$27)+(T1141*'UNIT VALUES'!$D$28)+(R1141*'UNIT VALUES'!$D$30)))</f>
        <v>183293.4586975826</v>
      </c>
      <c r="W1141" s="58">
        <f t="shared" si="17"/>
        <v>654589</v>
      </c>
      <c r="X1141" s="63">
        <f>ROUND(IF(C1141="22", W1141*'UNIT VALUES'!$D$40, W1141*'UNIT VALUES'!$D$32), 0)</f>
        <v>571108</v>
      </c>
    </row>
    <row r="1142" spans="1:24">
      <c r="A1142" s="64" t="s">
        <v>3179</v>
      </c>
      <c r="B1142" s="64" t="s">
        <v>3171</v>
      </c>
      <c r="C1142" s="64" t="s">
        <v>28</v>
      </c>
      <c r="D1142" s="64" t="s">
        <v>29</v>
      </c>
      <c r="E1142" s="64" t="s">
        <v>3172</v>
      </c>
      <c r="F1142" s="64" t="s">
        <v>936</v>
      </c>
      <c r="G1142" s="64" t="s">
        <v>52</v>
      </c>
      <c r="H1142" s="64" t="s">
        <v>24</v>
      </c>
      <c r="I1142" s="64" t="s">
        <v>3180</v>
      </c>
      <c r="J1142" s="64" t="s">
        <v>3181</v>
      </c>
      <c r="K1142" s="64" t="s">
        <v>172</v>
      </c>
      <c r="L1142" s="65">
        <v>34688</v>
      </c>
      <c r="M1142" s="65">
        <v>45794</v>
      </c>
      <c r="N1142" s="65">
        <v>45794</v>
      </c>
      <c r="O1142" s="65">
        <v>80885</v>
      </c>
      <c r="P1142" s="65">
        <v>0</v>
      </c>
      <c r="Q1142" s="65">
        <v>16689</v>
      </c>
      <c r="R1142" s="65">
        <v>7089</v>
      </c>
      <c r="S1142" s="65">
        <v>494</v>
      </c>
      <c r="T1142" s="57">
        <f>IF(P1142&gt;0, ROUND(IF(IF(OR(C1142="51", C1142="52", C1142="66"), (L1142*'UNIT VALUES'!$C$22)-CALCS!P1142,0)&gt;0, IF(OR(C1142="51", C1142="52", C1142="66"), (L1142*'UNIT VALUES'!$C$22)-CALCS!P1142,0), 0), 0), ROUND(IF(IF(OR(C1142="51", C1142="52", C1142="66"), (L1142*'UNIT VALUES'!$C$22)-CALCS!O1142,0)&gt;0, IF(OR(C1142="51", C1142="52", C1142="66"), (L1142*'UNIT VALUES'!$C$22)-CALCS!O1142,0), 0), 0))</f>
        <v>0</v>
      </c>
      <c r="U1142" s="58">
        <f>IF(C1142="22", (O1142*'UNIT VALUES'!$D$34)+(Q1142*'UNIT VALUES'!$D$35)+(S1142*'UNIT VALUES'!$D$36), (O1142*'UNIT VALUES'!$D$24)+(Q1142*'UNIT VALUES'!$D$25)+(S1142*'UNIT VALUES'!$D$26))</f>
        <v>757036.89227009669</v>
      </c>
      <c r="V1142" s="58">
        <f>IF(C1142="22",(O1142*'UNIT VALUES'!$D$37)+(Q1142*'UNIT VALUES'!$D$38)+(R1142*'UNIT VALUES'!$D$39),IF(C1142="66",(Q1142*'UNIT VALUES'!$D$27)+(T1142*'UNIT VALUES'!$D$29)+(R1142*'UNIT VALUES'!$D$30),(Q1142*'UNIT VALUES'!$D$27)+(T1142*'UNIT VALUES'!$D$28)+(R1142*'UNIT VALUES'!$D$30)))</f>
        <v>815241.38973361929</v>
      </c>
      <c r="W1142" s="58">
        <f t="shared" si="17"/>
        <v>815241</v>
      </c>
      <c r="X1142" s="63">
        <f>ROUND(IF(C1142="22", W1142*'UNIT VALUES'!$D$40, W1142*'UNIT VALUES'!$D$32), 0)</f>
        <v>711271</v>
      </c>
    </row>
    <row r="1143" spans="1:24">
      <c r="A1143" s="64" t="s">
        <v>3182</v>
      </c>
      <c r="B1143" s="64" t="s">
        <v>3171</v>
      </c>
      <c r="C1143" s="64" t="s">
        <v>28</v>
      </c>
      <c r="D1143" s="64" t="s">
        <v>29</v>
      </c>
      <c r="E1143" s="64" t="s">
        <v>3172</v>
      </c>
      <c r="F1143" s="64" t="s">
        <v>2030</v>
      </c>
      <c r="G1143" s="64" t="s">
        <v>166</v>
      </c>
      <c r="H1143" s="64" t="s">
        <v>24</v>
      </c>
      <c r="I1143" s="64" t="s">
        <v>3183</v>
      </c>
      <c r="J1143" s="64" t="s">
        <v>3184</v>
      </c>
      <c r="K1143" s="64" t="s">
        <v>172</v>
      </c>
      <c r="L1143" s="65">
        <v>28922</v>
      </c>
      <c r="M1143" s="65">
        <v>36208</v>
      </c>
      <c r="N1143" s="65">
        <v>36208</v>
      </c>
      <c r="O1143" s="65">
        <v>37729</v>
      </c>
      <c r="P1143" s="65">
        <v>0</v>
      </c>
      <c r="Q1143" s="65">
        <v>6725</v>
      </c>
      <c r="R1143" s="65">
        <v>3674</v>
      </c>
      <c r="S1143" s="65">
        <v>382</v>
      </c>
      <c r="T1143" s="57">
        <f>IF(P1143&gt;0, ROUND(IF(IF(OR(C1143="51", C1143="52", C1143="66"), (L1143*'UNIT VALUES'!$C$22)-CALCS!P1143,0)&gt;0, IF(OR(C1143="51", C1143="52", C1143="66"), (L1143*'UNIT VALUES'!$C$22)-CALCS!P1143,0), 0), 0), ROUND(IF(IF(OR(C1143="51", C1143="52", C1143="66"), (L1143*'UNIT VALUES'!$C$22)-CALCS!O1143,0)&gt;0, IF(OR(C1143="51", C1143="52", C1143="66"), (L1143*'UNIT VALUES'!$C$22)-CALCS!O1143,0), 0), 0))</f>
        <v>5452</v>
      </c>
      <c r="U1143" s="58">
        <f>IF(C1143="22", (O1143*'UNIT VALUES'!$D$34)+(Q1143*'UNIT VALUES'!$D$35)+(S1143*'UNIT VALUES'!$D$36), (O1143*'UNIT VALUES'!$D$24)+(Q1143*'UNIT VALUES'!$D$25)+(S1143*'UNIT VALUES'!$D$26))</f>
        <v>346125.55447038607</v>
      </c>
      <c r="V1143" s="58">
        <f>IF(C1143="22",(O1143*'UNIT VALUES'!$D$37)+(Q1143*'UNIT VALUES'!$D$38)+(R1143*'UNIT VALUES'!$D$39),IF(C1143="66",(Q1143*'UNIT VALUES'!$D$27)+(T1143*'UNIT VALUES'!$D$29)+(R1143*'UNIT VALUES'!$D$30),(Q1143*'UNIT VALUES'!$D$27)+(T1143*'UNIT VALUES'!$D$28)+(R1143*'UNIT VALUES'!$D$30)))</f>
        <v>455431.86952648504</v>
      </c>
      <c r="W1143" s="58">
        <f t="shared" si="17"/>
        <v>455432</v>
      </c>
      <c r="X1143" s="63">
        <f>ROUND(IF(C1143="22", W1143*'UNIT VALUES'!$D$40, W1143*'UNIT VALUES'!$D$32), 0)</f>
        <v>397350</v>
      </c>
    </row>
    <row r="1144" spans="1:24">
      <c r="A1144" s="64" t="s">
        <v>3185</v>
      </c>
      <c r="B1144" s="64" t="s">
        <v>3171</v>
      </c>
      <c r="C1144" s="64" t="s">
        <v>28</v>
      </c>
      <c r="D1144" s="64" t="s">
        <v>29</v>
      </c>
      <c r="E1144" s="64" t="s">
        <v>3172</v>
      </c>
      <c r="F1144" s="64" t="s">
        <v>1671</v>
      </c>
      <c r="G1144" s="64" t="s">
        <v>23</v>
      </c>
      <c r="H1144" s="64" t="s">
        <v>24</v>
      </c>
      <c r="I1144" s="64" t="s">
        <v>3186</v>
      </c>
      <c r="J1144" s="64" t="s">
        <v>3187</v>
      </c>
      <c r="K1144" s="64" t="s">
        <v>172</v>
      </c>
      <c r="L1144" s="65">
        <v>383</v>
      </c>
      <c r="M1144" s="65">
        <v>0</v>
      </c>
      <c r="N1144" s="65">
        <v>0</v>
      </c>
      <c r="O1144" s="65">
        <v>13190</v>
      </c>
      <c r="P1144" s="65">
        <v>0</v>
      </c>
      <c r="Q1144" s="65">
        <v>2009</v>
      </c>
      <c r="R1144" s="65">
        <v>139</v>
      </c>
      <c r="S1144" s="65">
        <v>187</v>
      </c>
      <c r="T1144" s="57">
        <f>IF(P1144&gt;0, ROUND(IF(IF(OR(C1144="51", C1144="52", C1144="66"), (L1144*'UNIT VALUES'!$C$22)-CALCS!P1144,0)&gt;0, IF(OR(C1144="51", C1144="52", C1144="66"), (L1144*'UNIT VALUES'!$C$22)-CALCS!P1144,0), 0), 0), ROUND(IF(IF(OR(C1144="51", C1144="52", C1144="66"), (L1144*'UNIT VALUES'!$C$22)-CALCS!O1144,0)&gt;0, IF(OR(C1144="51", C1144="52", C1144="66"), (L1144*'UNIT VALUES'!$C$22)-CALCS!O1144,0), 0), 0))</f>
        <v>0</v>
      </c>
      <c r="U1144" s="58">
        <f>IF(C1144="22", (O1144*'UNIT VALUES'!$D$34)+(Q1144*'UNIT VALUES'!$D$35)+(S1144*'UNIT VALUES'!$D$36), (O1144*'UNIT VALUES'!$D$24)+(Q1144*'UNIT VALUES'!$D$25)+(S1144*'UNIT VALUES'!$D$26))</f>
        <v>119512.84069329692</v>
      </c>
      <c r="V1144" s="58">
        <f>IF(C1144="22",(O1144*'UNIT VALUES'!$D$37)+(Q1144*'UNIT VALUES'!$D$38)+(R1144*'UNIT VALUES'!$D$39),IF(C1144="66",(Q1144*'UNIT VALUES'!$D$27)+(T1144*'UNIT VALUES'!$D$29)+(R1144*'UNIT VALUES'!$D$30),(Q1144*'UNIT VALUES'!$D$27)+(T1144*'UNIT VALUES'!$D$28)+(R1144*'UNIT VALUES'!$D$30)))</f>
        <v>47087.377349557522</v>
      </c>
      <c r="W1144" s="58">
        <f t="shared" si="17"/>
        <v>119513</v>
      </c>
      <c r="X1144" s="63">
        <f>ROUND(IF(C1144="22", W1144*'UNIT VALUES'!$D$40, W1144*'UNIT VALUES'!$D$32), 0)</f>
        <v>104271</v>
      </c>
    </row>
    <row r="1145" spans="1:24">
      <c r="A1145" s="64" t="s">
        <v>3188</v>
      </c>
      <c r="B1145" s="64" t="s">
        <v>3171</v>
      </c>
      <c r="C1145" s="64" t="s">
        <v>28</v>
      </c>
      <c r="D1145" s="64" t="s">
        <v>29</v>
      </c>
      <c r="E1145" s="64" t="s">
        <v>3172</v>
      </c>
      <c r="F1145" s="64" t="s">
        <v>875</v>
      </c>
      <c r="G1145" s="64" t="s">
        <v>608</v>
      </c>
      <c r="H1145" s="64" t="s">
        <v>24</v>
      </c>
      <c r="I1145" s="64" t="s">
        <v>3189</v>
      </c>
      <c r="J1145" s="64" t="s">
        <v>3177</v>
      </c>
      <c r="K1145" s="64" t="s">
        <v>172</v>
      </c>
      <c r="L1145" s="65">
        <v>40304</v>
      </c>
      <c r="M1145" s="65">
        <v>54413</v>
      </c>
      <c r="N1145" s="65">
        <v>54413</v>
      </c>
      <c r="O1145" s="65">
        <v>103019</v>
      </c>
      <c r="P1145" s="65">
        <v>0</v>
      </c>
      <c r="Q1145" s="65">
        <v>14368</v>
      </c>
      <c r="R1145" s="65">
        <v>7089</v>
      </c>
      <c r="S1145" s="65">
        <v>1405</v>
      </c>
      <c r="T1145" s="57">
        <f>IF(P1145&gt;0, ROUND(IF(IF(OR(C1145="51", C1145="52", C1145="66"), (L1145*'UNIT VALUES'!$C$22)-CALCS!P1145,0)&gt;0, IF(OR(C1145="51", C1145="52", C1145="66"), (L1145*'UNIT VALUES'!$C$22)-CALCS!P1145,0), 0), 0), ROUND(IF(IF(OR(C1145="51", C1145="52", C1145="66"), (L1145*'UNIT VALUES'!$C$22)-CALCS!O1145,0)&gt;0, IF(OR(C1145="51", C1145="52", C1145="66"), (L1145*'UNIT VALUES'!$C$22)-CALCS!O1145,0), 0), 0))</f>
        <v>0</v>
      </c>
      <c r="U1145" s="58">
        <f>IF(C1145="22", (O1145*'UNIT VALUES'!$D$34)+(Q1145*'UNIT VALUES'!$D$35)+(S1145*'UNIT VALUES'!$D$36), (O1145*'UNIT VALUES'!$D$24)+(Q1145*'UNIT VALUES'!$D$25)+(S1145*'UNIT VALUES'!$D$26))</f>
        <v>883255.97755143687</v>
      </c>
      <c r="V1145" s="58">
        <f>IF(C1145="22",(O1145*'UNIT VALUES'!$D$37)+(Q1145*'UNIT VALUES'!$D$38)+(R1145*'UNIT VALUES'!$D$39),IF(C1145="66",(Q1145*'UNIT VALUES'!$D$27)+(T1145*'UNIT VALUES'!$D$29)+(R1145*'UNIT VALUES'!$D$30),(Q1145*'UNIT VALUES'!$D$27)+(T1145*'UNIT VALUES'!$D$28)+(R1145*'UNIT VALUES'!$D$30)))</f>
        <v>772317.2358491288</v>
      </c>
      <c r="W1145" s="58">
        <f t="shared" si="17"/>
        <v>883256</v>
      </c>
      <c r="X1145" s="63">
        <f>ROUND(IF(C1145="22", W1145*'UNIT VALUES'!$D$40, W1145*'UNIT VALUES'!$D$32), 0)</f>
        <v>770612</v>
      </c>
    </row>
    <row r="1146" spans="1:24">
      <c r="A1146" s="64" t="s">
        <v>3190</v>
      </c>
      <c r="B1146" s="64" t="s">
        <v>3171</v>
      </c>
      <c r="C1146" s="64" t="s">
        <v>49</v>
      </c>
      <c r="D1146" s="64" t="s">
        <v>50</v>
      </c>
      <c r="E1146" s="64" t="s">
        <v>3172</v>
      </c>
      <c r="F1146" s="64" t="s">
        <v>3191</v>
      </c>
      <c r="G1146" s="64" t="s">
        <v>1080</v>
      </c>
      <c r="H1146" s="64" t="s">
        <v>24</v>
      </c>
      <c r="I1146" s="64" t="s">
        <v>3192</v>
      </c>
      <c r="J1146" s="64" t="s">
        <v>3177</v>
      </c>
      <c r="K1146" s="64" t="s">
        <v>172</v>
      </c>
      <c r="L1146" s="65">
        <v>1</v>
      </c>
      <c r="M1146" s="65">
        <v>45165</v>
      </c>
      <c r="N1146" s="65">
        <v>0</v>
      </c>
      <c r="O1146" s="65">
        <v>89306</v>
      </c>
      <c r="P1146" s="65">
        <v>0</v>
      </c>
      <c r="Q1146" s="65">
        <v>10175</v>
      </c>
      <c r="R1146" s="65">
        <v>344</v>
      </c>
      <c r="S1146" s="65">
        <v>1013</v>
      </c>
      <c r="T1146" s="57">
        <f>IF(P1146&gt;0, ROUND(IF(IF(OR(C1146="51", C1146="52", C1146="66"), (L1146*'UNIT VALUES'!$C$22)-CALCS!P1146,0)&gt;0, IF(OR(C1146="51", C1146="52", C1146="66"), (L1146*'UNIT VALUES'!$C$22)-CALCS!P1146,0), 0), 0), ROUND(IF(IF(OR(C1146="51", C1146="52", C1146="66"), (L1146*'UNIT VALUES'!$C$22)-CALCS!O1146,0)&gt;0, IF(OR(C1146="51", C1146="52", C1146="66"), (L1146*'UNIT VALUES'!$C$22)-CALCS!O1146,0), 0), 0))</f>
        <v>0</v>
      </c>
      <c r="U1146" s="58">
        <f>IF(C1146="22", (O1146*'UNIT VALUES'!$D$34)+(Q1146*'UNIT VALUES'!$D$35)+(S1146*'UNIT VALUES'!$D$36), (O1146*'UNIT VALUES'!$D$24)+(Q1146*'UNIT VALUES'!$D$25)+(S1146*'UNIT VALUES'!$D$26))</f>
        <v>660686.42585377675</v>
      </c>
      <c r="V1146" s="58">
        <f>IF(C1146="22",(O1146*'UNIT VALUES'!$D$37)+(Q1146*'UNIT VALUES'!$D$38)+(R1146*'UNIT VALUES'!$D$39),IF(C1146="66",(Q1146*'UNIT VALUES'!$D$27)+(T1146*'UNIT VALUES'!$D$29)+(R1146*'UNIT VALUES'!$D$30),(Q1146*'UNIT VALUES'!$D$27)+(T1146*'UNIT VALUES'!$D$28)+(R1146*'UNIT VALUES'!$D$30)))</f>
        <v>212757.72680055807</v>
      </c>
      <c r="W1146" s="58">
        <f t="shared" si="17"/>
        <v>660686</v>
      </c>
      <c r="X1146" s="63">
        <f>ROUND(IF(C1146="22", W1146*'UNIT VALUES'!$D$40, W1146*'UNIT VALUES'!$D$32), 0)</f>
        <v>576427</v>
      </c>
    </row>
    <row r="1147" spans="1:24">
      <c r="A1147" s="64" t="s">
        <v>3193</v>
      </c>
      <c r="B1147" s="64" t="s">
        <v>3171</v>
      </c>
      <c r="C1147" s="64" t="s">
        <v>28</v>
      </c>
      <c r="D1147" s="64" t="s">
        <v>29</v>
      </c>
      <c r="E1147" s="64" t="s">
        <v>3172</v>
      </c>
      <c r="F1147" s="64" t="s">
        <v>298</v>
      </c>
      <c r="G1147" s="64" t="s">
        <v>181</v>
      </c>
      <c r="H1147" s="64" t="s">
        <v>24</v>
      </c>
      <c r="I1147" s="64" t="s">
        <v>3194</v>
      </c>
      <c r="J1147" s="64" t="s">
        <v>3195</v>
      </c>
      <c r="K1147" s="64" t="s">
        <v>172</v>
      </c>
      <c r="L1147" s="65">
        <v>14244</v>
      </c>
      <c r="M1147" s="65">
        <v>38389</v>
      </c>
      <c r="N1147" s="65">
        <v>34397</v>
      </c>
      <c r="O1147" s="65">
        <v>73917</v>
      </c>
      <c r="P1147" s="65">
        <v>0</v>
      </c>
      <c r="Q1147" s="65">
        <v>9505</v>
      </c>
      <c r="R1147" s="65">
        <v>398</v>
      </c>
      <c r="S1147" s="65">
        <v>880</v>
      </c>
      <c r="T1147" s="57">
        <f>IF(P1147&gt;0, ROUND(IF(IF(OR(C1147="51", C1147="52", C1147="66"), (L1147*'UNIT VALUES'!$C$22)-CALCS!P1147,0)&gt;0, IF(OR(C1147="51", C1147="52", C1147="66"), (L1147*'UNIT VALUES'!$C$22)-CALCS!P1147,0), 0), 0), ROUND(IF(IF(OR(C1147="51", C1147="52", C1147="66"), (L1147*'UNIT VALUES'!$C$22)-CALCS!O1147,0)&gt;0, IF(OR(C1147="51", C1147="52", C1147="66"), (L1147*'UNIT VALUES'!$C$22)-CALCS!O1147,0), 0), 0))</f>
        <v>0</v>
      </c>
      <c r="U1147" s="58">
        <f>IF(C1147="22", (O1147*'UNIT VALUES'!$D$34)+(Q1147*'UNIT VALUES'!$D$35)+(S1147*'UNIT VALUES'!$D$36), (O1147*'UNIT VALUES'!$D$24)+(Q1147*'UNIT VALUES'!$D$25)+(S1147*'UNIT VALUES'!$D$26))</f>
        <v>587266.76034834096</v>
      </c>
      <c r="V1147" s="58">
        <f>IF(C1147="22",(O1147*'UNIT VALUES'!$D$37)+(Q1147*'UNIT VALUES'!$D$38)+(R1147*'UNIT VALUES'!$D$39),IF(C1147="66",(Q1147*'UNIT VALUES'!$D$27)+(T1147*'UNIT VALUES'!$D$29)+(R1147*'UNIT VALUES'!$D$30),(Q1147*'UNIT VALUES'!$D$27)+(T1147*'UNIT VALUES'!$D$28)+(R1147*'UNIT VALUES'!$D$30)))</f>
        <v>204225.84598496449</v>
      </c>
      <c r="W1147" s="58">
        <f t="shared" si="17"/>
        <v>587267</v>
      </c>
      <c r="X1147" s="63">
        <f>ROUND(IF(C1147="22", W1147*'UNIT VALUES'!$D$40, W1147*'UNIT VALUES'!$D$32), 0)</f>
        <v>512371</v>
      </c>
    </row>
    <row r="1148" spans="1:24">
      <c r="A1148" s="64" t="s">
        <v>3196</v>
      </c>
      <c r="B1148" s="64" t="s">
        <v>3171</v>
      </c>
      <c r="C1148" s="64" t="s">
        <v>28</v>
      </c>
      <c r="D1148" s="64" t="s">
        <v>29</v>
      </c>
      <c r="E1148" s="64" t="s">
        <v>3172</v>
      </c>
      <c r="F1148" s="64" t="s">
        <v>301</v>
      </c>
      <c r="G1148" s="64" t="s">
        <v>1080</v>
      </c>
      <c r="H1148" s="64" t="s">
        <v>24</v>
      </c>
      <c r="I1148" s="64" t="s">
        <v>3197</v>
      </c>
      <c r="J1148" s="64" t="s">
        <v>3177</v>
      </c>
      <c r="K1148" s="64" t="s">
        <v>172</v>
      </c>
      <c r="L1148" s="65">
        <v>9017</v>
      </c>
      <c r="M1148" s="65">
        <v>24391</v>
      </c>
      <c r="N1148" s="65">
        <v>23152</v>
      </c>
      <c r="O1148" s="65">
        <v>92411</v>
      </c>
      <c r="P1148" s="65">
        <v>0</v>
      </c>
      <c r="Q1148" s="65">
        <v>12129</v>
      </c>
      <c r="R1148" s="65">
        <v>1025</v>
      </c>
      <c r="S1148" s="65">
        <v>1555</v>
      </c>
      <c r="T1148" s="57">
        <f>IF(P1148&gt;0, ROUND(IF(IF(OR(C1148="51", C1148="52", C1148="66"), (L1148*'UNIT VALUES'!$C$22)-CALCS!P1148,0)&gt;0, IF(OR(C1148="51", C1148="52", C1148="66"), (L1148*'UNIT VALUES'!$C$22)-CALCS!P1148,0), 0), 0), ROUND(IF(IF(OR(C1148="51", C1148="52", C1148="66"), (L1148*'UNIT VALUES'!$C$22)-CALCS!O1148,0)&gt;0, IF(OR(C1148="51", C1148="52", C1148="66"), (L1148*'UNIT VALUES'!$C$22)-CALCS!O1148,0), 0), 0))</f>
        <v>0</v>
      </c>
      <c r="U1148" s="58">
        <f>IF(C1148="22", (O1148*'UNIT VALUES'!$D$34)+(Q1148*'UNIT VALUES'!$D$35)+(S1148*'UNIT VALUES'!$D$36), (O1148*'UNIT VALUES'!$D$24)+(Q1148*'UNIT VALUES'!$D$25)+(S1148*'UNIT VALUES'!$D$26))</f>
        <v>818790.80864357017</v>
      </c>
      <c r="V1148" s="58">
        <f>IF(C1148="22",(O1148*'UNIT VALUES'!$D$37)+(Q1148*'UNIT VALUES'!$D$38)+(R1148*'UNIT VALUES'!$D$39),IF(C1148="66",(Q1148*'UNIT VALUES'!$D$27)+(T1148*'UNIT VALUES'!$D$29)+(R1148*'UNIT VALUES'!$D$30),(Q1148*'UNIT VALUES'!$D$27)+(T1148*'UNIT VALUES'!$D$28)+(R1148*'UNIT VALUES'!$D$30)))</f>
        <v>297560.64831542509</v>
      </c>
      <c r="W1148" s="58">
        <f t="shared" si="17"/>
        <v>818791</v>
      </c>
      <c r="X1148" s="63">
        <f>ROUND(IF(C1148="22", W1148*'UNIT VALUES'!$D$40, W1148*'UNIT VALUES'!$D$32), 0)</f>
        <v>714369</v>
      </c>
    </row>
    <row r="1149" spans="1:24">
      <c r="A1149" s="64" t="s">
        <v>437</v>
      </c>
      <c r="B1149" s="64" t="s">
        <v>3171</v>
      </c>
      <c r="C1149" s="64" t="s">
        <v>49</v>
      </c>
      <c r="D1149" s="64" t="s">
        <v>50</v>
      </c>
      <c r="E1149" s="64" t="s">
        <v>3172</v>
      </c>
      <c r="F1149" s="64" t="s">
        <v>3198</v>
      </c>
      <c r="G1149" s="64" t="s">
        <v>491</v>
      </c>
      <c r="H1149" s="64" t="s">
        <v>24</v>
      </c>
      <c r="I1149" s="64" t="s">
        <v>3199</v>
      </c>
      <c r="J1149" s="64" t="s">
        <v>3200</v>
      </c>
      <c r="K1149" s="64" t="s">
        <v>172</v>
      </c>
      <c r="L1149" s="65">
        <v>1</v>
      </c>
      <c r="M1149" s="65">
        <v>0</v>
      </c>
      <c r="N1149" s="65">
        <v>0</v>
      </c>
      <c r="O1149" s="65">
        <v>58163</v>
      </c>
      <c r="P1149" s="65">
        <v>0</v>
      </c>
      <c r="Q1149" s="65">
        <v>9884</v>
      </c>
      <c r="R1149" s="65">
        <v>894</v>
      </c>
      <c r="S1149" s="65">
        <v>713</v>
      </c>
      <c r="T1149" s="57">
        <f>IF(P1149&gt;0, ROUND(IF(IF(OR(C1149="51", C1149="52", C1149="66"), (L1149*'UNIT VALUES'!$C$22)-CALCS!P1149,0)&gt;0, IF(OR(C1149="51", C1149="52", C1149="66"), (L1149*'UNIT VALUES'!$C$22)-CALCS!P1149,0), 0), 0), ROUND(IF(IF(OR(C1149="51", C1149="52", C1149="66"), (L1149*'UNIT VALUES'!$C$22)-CALCS!O1149,0)&gt;0, IF(OR(C1149="51", C1149="52", C1149="66"), (L1149*'UNIT VALUES'!$C$22)-CALCS!O1149,0), 0), 0))</f>
        <v>0</v>
      </c>
      <c r="U1149" s="58">
        <f>IF(C1149="22", (O1149*'UNIT VALUES'!$D$34)+(Q1149*'UNIT VALUES'!$D$35)+(S1149*'UNIT VALUES'!$D$36), (O1149*'UNIT VALUES'!$D$24)+(Q1149*'UNIT VALUES'!$D$25)+(S1149*'UNIT VALUES'!$D$26))</f>
        <v>539706.0375377615</v>
      </c>
      <c r="V1149" s="58">
        <f>IF(C1149="22",(O1149*'UNIT VALUES'!$D$37)+(Q1149*'UNIT VALUES'!$D$38)+(R1149*'UNIT VALUES'!$D$39),IF(C1149="66",(Q1149*'UNIT VALUES'!$D$27)+(T1149*'UNIT VALUES'!$D$29)+(R1149*'UNIT VALUES'!$D$30),(Q1149*'UNIT VALUES'!$D$27)+(T1149*'UNIT VALUES'!$D$28)+(R1149*'UNIT VALUES'!$D$30)))</f>
        <v>246680.43011448631</v>
      </c>
      <c r="W1149" s="58">
        <f t="shared" si="17"/>
        <v>539706</v>
      </c>
      <c r="X1149" s="63">
        <f>ROUND(IF(C1149="22", W1149*'UNIT VALUES'!$D$40, W1149*'UNIT VALUES'!$D$32), 0)</f>
        <v>470876</v>
      </c>
    </row>
    <row r="1150" spans="1:24">
      <c r="A1150" s="64" t="s">
        <v>2936</v>
      </c>
      <c r="B1150" s="64" t="s">
        <v>3171</v>
      </c>
      <c r="C1150" s="64" t="s">
        <v>28</v>
      </c>
      <c r="D1150" s="64" t="s">
        <v>29</v>
      </c>
      <c r="E1150" s="64" t="s">
        <v>3172</v>
      </c>
      <c r="F1150" s="64" t="s">
        <v>3201</v>
      </c>
      <c r="G1150" s="64" t="s">
        <v>40</v>
      </c>
      <c r="H1150" s="64" t="s">
        <v>24</v>
      </c>
      <c r="I1150" s="64" t="s">
        <v>3202</v>
      </c>
      <c r="J1150" s="64" t="s">
        <v>2036</v>
      </c>
      <c r="K1150" s="64" t="s">
        <v>172</v>
      </c>
      <c r="L1150" s="65">
        <v>23349</v>
      </c>
      <c r="M1150" s="65">
        <v>0</v>
      </c>
      <c r="N1150" s="65">
        <v>0</v>
      </c>
      <c r="O1150" s="65">
        <v>36648</v>
      </c>
      <c r="P1150" s="65">
        <v>0</v>
      </c>
      <c r="Q1150" s="65">
        <v>7460</v>
      </c>
      <c r="R1150" s="65">
        <v>2744</v>
      </c>
      <c r="S1150" s="65">
        <v>291</v>
      </c>
      <c r="T1150" s="57">
        <f>IF(P1150&gt;0, ROUND(IF(IF(OR(C1150="51", C1150="52", C1150="66"), (L1150*'UNIT VALUES'!$C$22)-CALCS!P1150,0)&gt;0, IF(OR(C1150="51", C1150="52", C1150="66"), (L1150*'UNIT VALUES'!$C$22)-CALCS!P1150,0), 0), 0), ROUND(IF(IF(OR(C1150="51", C1150="52", C1150="66"), (L1150*'UNIT VALUES'!$C$22)-CALCS!O1150,0)&gt;0, IF(OR(C1150="51", C1150="52", C1150="66"), (L1150*'UNIT VALUES'!$C$22)-CALCS!O1150,0), 0), 0))</f>
        <v>0</v>
      </c>
      <c r="U1150" s="58">
        <f>IF(C1150="22", (O1150*'UNIT VALUES'!$D$34)+(Q1150*'UNIT VALUES'!$D$35)+(S1150*'UNIT VALUES'!$D$36), (O1150*'UNIT VALUES'!$D$24)+(Q1150*'UNIT VALUES'!$D$25)+(S1150*'UNIT VALUES'!$D$26))</f>
        <v>351247.30116463982</v>
      </c>
      <c r="V1150" s="58">
        <f>IF(C1150="22",(O1150*'UNIT VALUES'!$D$37)+(Q1150*'UNIT VALUES'!$D$38)+(R1150*'UNIT VALUES'!$D$39),IF(C1150="66",(Q1150*'UNIT VALUES'!$D$27)+(T1150*'UNIT VALUES'!$D$29)+(R1150*'UNIT VALUES'!$D$30),(Q1150*'UNIT VALUES'!$D$27)+(T1150*'UNIT VALUES'!$D$28)+(R1150*'UNIT VALUES'!$D$30)))</f>
        <v>334057.1375755521</v>
      </c>
      <c r="W1150" s="58">
        <f t="shared" si="17"/>
        <v>351247</v>
      </c>
      <c r="X1150" s="63">
        <f>ROUND(IF(C1150="22", W1150*'UNIT VALUES'!$D$40, W1150*'UNIT VALUES'!$D$32), 0)</f>
        <v>306452</v>
      </c>
    </row>
    <row r="1151" spans="1:24">
      <c r="A1151" s="64" t="s">
        <v>3203</v>
      </c>
      <c r="B1151" s="64" t="s">
        <v>3171</v>
      </c>
      <c r="C1151" s="64" t="s">
        <v>49</v>
      </c>
      <c r="D1151" s="64" t="s">
        <v>50</v>
      </c>
      <c r="E1151" s="64" t="s">
        <v>3172</v>
      </c>
      <c r="F1151" s="64" t="s">
        <v>321</v>
      </c>
      <c r="G1151" s="64" t="s">
        <v>608</v>
      </c>
      <c r="H1151" s="64" t="s">
        <v>24</v>
      </c>
      <c r="I1151" s="64" t="s">
        <v>3204</v>
      </c>
      <c r="J1151" s="64" t="s">
        <v>3177</v>
      </c>
      <c r="K1151" s="64" t="s">
        <v>172</v>
      </c>
      <c r="L1151" s="65">
        <v>3117</v>
      </c>
      <c r="M1151" s="65">
        <v>0</v>
      </c>
      <c r="N1151" s="65">
        <v>0</v>
      </c>
      <c r="O1151" s="65">
        <v>60020</v>
      </c>
      <c r="P1151" s="65">
        <v>0</v>
      </c>
      <c r="Q1151" s="65">
        <v>3413</v>
      </c>
      <c r="R1151" s="65">
        <v>550</v>
      </c>
      <c r="S1151" s="65">
        <v>157</v>
      </c>
      <c r="T1151" s="57">
        <f>IF(P1151&gt;0, ROUND(IF(IF(OR(C1151="51", C1151="52", C1151="66"), (L1151*'UNIT VALUES'!$C$22)-CALCS!P1151,0)&gt;0, IF(OR(C1151="51", C1151="52", C1151="66"), (L1151*'UNIT VALUES'!$C$22)-CALCS!P1151,0), 0), 0), ROUND(IF(IF(OR(C1151="51", C1151="52", C1151="66"), (L1151*'UNIT VALUES'!$C$22)-CALCS!O1151,0)&gt;0, IF(OR(C1151="51", C1151="52", C1151="66"), (L1151*'UNIT VALUES'!$C$22)-CALCS!O1151,0), 0), 0))</f>
        <v>0</v>
      </c>
      <c r="U1151" s="58">
        <f>IF(C1151="22", (O1151*'UNIT VALUES'!$D$34)+(Q1151*'UNIT VALUES'!$D$35)+(S1151*'UNIT VALUES'!$D$36), (O1151*'UNIT VALUES'!$D$24)+(Q1151*'UNIT VALUES'!$D$25)+(S1151*'UNIT VALUES'!$D$26))</f>
        <v>249756.69597157824</v>
      </c>
      <c r="V1151" s="58">
        <f>IF(C1151="22",(O1151*'UNIT VALUES'!$D$37)+(Q1151*'UNIT VALUES'!$D$38)+(R1151*'UNIT VALUES'!$D$39),IF(C1151="66",(Q1151*'UNIT VALUES'!$D$27)+(T1151*'UNIT VALUES'!$D$29)+(R1151*'UNIT VALUES'!$D$30),(Q1151*'UNIT VALUES'!$D$27)+(T1151*'UNIT VALUES'!$D$28)+(R1151*'UNIT VALUES'!$D$30)))</f>
        <v>102423.80886677292</v>
      </c>
      <c r="W1151" s="58">
        <f t="shared" si="17"/>
        <v>249757</v>
      </c>
      <c r="X1151" s="63">
        <f>ROUND(IF(C1151="22", W1151*'UNIT VALUES'!$D$40, W1151*'UNIT VALUES'!$D$32), 0)</f>
        <v>217905</v>
      </c>
    </row>
    <row r="1152" spans="1:24">
      <c r="A1152" s="64" t="s">
        <v>2385</v>
      </c>
      <c r="B1152" s="64" t="s">
        <v>3171</v>
      </c>
      <c r="C1152" s="64" t="s">
        <v>28</v>
      </c>
      <c r="D1152" s="64" t="s">
        <v>29</v>
      </c>
      <c r="E1152" s="64" t="s">
        <v>3172</v>
      </c>
      <c r="F1152" s="64" t="s">
        <v>1691</v>
      </c>
      <c r="G1152" s="64" t="s">
        <v>1116</v>
      </c>
      <c r="H1152" s="64" t="s">
        <v>24</v>
      </c>
      <c r="I1152" s="64" t="s">
        <v>3205</v>
      </c>
      <c r="J1152" s="64" t="s">
        <v>3175</v>
      </c>
      <c r="K1152" s="64" t="s">
        <v>172</v>
      </c>
      <c r="L1152" s="65">
        <v>7921</v>
      </c>
      <c r="M1152" s="65">
        <v>0</v>
      </c>
      <c r="N1152" s="65">
        <v>0</v>
      </c>
      <c r="O1152" s="65">
        <v>31743</v>
      </c>
      <c r="P1152" s="65">
        <v>0</v>
      </c>
      <c r="Q1152" s="65">
        <v>4967</v>
      </c>
      <c r="R1152" s="65">
        <v>1374</v>
      </c>
      <c r="S1152" s="65">
        <v>706</v>
      </c>
      <c r="T1152" s="57">
        <f>IF(P1152&gt;0, ROUND(IF(IF(OR(C1152="51", C1152="52", C1152="66"), (L1152*'UNIT VALUES'!$C$22)-CALCS!P1152,0)&gt;0, IF(OR(C1152="51", C1152="52", C1152="66"), (L1152*'UNIT VALUES'!$C$22)-CALCS!P1152,0), 0), 0), ROUND(IF(IF(OR(C1152="51", C1152="52", C1152="66"), (L1152*'UNIT VALUES'!$C$22)-CALCS!O1152,0)&gt;0, IF(OR(C1152="51", C1152="52", C1152="66"), (L1152*'UNIT VALUES'!$C$22)-CALCS!O1152,0), 0), 0))</f>
        <v>0</v>
      </c>
      <c r="U1152" s="58">
        <f>IF(C1152="22", (O1152*'UNIT VALUES'!$D$34)+(Q1152*'UNIT VALUES'!$D$35)+(S1152*'UNIT VALUES'!$D$36), (O1152*'UNIT VALUES'!$D$24)+(Q1152*'UNIT VALUES'!$D$25)+(S1152*'UNIT VALUES'!$D$26))</f>
        <v>335033.36442027253</v>
      </c>
      <c r="V1152" s="58">
        <f>IF(C1152="22",(O1152*'UNIT VALUES'!$D$37)+(Q1152*'UNIT VALUES'!$D$38)+(R1152*'UNIT VALUES'!$D$39),IF(C1152="66",(Q1152*'UNIT VALUES'!$D$27)+(T1152*'UNIT VALUES'!$D$29)+(R1152*'UNIT VALUES'!$D$30),(Q1152*'UNIT VALUES'!$D$27)+(T1152*'UNIT VALUES'!$D$28)+(R1152*'UNIT VALUES'!$D$30)))</f>
        <v>190048.34799082886</v>
      </c>
      <c r="W1152" s="58">
        <f t="shared" si="17"/>
        <v>335033</v>
      </c>
      <c r="X1152" s="63">
        <f>ROUND(IF(C1152="22", W1152*'UNIT VALUES'!$D$40, W1152*'UNIT VALUES'!$D$32), 0)</f>
        <v>292305</v>
      </c>
    </row>
    <row r="1153" spans="1:24">
      <c r="A1153" s="64" t="s">
        <v>3206</v>
      </c>
      <c r="B1153" s="64" t="s">
        <v>3171</v>
      </c>
      <c r="C1153" s="64" t="s">
        <v>28</v>
      </c>
      <c r="D1153" s="64" t="s">
        <v>29</v>
      </c>
      <c r="E1153" s="64" t="s">
        <v>3172</v>
      </c>
      <c r="F1153" s="64" t="s">
        <v>1271</v>
      </c>
      <c r="G1153" s="64" t="s">
        <v>302</v>
      </c>
      <c r="H1153" s="64" t="s">
        <v>24</v>
      </c>
      <c r="I1153" s="64" t="s">
        <v>3207</v>
      </c>
      <c r="J1153" s="64" t="s">
        <v>3208</v>
      </c>
      <c r="K1153" s="64" t="s">
        <v>172</v>
      </c>
      <c r="L1153" s="65">
        <v>18273</v>
      </c>
      <c r="M1153" s="65">
        <v>27447</v>
      </c>
      <c r="N1153" s="65">
        <v>27447</v>
      </c>
      <c r="O1153" s="65">
        <v>46478</v>
      </c>
      <c r="P1153" s="65">
        <v>0</v>
      </c>
      <c r="Q1153" s="65">
        <v>6566</v>
      </c>
      <c r="R1153" s="65">
        <v>3523</v>
      </c>
      <c r="S1153" s="65">
        <v>211</v>
      </c>
      <c r="T1153" s="57">
        <f>IF(P1153&gt;0, ROUND(IF(IF(OR(C1153="51", C1153="52", C1153="66"), (L1153*'UNIT VALUES'!$C$22)-CALCS!P1153,0)&gt;0, IF(OR(C1153="51", C1153="52", C1153="66"), (L1153*'UNIT VALUES'!$C$22)-CALCS!P1153,0), 0), 0), ROUND(IF(IF(OR(C1153="51", C1153="52", C1153="66"), (L1153*'UNIT VALUES'!$C$22)-CALCS!O1153,0)&gt;0, IF(OR(C1153="51", C1153="52", C1153="66"), (L1153*'UNIT VALUES'!$C$22)-CALCS!O1153,0), 0), 0))</f>
        <v>0</v>
      </c>
      <c r="U1153" s="58">
        <f>IF(C1153="22", (O1153*'UNIT VALUES'!$D$34)+(Q1153*'UNIT VALUES'!$D$35)+(S1153*'UNIT VALUES'!$D$36), (O1153*'UNIT VALUES'!$D$24)+(Q1153*'UNIT VALUES'!$D$25)+(S1153*'UNIT VALUES'!$D$26))</f>
        <v>329467.30156968045</v>
      </c>
      <c r="V1153" s="58">
        <f>IF(C1153="22",(O1153*'UNIT VALUES'!$D$37)+(Q1153*'UNIT VALUES'!$D$38)+(R1153*'UNIT VALUES'!$D$39),IF(C1153="66",(Q1153*'UNIT VALUES'!$D$27)+(T1153*'UNIT VALUES'!$D$29)+(R1153*'UNIT VALUES'!$D$30),(Q1153*'UNIT VALUES'!$D$27)+(T1153*'UNIT VALUES'!$D$28)+(R1153*'UNIT VALUES'!$D$30)))</f>
        <v>373192.99287772994</v>
      </c>
      <c r="W1153" s="58">
        <f t="shared" si="17"/>
        <v>373193</v>
      </c>
      <c r="X1153" s="63">
        <f>ROUND(IF(C1153="22", W1153*'UNIT VALUES'!$D$40, W1153*'UNIT VALUES'!$D$32), 0)</f>
        <v>325599</v>
      </c>
    </row>
    <row r="1154" spans="1:24">
      <c r="A1154" s="64" t="s">
        <v>3209</v>
      </c>
      <c r="B1154" s="64" t="s">
        <v>3171</v>
      </c>
      <c r="C1154" s="64" t="s">
        <v>28</v>
      </c>
      <c r="D1154" s="64" t="s">
        <v>29</v>
      </c>
      <c r="E1154" s="64" t="s">
        <v>3172</v>
      </c>
      <c r="F1154" s="64" t="s">
        <v>2089</v>
      </c>
      <c r="G1154" s="64" t="s">
        <v>1034</v>
      </c>
      <c r="H1154" s="64" t="s">
        <v>24</v>
      </c>
      <c r="I1154" s="64" t="s">
        <v>3210</v>
      </c>
      <c r="J1154" s="64" t="s">
        <v>3195</v>
      </c>
      <c r="K1154" s="64" t="s">
        <v>172</v>
      </c>
      <c r="L1154" s="65">
        <v>14522</v>
      </c>
      <c r="M1154" s="65">
        <v>18428</v>
      </c>
      <c r="N1154" s="65">
        <v>17944</v>
      </c>
      <c r="O1154" s="65">
        <v>59781</v>
      </c>
      <c r="P1154" s="65">
        <v>0</v>
      </c>
      <c r="Q1154" s="65">
        <v>11137</v>
      </c>
      <c r="R1154" s="65">
        <v>851</v>
      </c>
      <c r="S1154" s="65">
        <v>1216</v>
      </c>
      <c r="T1154" s="57">
        <f>IF(P1154&gt;0, ROUND(IF(IF(OR(C1154="51", C1154="52", C1154="66"), (L1154*'UNIT VALUES'!$C$22)-CALCS!P1154,0)&gt;0, IF(OR(C1154="51", C1154="52", C1154="66"), (L1154*'UNIT VALUES'!$C$22)-CALCS!P1154,0), 0), 0), ROUND(IF(IF(OR(C1154="51", C1154="52", C1154="66"), (L1154*'UNIT VALUES'!$C$22)-CALCS!O1154,0)&gt;0, IF(OR(C1154="51", C1154="52", C1154="66"), (L1154*'UNIT VALUES'!$C$22)-CALCS!O1154,0), 0), 0))</f>
        <v>0</v>
      </c>
      <c r="U1154" s="58">
        <f>IF(C1154="22", (O1154*'UNIT VALUES'!$D$34)+(Q1154*'UNIT VALUES'!$D$35)+(S1154*'UNIT VALUES'!$D$36), (O1154*'UNIT VALUES'!$D$24)+(Q1154*'UNIT VALUES'!$D$25)+(S1154*'UNIT VALUES'!$D$26))</f>
        <v>666677.06438620342</v>
      </c>
      <c r="V1154" s="58">
        <f>IF(C1154="22",(O1154*'UNIT VALUES'!$D$37)+(Q1154*'UNIT VALUES'!$D$38)+(R1154*'UNIT VALUES'!$D$39),IF(C1154="66",(Q1154*'UNIT VALUES'!$D$27)+(T1154*'UNIT VALUES'!$D$29)+(R1154*'UNIT VALUES'!$D$30),(Q1154*'UNIT VALUES'!$D$27)+(T1154*'UNIT VALUES'!$D$28)+(R1154*'UNIT VALUES'!$D$30)))</f>
        <v>266780.29549625743</v>
      </c>
      <c r="W1154" s="58">
        <f t="shared" si="17"/>
        <v>666677</v>
      </c>
      <c r="X1154" s="63">
        <f>ROUND(IF(C1154="22", W1154*'UNIT VALUES'!$D$40, W1154*'UNIT VALUES'!$D$32), 0)</f>
        <v>581654</v>
      </c>
    </row>
    <row r="1155" spans="1:24">
      <c r="A1155" s="64" t="s">
        <v>3211</v>
      </c>
      <c r="B1155" s="64" t="s">
        <v>3171</v>
      </c>
      <c r="C1155" s="64" t="s">
        <v>49</v>
      </c>
      <c r="D1155" s="64" t="s">
        <v>50</v>
      </c>
      <c r="E1155" s="64" t="s">
        <v>3172</v>
      </c>
      <c r="F1155" s="64" t="s">
        <v>1354</v>
      </c>
      <c r="G1155" s="64" t="s">
        <v>1080</v>
      </c>
      <c r="H1155" s="64" t="s">
        <v>24</v>
      </c>
      <c r="I1155" s="64" t="s">
        <v>3212</v>
      </c>
      <c r="J1155" s="64" t="s">
        <v>3177</v>
      </c>
      <c r="K1155" s="64" t="s">
        <v>172</v>
      </c>
      <c r="L1155" s="65">
        <v>1426</v>
      </c>
      <c r="M1155" s="65">
        <v>0</v>
      </c>
      <c r="N1155" s="65">
        <v>0</v>
      </c>
      <c r="O1155" s="65">
        <v>54144</v>
      </c>
      <c r="P1155" s="65">
        <v>0</v>
      </c>
      <c r="Q1155" s="65">
        <v>2639</v>
      </c>
      <c r="R1155" s="65">
        <v>191</v>
      </c>
      <c r="S1155" s="65">
        <v>269</v>
      </c>
      <c r="T1155" s="57">
        <f>IF(P1155&gt;0, ROUND(IF(IF(OR(C1155="51", C1155="52", C1155="66"), (L1155*'UNIT VALUES'!$C$22)-CALCS!P1155,0)&gt;0, IF(OR(C1155="51", C1155="52", C1155="66"), (L1155*'UNIT VALUES'!$C$22)-CALCS!P1155,0), 0), 0), ROUND(IF(IF(OR(C1155="51", C1155="52", C1155="66"), (L1155*'UNIT VALUES'!$C$22)-CALCS!O1155,0)&gt;0, IF(OR(C1155="51", C1155="52", C1155="66"), (L1155*'UNIT VALUES'!$C$22)-CALCS!O1155,0), 0), 0))</f>
        <v>0</v>
      </c>
      <c r="U1155" s="58">
        <f>IF(C1155="22", (O1155*'UNIT VALUES'!$D$34)+(Q1155*'UNIT VALUES'!$D$35)+(S1155*'UNIT VALUES'!$D$36), (O1155*'UNIT VALUES'!$D$24)+(Q1155*'UNIT VALUES'!$D$25)+(S1155*'UNIT VALUES'!$D$26))</f>
        <v>233314.10903244346</v>
      </c>
      <c r="V1155" s="58">
        <f>IF(C1155="22",(O1155*'UNIT VALUES'!$D$37)+(Q1155*'UNIT VALUES'!$D$38)+(R1155*'UNIT VALUES'!$D$39),IF(C1155="66",(Q1155*'UNIT VALUES'!$D$27)+(T1155*'UNIT VALUES'!$D$29)+(R1155*'UNIT VALUES'!$D$30),(Q1155*'UNIT VALUES'!$D$27)+(T1155*'UNIT VALUES'!$D$28)+(R1155*'UNIT VALUES'!$D$30)))</f>
        <v>62454.536118051255</v>
      </c>
      <c r="W1155" s="58">
        <f t="shared" ref="W1155:W1218" si="18">ROUND(IF(U1155&gt;V1155,U1155,V1155), 0)</f>
        <v>233314</v>
      </c>
      <c r="X1155" s="63">
        <f>ROUND(IF(C1155="22", W1155*'UNIT VALUES'!$D$40, W1155*'UNIT VALUES'!$D$32), 0)</f>
        <v>203559</v>
      </c>
    </row>
    <row r="1156" spans="1:24">
      <c r="A1156" s="64" t="s">
        <v>3213</v>
      </c>
      <c r="B1156" s="64" t="s">
        <v>3171</v>
      </c>
      <c r="C1156" s="64" t="s">
        <v>28</v>
      </c>
      <c r="D1156" s="64" t="s">
        <v>29</v>
      </c>
      <c r="E1156" s="64" t="s">
        <v>3172</v>
      </c>
      <c r="F1156" s="64" t="s">
        <v>130</v>
      </c>
      <c r="G1156" s="64" t="s">
        <v>1080</v>
      </c>
      <c r="H1156" s="64" t="s">
        <v>24</v>
      </c>
      <c r="I1156" s="64" t="s">
        <v>3214</v>
      </c>
      <c r="J1156" s="64" t="s">
        <v>3177</v>
      </c>
      <c r="K1156" s="64" t="s">
        <v>172</v>
      </c>
      <c r="L1156" s="65">
        <v>18453</v>
      </c>
      <c r="M1156" s="65">
        <v>31031</v>
      </c>
      <c r="N1156" s="65">
        <v>30612</v>
      </c>
      <c r="O1156" s="65">
        <v>90927</v>
      </c>
      <c r="P1156" s="65">
        <v>0</v>
      </c>
      <c r="Q1156" s="65">
        <v>6428</v>
      </c>
      <c r="R1156" s="65">
        <v>953</v>
      </c>
      <c r="S1156" s="65">
        <v>787</v>
      </c>
      <c r="T1156" s="57">
        <f>IF(P1156&gt;0, ROUND(IF(IF(OR(C1156="51", C1156="52", C1156="66"), (L1156*'UNIT VALUES'!$C$22)-CALCS!P1156,0)&gt;0, IF(OR(C1156="51", C1156="52", C1156="66"), (L1156*'UNIT VALUES'!$C$22)-CALCS!P1156,0), 0), 0), ROUND(IF(IF(OR(C1156="51", C1156="52", C1156="66"), (L1156*'UNIT VALUES'!$C$22)-CALCS!O1156,0)&gt;0, IF(OR(C1156="51", C1156="52", C1156="66"), (L1156*'UNIT VALUES'!$C$22)-CALCS!O1156,0), 0), 0))</f>
        <v>0</v>
      </c>
      <c r="U1156" s="58">
        <f>IF(C1156="22", (O1156*'UNIT VALUES'!$D$34)+(Q1156*'UNIT VALUES'!$D$35)+(S1156*'UNIT VALUES'!$D$36), (O1156*'UNIT VALUES'!$D$24)+(Q1156*'UNIT VALUES'!$D$25)+(S1156*'UNIT VALUES'!$D$26))</f>
        <v>510111.73241736903</v>
      </c>
      <c r="V1156" s="58">
        <f>IF(C1156="22",(O1156*'UNIT VALUES'!$D$37)+(Q1156*'UNIT VALUES'!$D$38)+(R1156*'UNIT VALUES'!$D$39),IF(C1156="66",(Q1156*'UNIT VALUES'!$D$27)+(T1156*'UNIT VALUES'!$D$29)+(R1156*'UNIT VALUES'!$D$30),(Q1156*'UNIT VALUES'!$D$27)+(T1156*'UNIT VALUES'!$D$28)+(R1156*'UNIT VALUES'!$D$30)))</f>
        <v>186982.08235177386</v>
      </c>
      <c r="W1156" s="58">
        <f t="shared" si="18"/>
        <v>510112</v>
      </c>
      <c r="X1156" s="63">
        <f>ROUND(IF(C1156="22", W1156*'UNIT VALUES'!$D$40, W1156*'UNIT VALUES'!$D$32), 0)</f>
        <v>445056</v>
      </c>
    </row>
    <row r="1157" spans="1:24">
      <c r="A1157" s="64" t="s">
        <v>3215</v>
      </c>
      <c r="B1157" s="64" t="s">
        <v>3171</v>
      </c>
      <c r="C1157" s="64" t="s">
        <v>28</v>
      </c>
      <c r="D1157" s="64" t="s">
        <v>29</v>
      </c>
      <c r="E1157" s="64" t="s">
        <v>3172</v>
      </c>
      <c r="F1157" s="64" t="s">
        <v>1194</v>
      </c>
      <c r="G1157" s="64" t="s">
        <v>181</v>
      </c>
      <c r="H1157" s="64" t="s">
        <v>24</v>
      </c>
      <c r="I1157" s="64" t="s">
        <v>3216</v>
      </c>
      <c r="J1157" s="64" t="s">
        <v>3195</v>
      </c>
      <c r="K1157" s="64" t="s">
        <v>172</v>
      </c>
      <c r="L1157" s="65">
        <v>23548</v>
      </c>
      <c r="M1157" s="65">
        <v>33578</v>
      </c>
      <c r="N1157" s="65">
        <v>33578</v>
      </c>
      <c r="O1157" s="65">
        <v>48058</v>
      </c>
      <c r="P1157" s="65">
        <v>0</v>
      </c>
      <c r="Q1157" s="65">
        <v>4190</v>
      </c>
      <c r="R1157" s="65">
        <v>226</v>
      </c>
      <c r="S1157" s="65">
        <v>170</v>
      </c>
      <c r="T1157" s="57">
        <f>IF(P1157&gt;0, ROUND(IF(IF(OR(C1157="51", C1157="52", C1157="66"), (L1157*'UNIT VALUES'!$C$22)-CALCS!P1157,0)&gt;0, IF(OR(C1157="51", C1157="52", C1157="66"), (L1157*'UNIT VALUES'!$C$22)-CALCS!P1157,0), 0), 0), ROUND(IF(IF(OR(C1157="51", C1157="52", C1157="66"), (L1157*'UNIT VALUES'!$C$22)-CALCS!O1157,0)&gt;0, IF(OR(C1157="51", C1157="52", C1157="66"), (L1157*'UNIT VALUES'!$C$22)-CALCS!O1157,0), 0), 0))</f>
        <v>0</v>
      </c>
      <c r="U1157" s="58">
        <f>IF(C1157="22", (O1157*'UNIT VALUES'!$D$34)+(Q1157*'UNIT VALUES'!$D$35)+(S1157*'UNIT VALUES'!$D$36), (O1157*'UNIT VALUES'!$D$24)+(Q1157*'UNIT VALUES'!$D$25)+(S1157*'UNIT VALUES'!$D$26))</f>
        <v>252395.14874716848</v>
      </c>
      <c r="V1157" s="58">
        <f>IF(C1157="22",(O1157*'UNIT VALUES'!$D$37)+(Q1157*'UNIT VALUES'!$D$38)+(R1157*'UNIT VALUES'!$D$39),IF(C1157="66",(Q1157*'UNIT VALUES'!$D$27)+(T1157*'UNIT VALUES'!$D$29)+(R1157*'UNIT VALUES'!$D$30),(Q1157*'UNIT VALUES'!$D$27)+(T1157*'UNIT VALUES'!$D$28)+(R1157*'UNIT VALUES'!$D$30)))</f>
        <v>93639.638763607669</v>
      </c>
      <c r="W1157" s="58">
        <f t="shared" si="18"/>
        <v>252395</v>
      </c>
      <c r="X1157" s="63">
        <f>ROUND(IF(C1157="22", W1157*'UNIT VALUES'!$D$40, W1157*'UNIT VALUES'!$D$32), 0)</f>
        <v>220206</v>
      </c>
    </row>
    <row r="1158" spans="1:24">
      <c r="A1158" s="64" t="s">
        <v>3217</v>
      </c>
      <c r="B1158" s="64" t="s">
        <v>3171</v>
      </c>
      <c r="C1158" s="64" t="s">
        <v>28</v>
      </c>
      <c r="D1158" s="64" t="s">
        <v>29</v>
      </c>
      <c r="E1158" s="64" t="s">
        <v>3172</v>
      </c>
      <c r="F1158" s="64" t="s">
        <v>2806</v>
      </c>
      <c r="G1158" s="64" t="s">
        <v>1080</v>
      </c>
      <c r="H1158" s="64" t="s">
        <v>24</v>
      </c>
      <c r="I1158" s="64" t="s">
        <v>1099</v>
      </c>
      <c r="J1158" s="64" t="s">
        <v>3177</v>
      </c>
      <c r="K1158" s="64" t="s">
        <v>172</v>
      </c>
      <c r="L1158" s="65">
        <v>557087</v>
      </c>
      <c r="M1158" s="65">
        <v>493846</v>
      </c>
      <c r="N1158" s="65">
        <v>493846</v>
      </c>
      <c r="O1158" s="65">
        <v>608660</v>
      </c>
      <c r="P1158" s="65">
        <v>0</v>
      </c>
      <c r="Q1158" s="65">
        <v>70424</v>
      </c>
      <c r="R1158" s="65">
        <v>91183</v>
      </c>
      <c r="S1158" s="65">
        <v>5495</v>
      </c>
      <c r="T1158" s="57">
        <f>IF(P1158&gt;0, ROUND(IF(IF(OR(C1158="51", C1158="52", C1158="66"), (L1158*'UNIT VALUES'!$C$22)-CALCS!P1158,0)&gt;0, IF(OR(C1158="51", C1158="52", C1158="66"), (L1158*'UNIT VALUES'!$C$22)-CALCS!P1158,0), 0), 0), ROUND(IF(IF(OR(C1158="51", C1158="52", C1158="66"), (L1158*'UNIT VALUES'!$C$22)-CALCS!O1158,0)&gt;0, IF(OR(C1158="51", C1158="52", C1158="66"), (L1158*'UNIT VALUES'!$C$22)-CALCS!O1158,0), 0), 0))</f>
        <v>223084</v>
      </c>
      <c r="U1158" s="58">
        <f>IF(C1158="22", (O1158*'UNIT VALUES'!$D$34)+(Q1158*'UNIT VALUES'!$D$35)+(S1158*'UNIT VALUES'!$D$36), (O1158*'UNIT VALUES'!$D$24)+(Q1158*'UNIT VALUES'!$D$25)+(S1158*'UNIT VALUES'!$D$26))</f>
        <v>4297479.5893684942</v>
      </c>
      <c r="V1158" s="58">
        <f>IF(C1158="22",(O1158*'UNIT VALUES'!$D$37)+(Q1158*'UNIT VALUES'!$D$38)+(R1158*'UNIT VALUES'!$D$39),IF(C1158="66",(Q1158*'UNIT VALUES'!$D$27)+(T1158*'UNIT VALUES'!$D$29)+(R1158*'UNIT VALUES'!$D$30),(Q1158*'UNIT VALUES'!$D$27)+(T1158*'UNIT VALUES'!$D$28)+(R1158*'UNIT VALUES'!$D$30)))</f>
        <v>10621757.44835313</v>
      </c>
      <c r="W1158" s="58">
        <f t="shared" si="18"/>
        <v>10621757</v>
      </c>
      <c r="X1158" s="63">
        <f>ROUND(IF(C1158="22", W1158*'UNIT VALUES'!$D$40, W1158*'UNIT VALUES'!$D$32), 0)</f>
        <v>9267137</v>
      </c>
    </row>
    <row r="1159" spans="1:24">
      <c r="A1159" s="64" t="s">
        <v>3218</v>
      </c>
      <c r="B1159" s="64" t="s">
        <v>3171</v>
      </c>
      <c r="C1159" s="64" t="s">
        <v>49</v>
      </c>
      <c r="D1159" s="64" t="s">
        <v>50</v>
      </c>
      <c r="E1159" s="64" t="s">
        <v>3172</v>
      </c>
      <c r="F1159" s="64" t="s">
        <v>3219</v>
      </c>
      <c r="G1159" s="64" t="s">
        <v>1080</v>
      </c>
      <c r="H1159" s="64" t="s">
        <v>24</v>
      </c>
      <c r="I1159" s="64" t="s">
        <v>3220</v>
      </c>
      <c r="J1159" s="64" t="s">
        <v>3177</v>
      </c>
      <c r="K1159" s="64" t="s">
        <v>172</v>
      </c>
      <c r="L1159" s="65">
        <v>1</v>
      </c>
      <c r="M1159" s="65">
        <v>0</v>
      </c>
      <c r="N1159" s="65">
        <v>0</v>
      </c>
      <c r="O1159" s="65">
        <v>53007</v>
      </c>
      <c r="P1159" s="65">
        <v>0</v>
      </c>
      <c r="Q1159" s="65">
        <v>4085</v>
      </c>
      <c r="R1159" s="65">
        <v>1227</v>
      </c>
      <c r="S1159" s="65">
        <v>268</v>
      </c>
      <c r="T1159" s="57">
        <f>IF(P1159&gt;0, ROUND(IF(IF(OR(C1159="51", C1159="52", C1159="66"), (L1159*'UNIT VALUES'!$C$22)-CALCS!P1159,0)&gt;0, IF(OR(C1159="51", C1159="52", C1159="66"), (L1159*'UNIT VALUES'!$C$22)-CALCS!P1159,0), 0), 0), ROUND(IF(IF(OR(C1159="51", C1159="52", C1159="66"), (L1159*'UNIT VALUES'!$C$22)-CALCS!O1159,0)&gt;0, IF(OR(C1159="51", C1159="52", C1159="66"), (L1159*'UNIT VALUES'!$C$22)-CALCS!O1159,0), 0), 0))</f>
        <v>0</v>
      </c>
      <c r="U1159" s="58">
        <f>IF(C1159="22", (O1159*'UNIT VALUES'!$D$34)+(Q1159*'UNIT VALUES'!$D$35)+(S1159*'UNIT VALUES'!$D$36), (O1159*'UNIT VALUES'!$D$24)+(Q1159*'UNIT VALUES'!$D$25)+(S1159*'UNIT VALUES'!$D$26))</f>
        <v>275480.02785722614</v>
      </c>
      <c r="V1159" s="58">
        <f>IF(C1159="22",(O1159*'UNIT VALUES'!$D$37)+(Q1159*'UNIT VALUES'!$D$38)+(R1159*'UNIT VALUES'!$D$39),IF(C1159="66",(Q1159*'UNIT VALUES'!$D$27)+(T1159*'UNIT VALUES'!$D$29)+(R1159*'UNIT VALUES'!$D$30),(Q1159*'UNIT VALUES'!$D$27)+(T1159*'UNIT VALUES'!$D$28)+(R1159*'UNIT VALUES'!$D$30)))</f>
        <v>163231.80421608256</v>
      </c>
      <c r="W1159" s="58">
        <f t="shared" si="18"/>
        <v>275480</v>
      </c>
      <c r="X1159" s="63">
        <f>ROUND(IF(C1159="22", W1159*'UNIT VALUES'!$D$40, W1159*'UNIT VALUES'!$D$32), 0)</f>
        <v>240347</v>
      </c>
    </row>
    <row r="1160" spans="1:24">
      <c r="A1160" s="64" t="s">
        <v>3221</v>
      </c>
      <c r="B1160" s="64" t="s">
        <v>3171</v>
      </c>
      <c r="C1160" s="64" t="s">
        <v>28</v>
      </c>
      <c r="D1160" s="64" t="s">
        <v>29</v>
      </c>
      <c r="E1160" s="64" t="s">
        <v>3172</v>
      </c>
      <c r="F1160" s="64" t="s">
        <v>3148</v>
      </c>
      <c r="G1160" s="64" t="s">
        <v>1238</v>
      </c>
      <c r="H1160" s="64" t="s">
        <v>24</v>
      </c>
      <c r="I1160" s="64" t="s">
        <v>633</v>
      </c>
      <c r="J1160" s="64" t="s">
        <v>3222</v>
      </c>
      <c r="K1160" s="64" t="s">
        <v>172</v>
      </c>
      <c r="L1160" s="65">
        <v>181608</v>
      </c>
      <c r="M1160" s="65">
        <v>171300</v>
      </c>
      <c r="N1160" s="65">
        <v>171300</v>
      </c>
      <c r="O1160" s="65">
        <v>208916</v>
      </c>
      <c r="P1160" s="65">
        <v>0</v>
      </c>
      <c r="Q1160" s="65">
        <v>36379</v>
      </c>
      <c r="R1160" s="65">
        <v>25268</v>
      </c>
      <c r="S1160" s="65">
        <v>1335</v>
      </c>
      <c r="T1160" s="57">
        <f>IF(P1160&gt;0, ROUND(IF(IF(OR(C1160="51", C1160="52", C1160="66"), (L1160*'UNIT VALUES'!$C$22)-CALCS!P1160,0)&gt;0, IF(OR(C1160="51", C1160="52", C1160="66"), (L1160*'UNIT VALUES'!$C$22)-CALCS!P1160,0), 0), 0), ROUND(IF(IF(OR(C1160="51", C1160="52", C1160="66"), (L1160*'UNIT VALUES'!$C$22)-CALCS!O1160,0)&gt;0, IF(OR(C1160="51", C1160="52", C1160="66"), (L1160*'UNIT VALUES'!$C$22)-CALCS!O1160,0), 0), 0))</f>
        <v>62229</v>
      </c>
      <c r="U1160" s="58">
        <f>IF(C1160="22", (O1160*'UNIT VALUES'!$D$34)+(Q1160*'UNIT VALUES'!$D$35)+(S1160*'UNIT VALUES'!$D$36), (O1160*'UNIT VALUES'!$D$24)+(Q1160*'UNIT VALUES'!$D$25)+(S1160*'UNIT VALUES'!$D$26))</f>
        <v>1757997.9106859306</v>
      </c>
      <c r="V1160" s="58">
        <f>IF(C1160="22",(O1160*'UNIT VALUES'!$D$37)+(Q1160*'UNIT VALUES'!$D$38)+(R1160*'UNIT VALUES'!$D$39),IF(C1160="66",(Q1160*'UNIT VALUES'!$D$27)+(T1160*'UNIT VALUES'!$D$29)+(R1160*'UNIT VALUES'!$D$30),(Q1160*'UNIT VALUES'!$D$27)+(T1160*'UNIT VALUES'!$D$28)+(R1160*'UNIT VALUES'!$D$30)))</f>
        <v>3260445.606955979</v>
      </c>
      <c r="W1160" s="58">
        <f t="shared" si="18"/>
        <v>3260446</v>
      </c>
      <c r="X1160" s="63">
        <f>ROUND(IF(C1160="22", W1160*'UNIT VALUES'!$D$40, W1160*'UNIT VALUES'!$D$32), 0)</f>
        <v>2844633</v>
      </c>
    </row>
    <row r="1161" spans="1:24">
      <c r="A1161" s="64" t="s">
        <v>3223</v>
      </c>
      <c r="B1161" s="64" t="s">
        <v>3171</v>
      </c>
      <c r="C1161" s="64" t="s">
        <v>28</v>
      </c>
      <c r="D1161" s="64" t="s">
        <v>29</v>
      </c>
      <c r="E1161" s="64" t="s">
        <v>3172</v>
      </c>
      <c r="F1161" s="64" t="s">
        <v>2785</v>
      </c>
      <c r="G1161" s="64" t="s">
        <v>491</v>
      </c>
      <c r="H1161" s="64" t="s">
        <v>24</v>
      </c>
      <c r="I1161" s="64" t="s">
        <v>668</v>
      </c>
      <c r="J1161" s="64" t="s">
        <v>3200</v>
      </c>
      <c r="K1161" s="64" t="s">
        <v>172</v>
      </c>
      <c r="L1161" s="65">
        <v>147979</v>
      </c>
      <c r="M1161" s="65">
        <v>158501</v>
      </c>
      <c r="N1161" s="65">
        <v>158501</v>
      </c>
      <c r="O1161" s="65">
        <v>198397</v>
      </c>
      <c r="P1161" s="65">
        <v>0</v>
      </c>
      <c r="Q1161" s="65">
        <v>32370</v>
      </c>
      <c r="R1161" s="65">
        <v>23465</v>
      </c>
      <c r="S1161" s="65">
        <v>1997</v>
      </c>
      <c r="T1161" s="57">
        <f>IF(P1161&gt;0, ROUND(IF(IF(OR(C1161="51", C1161="52", C1161="66"), (L1161*'UNIT VALUES'!$C$22)-CALCS!P1161,0)&gt;0, IF(OR(C1161="51", C1161="52", C1161="66"), (L1161*'UNIT VALUES'!$C$22)-CALCS!P1161,0), 0), 0), ROUND(IF(IF(OR(C1161="51", C1161="52", C1161="66"), (L1161*'UNIT VALUES'!$C$22)-CALCS!O1161,0)&gt;0, IF(OR(C1161="51", C1161="52", C1161="66"), (L1161*'UNIT VALUES'!$C$22)-CALCS!O1161,0), 0), 0))</f>
        <v>22539</v>
      </c>
      <c r="U1161" s="58">
        <f>IF(C1161="22", (O1161*'UNIT VALUES'!$D$34)+(Q1161*'UNIT VALUES'!$D$35)+(S1161*'UNIT VALUES'!$D$36), (O1161*'UNIT VALUES'!$D$24)+(Q1161*'UNIT VALUES'!$D$25)+(S1161*'UNIT VALUES'!$D$26))</f>
        <v>1725844.2823675761</v>
      </c>
      <c r="V1161" s="58">
        <f>IF(C1161="22",(O1161*'UNIT VALUES'!$D$37)+(Q1161*'UNIT VALUES'!$D$38)+(R1161*'UNIT VALUES'!$D$39),IF(C1161="66",(Q1161*'UNIT VALUES'!$D$27)+(T1161*'UNIT VALUES'!$D$29)+(R1161*'UNIT VALUES'!$D$30),(Q1161*'UNIT VALUES'!$D$27)+(T1161*'UNIT VALUES'!$D$28)+(R1161*'UNIT VALUES'!$D$30)))</f>
        <v>2558729.2382651046</v>
      </c>
      <c r="W1161" s="58">
        <f t="shared" si="18"/>
        <v>2558729</v>
      </c>
      <c r="X1161" s="63">
        <f>ROUND(IF(C1161="22", W1161*'UNIT VALUES'!$D$40, W1161*'UNIT VALUES'!$D$32), 0)</f>
        <v>2232408</v>
      </c>
    </row>
    <row r="1162" spans="1:24">
      <c r="A1162" s="64" t="s">
        <v>3224</v>
      </c>
      <c r="B1162" s="64" t="s">
        <v>3171</v>
      </c>
      <c r="C1162" s="64" t="s">
        <v>28</v>
      </c>
      <c r="D1162" s="64" t="s">
        <v>29</v>
      </c>
      <c r="E1162" s="64" t="s">
        <v>3172</v>
      </c>
      <c r="F1162" s="64" t="s">
        <v>3225</v>
      </c>
      <c r="G1162" s="64" t="s">
        <v>902</v>
      </c>
      <c r="H1162" s="64" t="s">
        <v>24</v>
      </c>
      <c r="I1162" s="64" t="s">
        <v>3226</v>
      </c>
      <c r="J1162" s="64" t="s">
        <v>1554</v>
      </c>
      <c r="K1162" s="64" t="s">
        <v>172</v>
      </c>
      <c r="L1162" s="65">
        <v>32464</v>
      </c>
      <c r="M1162" s="65">
        <v>42834</v>
      </c>
      <c r="N1162" s="65">
        <v>42834</v>
      </c>
      <c r="O1162" s="65">
        <v>161791</v>
      </c>
      <c r="P1162" s="65">
        <v>0</v>
      </c>
      <c r="Q1162" s="65">
        <v>23162</v>
      </c>
      <c r="R1162" s="65">
        <v>3806</v>
      </c>
      <c r="S1162" s="65">
        <v>1538</v>
      </c>
      <c r="T1162" s="57">
        <f>IF(P1162&gt;0, ROUND(IF(IF(OR(C1162="51", C1162="52", C1162="66"), (L1162*'UNIT VALUES'!$C$22)-CALCS!P1162,0)&gt;0, IF(OR(C1162="51", C1162="52", C1162="66"), (L1162*'UNIT VALUES'!$C$22)-CALCS!P1162,0), 0), 0), ROUND(IF(IF(OR(C1162="51", C1162="52", C1162="66"), (L1162*'UNIT VALUES'!$C$22)-CALCS!O1162,0)&gt;0, IF(OR(C1162="51", C1162="52", C1162="66"), (L1162*'UNIT VALUES'!$C$22)-CALCS!O1162,0), 0), 0))</f>
        <v>0</v>
      </c>
      <c r="U1162" s="58">
        <f>IF(C1162="22", (O1162*'UNIT VALUES'!$D$34)+(Q1162*'UNIT VALUES'!$D$35)+(S1162*'UNIT VALUES'!$D$36), (O1162*'UNIT VALUES'!$D$24)+(Q1162*'UNIT VALUES'!$D$25)+(S1162*'UNIT VALUES'!$D$26))</f>
        <v>1292354.614039748</v>
      </c>
      <c r="V1162" s="58">
        <f>IF(C1162="22",(O1162*'UNIT VALUES'!$D$37)+(Q1162*'UNIT VALUES'!$D$38)+(R1162*'UNIT VALUES'!$D$39),IF(C1162="66",(Q1162*'UNIT VALUES'!$D$27)+(T1162*'UNIT VALUES'!$D$29)+(R1162*'UNIT VALUES'!$D$30),(Q1162*'UNIT VALUES'!$D$27)+(T1162*'UNIT VALUES'!$D$28)+(R1162*'UNIT VALUES'!$D$30)))</f>
        <v>700340.31564967905</v>
      </c>
      <c r="W1162" s="58">
        <f t="shared" si="18"/>
        <v>1292355</v>
      </c>
      <c r="X1162" s="63">
        <f>ROUND(IF(C1162="22", W1162*'UNIT VALUES'!$D$40, W1162*'UNIT VALUES'!$D$32), 0)</f>
        <v>1127538</v>
      </c>
    </row>
    <row r="1163" spans="1:24">
      <c r="A1163" s="64" t="s">
        <v>3227</v>
      </c>
      <c r="B1163" s="64" t="s">
        <v>3171</v>
      </c>
      <c r="C1163" s="64" t="s">
        <v>28</v>
      </c>
      <c r="D1163" s="64" t="s">
        <v>29</v>
      </c>
      <c r="E1163" s="64" t="s">
        <v>3172</v>
      </c>
      <c r="F1163" s="64" t="s">
        <v>418</v>
      </c>
      <c r="G1163" s="64" t="s">
        <v>112</v>
      </c>
      <c r="H1163" s="64" t="s">
        <v>24</v>
      </c>
      <c r="I1163" s="64" t="s">
        <v>3228</v>
      </c>
      <c r="J1163" s="64" t="s">
        <v>3187</v>
      </c>
      <c r="K1163" s="64" t="s">
        <v>172</v>
      </c>
      <c r="L1163" s="65">
        <v>16726</v>
      </c>
      <c r="M1163" s="65">
        <v>0</v>
      </c>
      <c r="N1163" s="65">
        <v>0</v>
      </c>
      <c r="O1163" s="65">
        <v>31925</v>
      </c>
      <c r="P1163" s="65">
        <v>0</v>
      </c>
      <c r="Q1163" s="65">
        <v>4198</v>
      </c>
      <c r="R1163" s="65">
        <v>2016</v>
      </c>
      <c r="S1163" s="65">
        <v>231</v>
      </c>
      <c r="T1163" s="57">
        <f>IF(P1163&gt;0, ROUND(IF(IF(OR(C1163="51", C1163="52", C1163="66"), (L1163*'UNIT VALUES'!$C$22)-CALCS!P1163,0)&gt;0, IF(OR(C1163="51", C1163="52", C1163="66"), (L1163*'UNIT VALUES'!$C$22)-CALCS!P1163,0), 0), 0), ROUND(IF(IF(OR(C1163="51", C1163="52", C1163="66"), (L1163*'UNIT VALUES'!$C$22)-CALCS!O1163,0)&gt;0, IF(OR(C1163="51", C1163="52", C1163="66"), (L1163*'UNIT VALUES'!$C$22)-CALCS!O1163,0), 0), 0))</f>
        <v>0</v>
      </c>
      <c r="U1163" s="58">
        <f>IF(C1163="22", (O1163*'UNIT VALUES'!$D$34)+(Q1163*'UNIT VALUES'!$D$35)+(S1163*'UNIT VALUES'!$D$36), (O1163*'UNIT VALUES'!$D$24)+(Q1163*'UNIT VALUES'!$D$25)+(S1163*'UNIT VALUES'!$D$26))</f>
        <v>231259.76862065244</v>
      </c>
      <c r="V1163" s="58">
        <f>IF(C1163="22",(O1163*'UNIT VALUES'!$D$37)+(Q1163*'UNIT VALUES'!$D$38)+(R1163*'UNIT VALUES'!$D$39),IF(C1163="66",(Q1163*'UNIT VALUES'!$D$27)+(T1163*'UNIT VALUES'!$D$29)+(R1163*'UNIT VALUES'!$D$30),(Q1163*'UNIT VALUES'!$D$27)+(T1163*'UNIT VALUES'!$D$28)+(R1163*'UNIT VALUES'!$D$30)))</f>
        <v>221705.56078389444</v>
      </c>
      <c r="W1163" s="58">
        <f t="shared" si="18"/>
        <v>231260</v>
      </c>
      <c r="X1163" s="63">
        <f>ROUND(IF(C1163="22", W1163*'UNIT VALUES'!$D$40, W1163*'UNIT VALUES'!$D$32), 0)</f>
        <v>201767</v>
      </c>
    </row>
    <row r="1164" spans="1:24">
      <c r="A1164" s="64" t="s">
        <v>3229</v>
      </c>
      <c r="B1164" s="64" t="s">
        <v>3171</v>
      </c>
      <c r="C1164" s="64" t="s">
        <v>28</v>
      </c>
      <c r="D1164" s="64" t="s">
        <v>29</v>
      </c>
      <c r="E1164" s="64" t="s">
        <v>3172</v>
      </c>
      <c r="F1164" s="64" t="s">
        <v>3230</v>
      </c>
      <c r="G1164" s="64" t="s">
        <v>68</v>
      </c>
      <c r="H1164" s="64" t="s">
        <v>24</v>
      </c>
      <c r="I1164" s="64" t="s">
        <v>3231</v>
      </c>
      <c r="J1164" s="64" t="s">
        <v>3232</v>
      </c>
      <c r="K1164" s="64" t="s">
        <v>172</v>
      </c>
      <c r="L1164" s="65">
        <v>43284</v>
      </c>
      <c r="M1164" s="65">
        <v>49826</v>
      </c>
      <c r="N1164" s="65">
        <v>49826</v>
      </c>
      <c r="O1164" s="65">
        <v>91067</v>
      </c>
      <c r="P1164" s="65">
        <v>0</v>
      </c>
      <c r="Q1164" s="65">
        <v>17336</v>
      </c>
      <c r="R1164" s="65">
        <v>6262</v>
      </c>
      <c r="S1164" s="65">
        <v>1795</v>
      </c>
      <c r="T1164" s="57">
        <f>IF(P1164&gt;0, ROUND(IF(IF(OR(C1164="51", C1164="52", C1164="66"), (L1164*'UNIT VALUES'!$C$22)-CALCS!P1164,0)&gt;0, IF(OR(C1164="51", C1164="52", C1164="66"), (L1164*'UNIT VALUES'!$C$22)-CALCS!P1164,0), 0), 0), ROUND(IF(IF(OR(C1164="51", C1164="52", C1164="66"), (L1164*'UNIT VALUES'!$C$22)-CALCS!O1164,0)&gt;0, IF(OR(C1164="51", C1164="52", C1164="66"), (L1164*'UNIT VALUES'!$C$22)-CALCS!O1164,0), 0), 0))</f>
        <v>0</v>
      </c>
      <c r="U1164" s="58">
        <f>IF(C1164="22", (O1164*'UNIT VALUES'!$D$34)+(Q1164*'UNIT VALUES'!$D$35)+(S1164*'UNIT VALUES'!$D$36), (O1164*'UNIT VALUES'!$D$24)+(Q1164*'UNIT VALUES'!$D$25)+(S1164*'UNIT VALUES'!$D$26))</f>
        <v>1017282.1151907172</v>
      </c>
      <c r="V1164" s="58">
        <f>IF(C1164="22",(O1164*'UNIT VALUES'!$D$37)+(Q1164*'UNIT VALUES'!$D$38)+(R1164*'UNIT VALUES'!$D$39),IF(C1164="66",(Q1164*'UNIT VALUES'!$D$27)+(T1164*'UNIT VALUES'!$D$29)+(R1164*'UNIT VALUES'!$D$30),(Q1164*'UNIT VALUES'!$D$27)+(T1164*'UNIT VALUES'!$D$28)+(R1164*'UNIT VALUES'!$D$30)))</f>
        <v>768107.35855312506</v>
      </c>
      <c r="W1164" s="58">
        <f t="shared" si="18"/>
        <v>1017282</v>
      </c>
      <c r="X1164" s="63">
        <f>ROUND(IF(C1164="22", W1164*'UNIT VALUES'!$D$40, W1164*'UNIT VALUES'!$D$32), 0)</f>
        <v>887545</v>
      </c>
    </row>
    <row r="1165" spans="1:24">
      <c r="A1165" s="64" t="s">
        <v>2320</v>
      </c>
      <c r="B1165" s="64" t="s">
        <v>3171</v>
      </c>
      <c r="C1165" s="64" t="s">
        <v>102</v>
      </c>
      <c r="D1165" s="64" t="s">
        <v>103</v>
      </c>
      <c r="E1165" s="64" t="s">
        <v>3172</v>
      </c>
      <c r="F1165" s="64" t="s">
        <v>1134</v>
      </c>
      <c r="G1165" s="64" t="s">
        <v>902</v>
      </c>
      <c r="H1165" s="64" t="s">
        <v>24</v>
      </c>
      <c r="I1165" s="64" t="s">
        <v>24</v>
      </c>
      <c r="J1165" s="64" t="s">
        <v>1554</v>
      </c>
      <c r="K1165" s="64" t="s">
        <v>172</v>
      </c>
      <c r="L1165" s="65">
        <v>62680</v>
      </c>
      <c r="M1165" s="65">
        <v>151649</v>
      </c>
      <c r="N1165" s="65">
        <v>151649</v>
      </c>
      <c r="O1165" s="65">
        <v>268998</v>
      </c>
      <c r="P1165" s="65">
        <v>0</v>
      </c>
      <c r="Q1165" s="65">
        <v>20885</v>
      </c>
      <c r="R1165" s="65">
        <v>3949</v>
      </c>
      <c r="S1165" s="65">
        <v>1987</v>
      </c>
      <c r="T1165" s="57">
        <f>IF(P1165&gt;0, ROUND(IF(IF(OR(C1165="51", C1165="52", C1165="66"), (L1165*'UNIT VALUES'!$C$22)-CALCS!P1165,0)&gt;0, IF(OR(C1165="51", C1165="52", C1165="66"), (L1165*'UNIT VALUES'!$C$22)-CALCS!P1165,0), 0), 0), ROUND(IF(IF(OR(C1165="51", C1165="52", C1165="66"), (L1165*'UNIT VALUES'!$C$22)-CALCS!O1165,0)&gt;0, IF(OR(C1165="51", C1165="52", C1165="66"), (L1165*'UNIT VALUES'!$C$22)-CALCS!O1165,0), 0), 0))</f>
        <v>0</v>
      </c>
      <c r="U1165" s="58">
        <f>IF(C1165="22", (O1165*'UNIT VALUES'!$D$34)+(Q1165*'UNIT VALUES'!$D$35)+(S1165*'UNIT VALUES'!$D$36), (O1165*'UNIT VALUES'!$D$24)+(Q1165*'UNIT VALUES'!$D$25)+(S1165*'UNIT VALUES'!$D$26))</f>
        <v>1508920.2923459269</v>
      </c>
      <c r="V1165" s="58">
        <f>IF(C1165="22",(O1165*'UNIT VALUES'!$D$37)+(Q1165*'UNIT VALUES'!$D$38)+(R1165*'UNIT VALUES'!$D$39),IF(C1165="66",(Q1165*'UNIT VALUES'!$D$27)+(T1165*'UNIT VALUES'!$D$29)+(R1165*'UNIT VALUES'!$D$30),(Q1165*'UNIT VALUES'!$D$27)+(T1165*'UNIT VALUES'!$D$28)+(R1165*'UNIT VALUES'!$D$30)))</f>
        <v>668449.03500760184</v>
      </c>
      <c r="W1165" s="58">
        <f t="shared" si="18"/>
        <v>1508920</v>
      </c>
      <c r="X1165" s="63">
        <f>ROUND(IF(C1165="22", W1165*'UNIT VALUES'!$D$40, W1165*'UNIT VALUES'!$D$32), 0)</f>
        <v>1316484</v>
      </c>
    </row>
    <row r="1166" spans="1:24">
      <c r="A1166" s="64" t="s">
        <v>3233</v>
      </c>
      <c r="B1166" s="64" t="s">
        <v>3171</v>
      </c>
      <c r="C1166" s="64" t="s">
        <v>102</v>
      </c>
      <c r="D1166" s="64" t="s">
        <v>103</v>
      </c>
      <c r="E1166" s="64" t="s">
        <v>3172</v>
      </c>
      <c r="F1166" s="64" t="s">
        <v>1141</v>
      </c>
      <c r="G1166" s="64" t="s">
        <v>1080</v>
      </c>
      <c r="H1166" s="64" t="s">
        <v>24</v>
      </c>
      <c r="I1166" s="64" t="s">
        <v>24</v>
      </c>
      <c r="J1166" s="64" t="s">
        <v>3177</v>
      </c>
      <c r="K1166" s="64" t="s">
        <v>172</v>
      </c>
      <c r="L1166" s="65">
        <v>321062</v>
      </c>
      <c r="M1166" s="65">
        <v>541671</v>
      </c>
      <c r="N1166" s="65">
        <v>591754</v>
      </c>
      <c r="O1166" s="65">
        <v>765916</v>
      </c>
      <c r="P1166" s="65">
        <v>0</v>
      </c>
      <c r="Q1166" s="65">
        <v>54576</v>
      </c>
      <c r="R1166" s="65">
        <v>15117</v>
      </c>
      <c r="S1166" s="65">
        <v>5514</v>
      </c>
      <c r="T1166" s="57">
        <f>IF(P1166&gt;0, ROUND(IF(IF(OR(C1166="51", C1166="52", C1166="66"), (L1166*'UNIT VALUES'!$C$22)-CALCS!P1166,0)&gt;0, IF(OR(C1166="51", C1166="52", C1166="66"), (L1166*'UNIT VALUES'!$C$22)-CALCS!P1166,0), 0), 0), ROUND(IF(IF(OR(C1166="51", C1166="52", C1166="66"), (L1166*'UNIT VALUES'!$C$22)-CALCS!O1166,0)&gt;0, IF(OR(C1166="51", C1166="52", C1166="66"), (L1166*'UNIT VALUES'!$C$22)-CALCS!O1166,0), 0), 0))</f>
        <v>0</v>
      </c>
      <c r="U1166" s="58">
        <f>IF(C1166="22", (O1166*'UNIT VALUES'!$D$34)+(Q1166*'UNIT VALUES'!$D$35)+(S1166*'UNIT VALUES'!$D$36), (O1166*'UNIT VALUES'!$D$24)+(Q1166*'UNIT VALUES'!$D$25)+(S1166*'UNIT VALUES'!$D$26))</f>
        <v>4121312.2233808883</v>
      </c>
      <c r="V1166" s="58">
        <f>IF(C1166="22",(O1166*'UNIT VALUES'!$D$37)+(Q1166*'UNIT VALUES'!$D$38)+(R1166*'UNIT VALUES'!$D$39),IF(C1166="66",(Q1166*'UNIT VALUES'!$D$27)+(T1166*'UNIT VALUES'!$D$29)+(R1166*'UNIT VALUES'!$D$30),(Q1166*'UNIT VALUES'!$D$27)+(T1166*'UNIT VALUES'!$D$28)+(R1166*'UNIT VALUES'!$D$30)))</f>
        <v>2089618.0926021778</v>
      </c>
      <c r="W1166" s="58">
        <f t="shared" si="18"/>
        <v>4121312</v>
      </c>
      <c r="X1166" s="63">
        <f>ROUND(IF(C1166="22", W1166*'UNIT VALUES'!$D$40, W1166*'UNIT VALUES'!$D$32), 0)</f>
        <v>3595711</v>
      </c>
    </row>
    <row r="1167" spans="1:24">
      <c r="A1167" s="64" t="s">
        <v>3234</v>
      </c>
      <c r="B1167" s="64" t="s">
        <v>3171</v>
      </c>
      <c r="C1167" s="64" t="s">
        <v>102</v>
      </c>
      <c r="D1167" s="64" t="s">
        <v>103</v>
      </c>
      <c r="E1167" s="64" t="s">
        <v>3172</v>
      </c>
      <c r="F1167" s="64" t="s">
        <v>848</v>
      </c>
      <c r="G1167" s="64" t="s">
        <v>166</v>
      </c>
      <c r="H1167" s="64" t="s">
        <v>24</v>
      </c>
      <c r="I1167" s="64" t="s">
        <v>24</v>
      </c>
      <c r="J1167" s="64" t="s">
        <v>3184</v>
      </c>
      <c r="K1167" s="64" t="s">
        <v>172</v>
      </c>
      <c r="L1167" s="65">
        <v>55254</v>
      </c>
      <c r="M1167" s="65">
        <v>110944</v>
      </c>
      <c r="N1167" s="65">
        <v>110944</v>
      </c>
      <c r="O1167" s="65">
        <v>212250</v>
      </c>
      <c r="P1167" s="65">
        <v>0</v>
      </c>
      <c r="Q1167" s="65">
        <v>13894</v>
      </c>
      <c r="R1167" s="65">
        <v>5392</v>
      </c>
      <c r="S1167" s="65">
        <v>851</v>
      </c>
      <c r="T1167" s="57">
        <f>IF(P1167&gt;0, ROUND(IF(IF(OR(C1167="51", C1167="52", C1167="66"), (L1167*'UNIT VALUES'!$C$22)-CALCS!P1167,0)&gt;0, IF(OR(C1167="51", C1167="52", C1167="66"), (L1167*'UNIT VALUES'!$C$22)-CALCS!P1167,0), 0), 0), ROUND(IF(IF(OR(C1167="51", C1167="52", C1167="66"), (L1167*'UNIT VALUES'!$C$22)-CALCS!O1167,0)&gt;0, IF(OR(C1167="51", C1167="52", C1167="66"), (L1167*'UNIT VALUES'!$C$22)-CALCS!O1167,0), 0), 0))</f>
        <v>0</v>
      </c>
      <c r="U1167" s="58">
        <f>IF(C1167="22", (O1167*'UNIT VALUES'!$D$34)+(Q1167*'UNIT VALUES'!$D$35)+(S1167*'UNIT VALUES'!$D$36), (O1167*'UNIT VALUES'!$D$24)+(Q1167*'UNIT VALUES'!$D$25)+(S1167*'UNIT VALUES'!$D$26))</f>
        <v>989542.95377485035</v>
      </c>
      <c r="V1167" s="58">
        <f>IF(C1167="22",(O1167*'UNIT VALUES'!$D$37)+(Q1167*'UNIT VALUES'!$D$38)+(R1167*'UNIT VALUES'!$D$39),IF(C1167="66",(Q1167*'UNIT VALUES'!$D$27)+(T1167*'UNIT VALUES'!$D$29)+(R1167*'UNIT VALUES'!$D$30),(Q1167*'UNIT VALUES'!$D$27)+(T1167*'UNIT VALUES'!$D$28)+(R1167*'UNIT VALUES'!$D$30)))</f>
        <v>642279.21168979735</v>
      </c>
      <c r="W1167" s="58">
        <f t="shared" si="18"/>
        <v>989543</v>
      </c>
      <c r="X1167" s="63">
        <f>ROUND(IF(C1167="22", W1167*'UNIT VALUES'!$D$40, W1167*'UNIT VALUES'!$D$32), 0)</f>
        <v>863344</v>
      </c>
    </row>
    <row r="1168" spans="1:24">
      <c r="A1168" s="64" t="s">
        <v>3235</v>
      </c>
      <c r="B1168" s="64" t="s">
        <v>3171</v>
      </c>
      <c r="C1168" s="64" t="s">
        <v>102</v>
      </c>
      <c r="D1168" s="64" t="s">
        <v>103</v>
      </c>
      <c r="E1168" s="64" t="s">
        <v>3172</v>
      </c>
      <c r="F1168" s="64" t="s">
        <v>1979</v>
      </c>
      <c r="G1168" s="64" t="s">
        <v>491</v>
      </c>
      <c r="H1168" s="64" t="s">
        <v>24</v>
      </c>
      <c r="I1168" s="64" t="s">
        <v>24</v>
      </c>
      <c r="J1168" s="64" t="s">
        <v>3200</v>
      </c>
      <c r="K1168" s="64" t="s">
        <v>172</v>
      </c>
      <c r="L1168" s="65">
        <v>172963</v>
      </c>
      <c r="M1168" s="65">
        <v>322056</v>
      </c>
      <c r="N1168" s="65">
        <v>322032</v>
      </c>
      <c r="O1168" s="65">
        <v>512671</v>
      </c>
      <c r="P1168" s="65">
        <v>0</v>
      </c>
      <c r="Q1168" s="65">
        <v>42563</v>
      </c>
      <c r="R1168" s="65">
        <v>10235</v>
      </c>
      <c r="S1168" s="65">
        <v>3119</v>
      </c>
      <c r="T1168" s="57">
        <f>IF(P1168&gt;0, ROUND(IF(IF(OR(C1168="51", C1168="52", C1168="66"), (L1168*'UNIT VALUES'!$C$22)-CALCS!P1168,0)&gt;0, IF(OR(C1168="51", C1168="52", C1168="66"), (L1168*'UNIT VALUES'!$C$22)-CALCS!P1168,0), 0), 0), ROUND(IF(IF(OR(C1168="51", C1168="52", C1168="66"), (L1168*'UNIT VALUES'!$C$22)-CALCS!O1168,0)&gt;0, IF(OR(C1168="51", C1168="52", C1168="66"), (L1168*'UNIT VALUES'!$C$22)-CALCS!O1168,0), 0), 0))</f>
        <v>0</v>
      </c>
      <c r="U1168" s="58">
        <f>IF(C1168="22", (O1168*'UNIT VALUES'!$D$34)+(Q1168*'UNIT VALUES'!$D$35)+(S1168*'UNIT VALUES'!$D$36), (O1168*'UNIT VALUES'!$D$24)+(Q1168*'UNIT VALUES'!$D$25)+(S1168*'UNIT VALUES'!$D$26))</f>
        <v>2847733.8356371252</v>
      </c>
      <c r="V1168" s="58">
        <f>IF(C1168="22",(O1168*'UNIT VALUES'!$D$37)+(Q1168*'UNIT VALUES'!$D$38)+(R1168*'UNIT VALUES'!$D$39),IF(C1168="66",(Q1168*'UNIT VALUES'!$D$27)+(T1168*'UNIT VALUES'!$D$29)+(R1168*'UNIT VALUES'!$D$30),(Q1168*'UNIT VALUES'!$D$27)+(T1168*'UNIT VALUES'!$D$28)+(R1168*'UNIT VALUES'!$D$30)))</f>
        <v>1518571.6569250135</v>
      </c>
      <c r="W1168" s="58">
        <f t="shared" si="18"/>
        <v>2847734</v>
      </c>
      <c r="X1168" s="63">
        <f>ROUND(IF(C1168="22", W1168*'UNIT VALUES'!$D$40, W1168*'UNIT VALUES'!$D$32), 0)</f>
        <v>2484555</v>
      </c>
    </row>
    <row r="1169" spans="1:24">
      <c r="A1169" s="64" t="s">
        <v>3236</v>
      </c>
      <c r="B1169" s="64" t="s">
        <v>3171</v>
      </c>
      <c r="C1169" s="64" t="s">
        <v>102</v>
      </c>
      <c r="D1169" s="64" t="s">
        <v>103</v>
      </c>
      <c r="E1169" s="64" t="s">
        <v>3172</v>
      </c>
      <c r="F1169" s="64" t="s">
        <v>2533</v>
      </c>
      <c r="G1169" s="64" t="s">
        <v>608</v>
      </c>
      <c r="H1169" s="64" t="s">
        <v>24</v>
      </c>
      <c r="I1169" s="64" t="s">
        <v>24</v>
      </c>
      <c r="J1169" s="64" t="s">
        <v>3177</v>
      </c>
      <c r="K1169" s="64" t="s">
        <v>172</v>
      </c>
      <c r="L1169" s="65">
        <v>128777</v>
      </c>
      <c r="M1169" s="65">
        <v>277027</v>
      </c>
      <c r="N1169" s="65">
        <v>278227</v>
      </c>
      <c r="O1169" s="65">
        <v>531540</v>
      </c>
      <c r="P1169" s="65">
        <v>0</v>
      </c>
      <c r="Q1169" s="65">
        <v>35551</v>
      </c>
      <c r="R1169" s="65">
        <v>8551</v>
      </c>
      <c r="S1169" s="65">
        <v>3282</v>
      </c>
      <c r="T1169" s="57">
        <f>IF(P1169&gt;0, ROUND(IF(IF(OR(C1169="51", C1169="52", C1169="66"), (L1169*'UNIT VALUES'!$C$22)-CALCS!P1169,0)&gt;0, IF(OR(C1169="51", C1169="52", C1169="66"), (L1169*'UNIT VALUES'!$C$22)-CALCS!P1169,0), 0), 0), ROUND(IF(IF(OR(C1169="51", C1169="52", C1169="66"), (L1169*'UNIT VALUES'!$C$22)-CALCS!O1169,0)&gt;0, IF(OR(C1169="51", C1169="52", C1169="66"), (L1169*'UNIT VALUES'!$C$22)-CALCS!O1169,0), 0), 0))</f>
        <v>0</v>
      </c>
      <c r="U1169" s="58">
        <f>IF(C1169="22", (O1169*'UNIT VALUES'!$D$34)+(Q1169*'UNIT VALUES'!$D$35)+(S1169*'UNIT VALUES'!$D$36), (O1169*'UNIT VALUES'!$D$24)+(Q1169*'UNIT VALUES'!$D$25)+(S1169*'UNIT VALUES'!$D$26))</f>
        <v>2696290.8723720601</v>
      </c>
      <c r="V1169" s="58">
        <f>IF(C1169="22",(O1169*'UNIT VALUES'!$D$37)+(Q1169*'UNIT VALUES'!$D$38)+(R1169*'UNIT VALUES'!$D$39),IF(C1169="66",(Q1169*'UNIT VALUES'!$D$27)+(T1169*'UNIT VALUES'!$D$29)+(R1169*'UNIT VALUES'!$D$30),(Q1169*'UNIT VALUES'!$D$27)+(T1169*'UNIT VALUES'!$D$28)+(R1169*'UNIT VALUES'!$D$30)))</f>
        <v>1268550.057385162</v>
      </c>
      <c r="W1169" s="58">
        <f t="shared" si="18"/>
        <v>2696291</v>
      </c>
      <c r="X1169" s="63">
        <f>ROUND(IF(C1169="22", W1169*'UNIT VALUES'!$D$40, W1169*'UNIT VALUES'!$D$32), 0)</f>
        <v>2352426</v>
      </c>
    </row>
    <row r="1170" spans="1:24">
      <c r="A1170" s="64" t="s">
        <v>3237</v>
      </c>
      <c r="B1170" s="64" t="s">
        <v>3171</v>
      </c>
      <c r="C1170" s="64" t="s">
        <v>102</v>
      </c>
      <c r="D1170" s="64" t="s">
        <v>103</v>
      </c>
      <c r="E1170" s="64" t="s">
        <v>3172</v>
      </c>
      <c r="F1170" s="64" t="s">
        <v>1237</v>
      </c>
      <c r="G1170" s="64" t="s">
        <v>1238</v>
      </c>
      <c r="H1170" s="64" t="s">
        <v>24</v>
      </c>
      <c r="I1170" s="64" t="s">
        <v>24</v>
      </c>
      <c r="J1170" s="64" t="s">
        <v>3222</v>
      </c>
      <c r="K1170" s="64" t="s">
        <v>172</v>
      </c>
      <c r="L1170" s="65">
        <v>96725</v>
      </c>
      <c r="M1170" s="65">
        <v>170535</v>
      </c>
      <c r="N1170" s="65">
        <v>170535</v>
      </c>
      <c r="O1170" s="65">
        <v>262305</v>
      </c>
      <c r="P1170" s="65">
        <v>0</v>
      </c>
      <c r="Q1170" s="65">
        <v>24852</v>
      </c>
      <c r="R1170" s="65">
        <v>6785</v>
      </c>
      <c r="S1170" s="65">
        <v>1193</v>
      </c>
      <c r="T1170" s="57">
        <f>IF(P1170&gt;0, ROUND(IF(IF(OR(C1170="51", C1170="52", C1170="66"), (L1170*'UNIT VALUES'!$C$22)-CALCS!P1170,0)&gt;0, IF(OR(C1170="51", C1170="52", C1170="66"), (L1170*'UNIT VALUES'!$C$22)-CALCS!P1170,0), 0), 0), ROUND(IF(IF(OR(C1170="51", C1170="52", C1170="66"), (L1170*'UNIT VALUES'!$C$22)-CALCS!O1170,0)&gt;0, IF(OR(C1170="51", C1170="52", C1170="66"), (L1170*'UNIT VALUES'!$C$22)-CALCS!O1170,0), 0), 0))</f>
        <v>0</v>
      </c>
      <c r="U1170" s="58">
        <f>IF(C1170="22", (O1170*'UNIT VALUES'!$D$34)+(Q1170*'UNIT VALUES'!$D$35)+(S1170*'UNIT VALUES'!$D$36), (O1170*'UNIT VALUES'!$D$24)+(Q1170*'UNIT VALUES'!$D$25)+(S1170*'UNIT VALUES'!$D$26))</f>
        <v>1483597.1936936069</v>
      </c>
      <c r="V1170" s="58">
        <f>IF(C1170="22",(O1170*'UNIT VALUES'!$D$37)+(Q1170*'UNIT VALUES'!$D$38)+(R1170*'UNIT VALUES'!$D$39),IF(C1170="66",(Q1170*'UNIT VALUES'!$D$27)+(T1170*'UNIT VALUES'!$D$29)+(R1170*'UNIT VALUES'!$D$30),(Q1170*'UNIT VALUES'!$D$27)+(T1170*'UNIT VALUES'!$D$28)+(R1170*'UNIT VALUES'!$D$30)))</f>
        <v>944481.81779613951</v>
      </c>
      <c r="W1170" s="58">
        <f t="shared" si="18"/>
        <v>1483597</v>
      </c>
      <c r="X1170" s="63">
        <f>ROUND(IF(C1170="22", W1170*'UNIT VALUES'!$D$40, W1170*'UNIT VALUES'!$D$32), 0)</f>
        <v>1294390</v>
      </c>
    </row>
    <row r="1171" spans="1:24">
      <c r="A1171" s="64" t="s">
        <v>3307</v>
      </c>
      <c r="B1171" s="64" t="s">
        <v>3308</v>
      </c>
      <c r="C1171" s="64" t="s">
        <v>19</v>
      </c>
      <c r="D1171" s="64" t="s">
        <v>20</v>
      </c>
      <c r="E1171" s="64" t="s">
        <v>3309</v>
      </c>
      <c r="F1171" s="64" t="s">
        <v>22</v>
      </c>
      <c r="G1171" s="64" t="s">
        <v>23</v>
      </c>
      <c r="H1171" s="64" t="s">
        <v>24</v>
      </c>
      <c r="I1171" s="64" t="s">
        <v>24</v>
      </c>
      <c r="J1171" s="64" t="s">
        <v>25</v>
      </c>
      <c r="K1171" s="64" t="s">
        <v>1806</v>
      </c>
      <c r="L1171" s="65">
        <v>0</v>
      </c>
      <c r="M1171" s="65">
        <v>1950183</v>
      </c>
      <c r="N1171" s="65">
        <v>1949644</v>
      </c>
      <c r="O1171" s="65">
        <v>1615096</v>
      </c>
      <c r="P1171" s="65">
        <v>0</v>
      </c>
      <c r="Q1171" s="65">
        <v>258657</v>
      </c>
      <c r="R1171" s="65">
        <v>130097</v>
      </c>
      <c r="S1171" s="65">
        <v>7093</v>
      </c>
      <c r="T1171" s="57">
        <f>IF(P1171&gt;0, ROUND(IF(IF(OR(C1171="51", C1171="52", C1171="66"), (L1171*'UNIT VALUES'!$C$22)-CALCS!P1171,0)&gt;0, IF(OR(C1171="51", C1171="52", C1171="66"), (L1171*'UNIT VALUES'!$C$22)-CALCS!P1171,0), 0), 0), ROUND(IF(IF(OR(C1171="51", C1171="52", C1171="66"), (L1171*'UNIT VALUES'!$C$22)-CALCS!O1171,0)&gt;0, IF(OR(C1171="51", C1171="52", C1171="66"), (L1171*'UNIT VALUES'!$C$22)-CALCS!O1171,0), 0), 0))</f>
        <v>0</v>
      </c>
      <c r="U1171" s="58">
        <f>IF(C1171="22", (O1171*'UNIT VALUES'!$D$34)+(Q1171*'UNIT VALUES'!$D$35)+(S1171*'UNIT VALUES'!$D$36), (O1171*'UNIT VALUES'!$D$24)+(Q1171*'UNIT VALUES'!$D$25)+(S1171*'UNIT VALUES'!$D$26))</f>
        <v>13392370.759752123</v>
      </c>
      <c r="V1171" s="58">
        <f>IF(C1171="22",(O1171*'UNIT VALUES'!$D$37)+(Q1171*'UNIT VALUES'!$D$38)+(R1171*'UNIT VALUES'!$D$39),IF(C1171="66",(Q1171*'UNIT VALUES'!$D$27)+(T1171*'UNIT VALUES'!$D$29)+(R1171*'UNIT VALUES'!$D$30),(Q1171*'UNIT VALUES'!$D$27)+(T1171*'UNIT VALUES'!$D$28)+(R1171*'UNIT VALUES'!$D$30)))</f>
        <v>15804122.998856949</v>
      </c>
      <c r="W1171" s="58">
        <f t="shared" si="18"/>
        <v>15804123</v>
      </c>
      <c r="X1171" s="63">
        <f>ROUND(IF(C1171="22", W1171*'UNIT VALUES'!$D$40, W1171*'UNIT VALUES'!$D$32), 0)</f>
        <v>13177973</v>
      </c>
    </row>
    <row r="1172" spans="1:24">
      <c r="A1172" s="64" t="s">
        <v>2772</v>
      </c>
      <c r="B1172" s="64" t="s">
        <v>3308</v>
      </c>
      <c r="C1172" s="64" t="s">
        <v>28</v>
      </c>
      <c r="D1172" s="64" t="s">
        <v>29</v>
      </c>
      <c r="E1172" s="64" t="s">
        <v>3309</v>
      </c>
      <c r="F1172" s="64" t="s">
        <v>952</v>
      </c>
      <c r="G1172" s="64" t="s">
        <v>464</v>
      </c>
      <c r="H1172" s="64" t="s">
        <v>24</v>
      </c>
      <c r="I1172" s="64" t="s">
        <v>3310</v>
      </c>
      <c r="J1172" s="64" t="s">
        <v>3311</v>
      </c>
      <c r="K1172" s="64" t="s">
        <v>1806</v>
      </c>
      <c r="L1172" s="65">
        <v>85796</v>
      </c>
      <c r="M1172" s="65">
        <v>63968</v>
      </c>
      <c r="N1172" s="65">
        <v>63968</v>
      </c>
      <c r="O1172" s="65">
        <v>51400</v>
      </c>
      <c r="P1172" s="65">
        <v>0</v>
      </c>
      <c r="Q1172" s="65">
        <v>9111</v>
      </c>
      <c r="R1172" s="65">
        <v>6324</v>
      </c>
      <c r="S1172" s="65">
        <v>121</v>
      </c>
      <c r="T1172" s="57">
        <f>IF(P1172&gt;0, ROUND(IF(IF(OR(C1172="51", C1172="52", C1172="66"), (L1172*'UNIT VALUES'!$C$22)-CALCS!P1172,0)&gt;0, IF(OR(C1172="51", C1172="52", C1172="66"), (L1172*'UNIT VALUES'!$C$22)-CALCS!P1172,0), 0), 0), ROUND(IF(IF(OR(C1172="51", C1172="52", C1172="66"), (L1172*'UNIT VALUES'!$C$22)-CALCS!O1172,0)&gt;0, IF(OR(C1172="51", C1172="52", C1172="66"), (L1172*'UNIT VALUES'!$C$22)-CALCS!O1172,0), 0), 0))</f>
        <v>76695</v>
      </c>
      <c r="U1172" s="58">
        <f>IF(C1172="22", (O1172*'UNIT VALUES'!$D$34)+(Q1172*'UNIT VALUES'!$D$35)+(S1172*'UNIT VALUES'!$D$36), (O1172*'UNIT VALUES'!$D$24)+(Q1172*'UNIT VALUES'!$D$25)+(S1172*'UNIT VALUES'!$D$26))</f>
        <v>402347.42209904524</v>
      </c>
      <c r="V1172" s="58">
        <f>IF(C1172="22",(O1172*'UNIT VALUES'!$D$37)+(Q1172*'UNIT VALUES'!$D$38)+(R1172*'UNIT VALUES'!$D$39),IF(C1172="66",(Q1172*'UNIT VALUES'!$D$27)+(T1172*'UNIT VALUES'!$D$29)+(R1172*'UNIT VALUES'!$D$30),(Q1172*'UNIT VALUES'!$D$27)+(T1172*'UNIT VALUES'!$D$28)+(R1172*'UNIT VALUES'!$D$30)))</f>
        <v>1584143.1346940899</v>
      </c>
      <c r="W1172" s="58">
        <f t="shared" si="18"/>
        <v>1584143</v>
      </c>
      <c r="X1172" s="63">
        <f>ROUND(IF(C1172="22", W1172*'UNIT VALUES'!$D$40, W1172*'UNIT VALUES'!$D$32), 0)</f>
        <v>1382113</v>
      </c>
    </row>
    <row r="1173" spans="1:24">
      <c r="A1173" s="64" t="s">
        <v>3312</v>
      </c>
      <c r="B1173" s="64" t="s">
        <v>3308</v>
      </c>
      <c r="C1173" s="64" t="s">
        <v>28</v>
      </c>
      <c r="D1173" s="64" t="s">
        <v>29</v>
      </c>
      <c r="E1173" s="64" t="s">
        <v>3309</v>
      </c>
      <c r="F1173" s="64" t="s">
        <v>3313</v>
      </c>
      <c r="G1173" s="64" t="s">
        <v>23</v>
      </c>
      <c r="H1173" s="64" t="s">
        <v>24</v>
      </c>
      <c r="I1173" s="64" t="s">
        <v>1097</v>
      </c>
      <c r="J1173" s="64" t="s">
        <v>1585</v>
      </c>
      <c r="K1173" s="64" t="s">
        <v>1806</v>
      </c>
      <c r="L1173" s="65">
        <v>83627</v>
      </c>
      <c r="M1173" s="65">
        <v>63684</v>
      </c>
      <c r="N1173" s="65">
        <v>63684</v>
      </c>
      <c r="O1173" s="65">
        <v>49138</v>
      </c>
      <c r="P1173" s="65">
        <v>0</v>
      </c>
      <c r="Q1173" s="65">
        <v>14195</v>
      </c>
      <c r="R1173" s="65">
        <v>8743</v>
      </c>
      <c r="S1173" s="65">
        <v>174</v>
      </c>
      <c r="T1173" s="57">
        <f>IF(P1173&gt;0, ROUND(IF(IF(OR(C1173="51", C1173="52", C1173="66"), (L1173*'UNIT VALUES'!$C$22)-CALCS!P1173,0)&gt;0, IF(OR(C1173="51", C1173="52", C1173="66"), (L1173*'UNIT VALUES'!$C$22)-CALCS!P1173,0), 0), 0), ROUND(IF(IF(OR(C1173="51", C1173="52", C1173="66"), (L1173*'UNIT VALUES'!$C$22)-CALCS!O1173,0)&gt;0, IF(OR(C1173="51", C1173="52", C1173="66"), (L1173*'UNIT VALUES'!$C$22)-CALCS!O1173,0), 0), 0))</f>
        <v>75719</v>
      </c>
      <c r="U1173" s="58">
        <f>IF(C1173="22", (O1173*'UNIT VALUES'!$D$34)+(Q1173*'UNIT VALUES'!$D$35)+(S1173*'UNIT VALUES'!$D$36), (O1173*'UNIT VALUES'!$D$24)+(Q1173*'UNIT VALUES'!$D$25)+(S1173*'UNIT VALUES'!$D$26))</f>
        <v>563579.69644932845</v>
      </c>
      <c r="V1173" s="58">
        <f>IF(C1173="22",(O1173*'UNIT VALUES'!$D$37)+(Q1173*'UNIT VALUES'!$D$38)+(R1173*'UNIT VALUES'!$D$39),IF(C1173="66",(Q1173*'UNIT VALUES'!$D$27)+(T1173*'UNIT VALUES'!$D$29)+(R1173*'UNIT VALUES'!$D$30),(Q1173*'UNIT VALUES'!$D$27)+(T1173*'UNIT VALUES'!$D$28)+(R1173*'UNIT VALUES'!$D$30)))</f>
        <v>1838769.6273238393</v>
      </c>
      <c r="W1173" s="58">
        <f t="shared" si="18"/>
        <v>1838770</v>
      </c>
      <c r="X1173" s="63">
        <f>ROUND(IF(C1173="22", W1173*'UNIT VALUES'!$D$40, W1173*'UNIT VALUES'!$D$32), 0)</f>
        <v>1604267</v>
      </c>
    </row>
    <row r="1174" spans="1:24">
      <c r="A1174" s="64" t="s">
        <v>3314</v>
      </c>
      <c r="B1174" s="64" t="s">
        <v>3308</v>
      </c>
      <c r="C1174" s="64" t="s">
        <v>28</v>
      </c>
      <c r="D1174" s="64" t="s">
        <v>29</v>
      </c>
      <c r="E1174" s="64" t="s">
        <v>3309</v>
      </c>
      <c r="F1174" s="64" t="s">
        <v>318</v>
      </c>
      <c r="G1174" s="64" t="s">
        <v>860</v>
      </c>
      <c r="H1174" s="64" t="s">
        <v>24</v>
      </c>
      <c r="I1174" s="64" t="s">
        <v>3315</v>
      </c>
      <c r="J1174" s="64" t="s">
        <v>1772</v>
      </c>
      <c r="K1174" s="64" t="s">
        <v>1806</v>
      </c>
      <c r="L1174" s="65">
        <v>15179</v>
      </c>
      <c r="M1174" s="65">
        <v>0</v>
      </c>
      <c r="N1174" s="65">
        <v>0</v>
      </c>
      <c r="O1174" s="65">
        <v>17227</v>
      </c>
      <c r="P1174" s="65">
        <v>0</v>
      </c>
      <c r="Q1174" s="65">
        <v>3077</v>
      </c>
      <c r="R1174" s="65">
        <v>2171</v>
      </c>
      <c r="S1174" s="65">
        <v>157</v>
      </c>
      <c r="T1174" s="57">
        <f>IF(P1174&gt;0, ROUND(IF(IF(OR(C1174="51", C1174="52", C1174="66"), (L1174*'UNIT VALUES'!$C$22)-CALCS!P1174,0)&gt;0, IF(OR(C1174="51", C1174="52", C1174="66"), (L1174*'UNIT VALUES'!$C$22)-CALCS!P1174,0), 0), 0), ROUND(IF(IF(OR(C1174="51", C1174="52", C1174="66"), (L1174*'UNIT VALUES'!$C$22)-CALCS!O1174,0)&gt;0, IF(OR(C1174="51", C1174="52", C1174="66"), (L1174*'UNIT VALUES'!$C$22)-CALCS!O1174,0), 0), 0))</f>
        <v>5436</v>
      </c>
      <c r="U1174" s="58">
        <f>IF(C1174="22", (O1174*'UNIT VALUES'!$D$34)+(Q1174*'UNIT VALUES'!$D$35)+(S1174*'UNIT VALUES'!$D$36), (O1174*'UNIT VALUES'!$D$24)+(Q1174*'UNIT VALUES'!$D$25)+(S1174*'UNIT VALUES'!$D$26))</f>
        <v>155287.18643105691</v>
      </c>
      <c r="V1174" s="58">
        <f>IF(C1174="22",(O1174*'UNIT VALUES'!$D$37)+(Q1174*'UNIT VALUES'!$D$38)+(R1174*'UNIT VALUES'!$D$39),IF(C1174="66",(Q1174*'UNIT VALUES'!$D$27)+(T1174*'UNIT VALUES'!$D$29)+(R1174*'UNIT VALUES'!$D$30),(Q1174*'UNIT VALUES'!$D$27)+(T1174*'UNIT VALUES'!$D$28)+(R1174*'UNIT VALUES'!$D$30)))</f>
        <v>280357.15013947798</v>
      </c>
      <c r="W1174" s="58">
        <f t="shared" si="18"/>
        <v>280357</v>
      </c>
      <c r="X1174" s="63">
        <f>ROUND(IF(C1174="22", W1174*'UNIT VALUES'!$D$40, W1174*'UNIT VALUES'!$D$32), 0)</f>
        <v>244602</v>
      </c>
    </row>
    <row r="1175" spans="1:24">
      <c r="A1175" s="64" t="s">
        <v>3316</v>
      </c>
      <c r="B1175" s="64" t="s">
        <v>3308</v>
      </c>
      <c r="C1175" s="64" t="s">
        <v>28</v>
      </c>
      <c r="D1175" s="64" t="s">
        <v>29</v>
      </c>
      <c r="E1175" s="64" t="s">
        <v>3309</v>
      </c>
      <c r="F1175" s="64" t="s">
        <v>125</v>
      </c>
      <c r="G1175" s="64" t="s">
        <v>608</v>
      </c>
      <c r="H1175" s="64" t="s">
        <v>24</v>
      </c>
      <c r="I1175" s="64" t="s">
        <v>3317</v>
      </c>
      <c r="J1175" s="64" t="s">
        <v>3318</v>
      </c>
      <c r="K1175" s="64" t="s">
        <v>1806</v>
      </c>
      <c r="L1175" s="65">
        <v>22487</v>
      </c>
      <c r="M1175" s="65">
        <v>0</v>
      </c>
      <c r="N1175" s="65">
        <v>0</v>
      </c>
      <c r="O1175" s="65">
        <v>29660</v>
      </c>
      <c r="P1175" s="65">
        <v>0</v>
      </c>
      <c r="Q1175" s="65">
        <v>8179</v>
      </c>
      <c r="R1175" s="65">
        <v>2817</v>
      </c>
      <c r="S1175" s="65">
        <v>43</v>
      </c>
      <c r="T1175" s="57">
        <f>IF(P1175&gt;0, ROUND(IF(IF(OR(C1175="51", C1175="52", C1175="66"), (L1175*'UNIT VALUES'!$C$22)-CALCS!P1175,0)&gt;0, IF(OR(C1175="51", C1175="52", C1175="66"), (L1175*'UNIT VALUES'!$C$22)-CALCS!P1175,0), 0), 0), ROUND(IF(IF(OR(C1175="51", C1175="52", C1175="66"), (L1175*'UNIT VALUES'!$C$22)-CALCS!O1175,0)&gt;0, IF(OR(C1175="51", C1175="52", C1175="66"), (L1175*'UNIT VALUES'!$C$22)-CALCS!O1175,0), 0), 0))</f>
        <v>3914</v>
      </c>
      <c r="U1175" s="58">
        <f>IF(C1175="22", (O1175*'UNIT VALUES'!$D$34)+(Q1175*'UNIT VALUES'!$D$35)+(S1175*'UNIT VALUES'!$D$36), (O1175*'UNIT VALUES'!$D$24)+(Q1175*'UNIT VALUES'!$D$25)+(S1175*'UNIT VALUES'!$D$26))</f>
        <v>317681.5020523445</v>
      </c>
      <c r="V1175" s="58">
        <f>IF(C1175="22",(O1175*'UNIT VALUES'!$D$37)+(Q1175*'UNIT VALUES'!$D$38)+(R1175*'UNIT VALUES'!$D$39),IF(C1175="66",(Q1175*'UNIT VALUES'!$D$27)+(T1175*'UNIT VALUES'!$D$29)+(R1175*'UNIT VALUES'!$D$30),(Q1175*'UNIT VALUES'!$D$27)+(T1175*'UNIT VALUES'!$D$28)+(R1175*'UNIT VALUES'!$D$30)))</f>
        <v>401752.61962002859</v>
      </c>
      <c r="W1175" s="58">
        <f t="shared" si="18"/>
        <v>401753</v>
      </c>
      <c r="X1175" s="63">
        <f>ROUND(IF(C1175="22", W1175*'UNIT VALUES'!$D$40, W1175*'UNIT VALUES'!$D$32), 0)</f>
        <v>350516</v>
      </c>
    </row>
    <row r="1176" spans="1:24">
      <c r="A1176" s="64" t="s">
        <v>3319</v>
      </c>
      <c r="B1176" s="64" t="s">
        <v>3308</v>
      </c>
      <c r="C1176" s="64" t="s">
        <v>28</v>
      </c>
      <c r="D1176" s="64" t="s">
        <v>29</v>
      </c>
      <c r="E1176" s="64" t="s">
        <v>3309</v>
      </c>
      <c r="F1176" s="64" t="s">
        <v>1003</v>
      </c>
      <c r="G1176" s="64" t="s">
        <v>571</v>
      </c>
      <c r="H1176" s="64" t="s">
        <v>24</v>
      </c>
      <c r="I1176" s="64" t="s">
        <v>3320</v>
      </c>
      <c r="J1176" s="64" t="s">
        <v>2499</v>
      </c>
      <c r="K1176" s="64" t="s">
        <v>1806</v>
      </c>
      <c r="L1176" s="65">
        <v>44797</v>
      </c>
      <c r="M1176" s="65">
        <v>39942</v>
      </c>
      <c r="N1176" s="65">
        <v>39967</v>
      </c>
      <c r="O1176" s="65">
        <v>31492</v>
      </c>
      <c r="P1176" s="65">
        <v>0</v>
      </c>
      <c r="Q1176" s="65">
        <v>8541</v>
      </c>
      <c r="R1176" s="65">
        <v>4379</v>
      </c>
      <c r="S1176" s="65">
        <v>109</v>
      </c>
      <c r="T1176" s="57">
        <f>IF(P1176&gt;0, ROUND(IF(IF(OR(C1176="51", C1176="52", C1176="66"), (L1176*'UNIT VALUES'!$C$22)-CALCS!P1176,0)&gt;0, IF(OR(C1176="51", C1176="52", C1176="66"), (L1176*'UNIT VALUES'!$C$22)-CALCS!P1176,0), 0), 0), ROUND(IF(IF(OR(C1176="51", C1176="52", C1176="66"), (L1176*'UNIT VALUES'!$C$22)-CALCS!O1176,0)&gt;0, IF(OR(C1176="51", C1176="52", C1176="66"), (L1176*'UNIT VALUES'!$C$22)-CALCS!O1176,0), 0), 0))</f>
        <v>35391</v>
      </c>
      <c r="U1176" s="58">
        <f>IF(C1176="22", (O1176*'UNIT VALUES'!$D$34)+(Q1176*'UNIT VALUES'!$D$35)+(S1176*'UNIT VALUES'!$D$36), (O1176*'UNIT VALUES'!$D$24)+(Q1176*'UNIT VALUES'!$D$25)+(S1176*'UNIT VALUES'!$D$26))</f>
        <v>343615.69529806753</v>
      </c>
      <c r="V1176" s="58">
        <f>IF(C1176="22",(O1176*'UNIT VALUES'!$D$37)+(Q1176*'UNIT VALUES'!$D$38)+(R1176*'UNIT VALUES'!$D$39),IF(C1176="66",(Q1176*'UNIT VALUES'!$D$27)+(T1176*'UNIT VALUES'!$D$29)+(R1176*'UNIT VALUES'!$D$30),(Q1176*'UNIT VALUES'!$D$27)+(T1176*'UNIT VALUES'!$D$28)+(R1176*'UNIT VALUES'!$D$30)))</f>
        <v>915598.48914825148</v>
      </c>
      <c r="W1176" s="58">
        <f t="shared" si="18"/>
        <v>915598</v>
      </c>
      <c r="X1176" s="63">
        <f>ROUND(IF(C1176="22", W1176*'UNIT VALUES'!$D$40, W1176*'UNIT VALUES'!$D$32), 0)</f>
        <v>798829</v>
      </c>
    </row>
    <row r="1177" spans="1:24">
      <c r="A1177" s="64" t="s">
        <v>3321</v>
      </c>
      <c r="B1177" s="64" t="s">
        <v>3308</v>
      </c>
      <c r="C1177" s="64" t="s">
        <v>28</v>
      </c>
      <c r="D1177" s="64" t="s">
        <v>29</v>
      </c>
      <c r="E1177" s="64" t="s">
        <v>3309</v>
      </c>
      <c r="F1177" s="64" t="s">
        <v>2847</v>
      </c>
      <c r="G1177" s="64" t="s">
        <v>571</v>
      </c>
      <c r="H1177" s="64" t="s">
        <v>24</v>
      </c>
      <c r="I1177" s="64" t="s">
        <v>3322</v>
      </c>
      <c r="J1177" s="64" t="s">
        <v>2499</v>
      </c>
      <c r="K1177" s="64" t="s">
        <v>1806</v>
      </c>
      <c r="L1177" s="65">
        <v>9381</v>
      </c>
      <c r="M1177" s="65">
        <v>0</v>
      </c>
      <c r="N1177" s="65">
        <v>0</v>
      </c>
      <c r="O1177" s="65">
        <v>10749</v>
      </c>
      <c r="P1177" s="65">
        <v>0</v>
      </c>
      <c r="Q1177" s="65">
        <v>1045</v>
      </c>
      <c r="R1177" s="65">
        <v>636</v>
      </c>
      <c r="S1177" s="65">
        <v>12</v>
      </c>
      <c r="T1177" s="57">
        <f>IF(P1177&gt;0, ROUND(IF(IF(OR(C1177="51", C1177="52", C1177="66"), (L1177*'UNIT VALUES'!$C$22)-CALCS!P1177,0)&gt;0, IF(OR(C1177="51", C1177="52", C1177="66"), (L1177*'UNIT VALUES'!$C$22)-CALCS!P1177,0), 0), 0), ROUND(IF(IF(OR(C1177="51", C1177="52", C1177="66"), (L1177*'UNIT VALUES'!$C$22)-CALCS!O1177,0)&gt;0, IF(OR(C1177="51", C1177="52", C1177="66"), (L1177*'UNIT VALUES'!$C$22)-CALCS!O1177,0), 0), 0))</f>
        <v>3257</v>
      </c>
      <c r="U1177" s="58">
        <f>IF(C1177="22", (O1177*'UNIT VALUES'!$D$34)+(Q1177*'UNIT VALUES'!$D$35)+(S1177*'UNIT VALUES'!$D$36), (O1177*'UNIT VALUES'!$D$24)+(Q1177*'UNIT VALUES'!$D$25)+(S1177*'UNIT VALUES'!$D$26))</f>
        <v>55369.939744246971</v>
      </c>
      <c r="V1177" s="58">
        <f>IF(C1177="22",(O1177*'UNIT VALUES'!$D$37)+(Q1177*'UNIT VALUES'!$D$38)+(R1177*'UNIT VALUES'!$D$39),IF(C1177="66",(Q1177*'UNIT VALUES'!$D$27)+(T1177*'UNIT VALUES'!$D$29)+(R1177*'UNIT VALUES'!$D$30),(Q1177*'UNIT VALUES'!$D$27)+(T1177*'UNIT VALUES'!$D$28)+(R1177*'UNIT VALUES'!$D$30)))</f>
        <v>105702.30223680699</v>
      </c>
      <c r="W1177" s="58">
        <f t="shared" si="18"/>
        <v>105702</v>
      </c>
      <c r="X1177" s="63">
        <f>ROUND(IF(C1177="22", W1177*'UNIT VALUES'!$D$40, W1177*'UNIT VALUES'!$D$32), 0)</f>
        <v>92222</v>
      </c>
    </row>
    <row r="1178" spans="1:24">
      <c r="A1178" s="64" t="s">
        <v>3323</v>
      </c>
      <c r="B1178" s="64" t="s">
        <v>3308</v>
      </c>
      <c r="C1178" s="64" t="s">
        <v>28</v>
      </c>
      <c r="D1178" s="64" t="s">
        <v>29</v>
      </c>
      <c r="E1178" s="64" t="s">
        <v>3309</v>
      </c>
      <c r="F1178" s="64" t="s">
        <v>2806</v>
      </c>
      <c r="G1178" s="64" t="s">
        <v>23</v>
      </c>
      <c r="H1178" s="64" t="s">
        <v>24</v>
      </c>
      <c r="I1178" s="64" t="s">
        <v>3324</v>
      </c>
      <c r="J1178" s="64" t="s">
        <v>2521</v>
      </c>
      <c r="K1178" s="64" t="s">
        <v>1806</v>
      </c>
      <c r="L1178" s="65">
        <v>28201</v>
      </c>
      <c r="M1178" s="65">
        <v>25371</v>
      </c>
      <c r="N1178" s="65">
        <v>24736</v>
      </c>
      <c r="O1178" s="65">
        <v>19746</v>
      </c>
      <c r="P1178" s="65">
        <v>19252</v>
      </c>
      <c r="Q1178" s="65">
        <v>2462</v>
      </c>
      <c r="R1178" s="65">
        <v>1191</v>
      </c>
      <c r="S1178" s="65">
        <v>40</v>
      </c>
      <c r="T1178" s="57">
        <f>IF(P1178&gt;0, ROUND(IF(IF(OR(C1178="51", C1178="52", C1178="66"), (L1178*'UNIT VALUES'!$C$22)-CALCS!P1178,0)&gt;0, IF(OR(C1178="51", C1178="52", C1178="66"), (L1178*'UNIT VALUES'!$C$22)-CALCS!P1178,0), 0), 0), ROUND(IF(IF(OR(C1178="51", C1178="52", C1178="66"), (L1178*'UNIT VALUES'!$C$22)-CALCS!O1178,0)&gt;0, IF(OR(C1178="51", C1178="52", C1178="66"), (L1178*'UNIT VALUES'!$C$22)-CALCS!O1178,0), 0), 0))</f>
        <v>22853</v>
      </c>
      <c r="U1178" s="58">
        <f>IF(C1178="22", (O1178*'UNIT VALUES'!$D$34)+(Q1178*'UNIT VALUES'!$D$35)+(S1178*'UNIT VALUES'!$D$36), (O1178*'UNIT VALUES'!$D$24)+(Q1178*'UNIT VALUES'!$D$25)+(S1178*'UNIT VALUES'!$D$26))</f>
        <v>121471.52277321607</v>
      </c>
      <c r="V1178" s="58">
        <f>IF(C1178="22",(O1178*'UNIT VALUES'!$D$37)+(Q1178*'UNIT VALUES'!$D$38)+(R1178*'UNIT VALUES'!$D$39),IF(C1178="66",(Q1178*'UNIT VALUES'!$D$27)+(T1178*'UNIT VALUES'!$D$29)+(R1178*'UNIT VALUES'!$D$30),(Q1178*'UNIT VALUES'!$D$27)+(T1178*'UNIT VALUES'!$D$28)+(R1178*'UNIT VALUES'!$D$30)))</f>
        <v>417804.76487517188</v>
      </c>
      <c r="W1178" s="58">
        <f t="shared" si="18"/>
        <v>417805</v>
      </c>
      <c r="X1178" s="63">
        <f>ROUND(IF(C1178="22", W1178*'UNIT VALUES'!$D$40, W1178*'UNIT VALUES'!$D$32), 0)</f>
        <v>364521</v>
      </c>
    </row>
    <row r="1179" spans="1:24">
      <c r="A1179" s="64" t="s">
        <v>3325</v>
      </c>
      <c r="B1179" s="64" t="s">
        <v>3308</v>
      </c>
      <c r="C1179" s="64" t="s">
        <v>28</v>
      </c>
      <c r="D1179" s="64" t="s">
        <v>29</v>
      </c>
      <c r="E1179" s="64" t="s">
        <v>3309</v>
      </c>
      <c r="F1179" s="64" t="s">
        <v>2216</v>
      </c>
      <c r="G1179" s="64" t="s">
        <v>23</v>
      </c>
      <c r="H1179" s="64" t="s">
        <v>24</v>
      </c>
      <c r="I1179" s="64" t="s">
        <v>3326</v>
      </c>
      <c r="J1179" s="64" t="s">
        <v>3327</v>
      </c>
      <c r="K1179" s="64" t="s">
        <v>1806</v>
      </c>
      <c r="L1179" s="65">
        <v>53400</v>
      </c>
      <c r="M1179" s="65">
        <v>43070</v>
      </c>
      <c r="N1179" s="65">
        <v>43070</v>
      </c>
      <c r="O1179" s="65">
        <v>28486</v>
      </c>
      <c r="P1179" s="65">
        <v>0</v>
      </c>
      <c r="Q1179" s="65">
        <v>5101</v>
      </c>
      <c r="R1179" s="65">
        <v>7666</v>
      </c>
      <c r="S1179" s="65">
        <v>118</v>
      </c>
      <c r="T1179" s="57">
        <f>IF(P1179&gt;0, ROUND(IF(IF(OR(C1179="51", C1179="52", C1179="66"), (L1179*'UNIT VALUES'!$C$22)-CALCS!P1179,0)&gt;0, IF(OR(C1179="51", C1179="52", C1179="66"), (L1179*'UNIT VALUES'!$C$22)-CALCS!P1179,0), 0), 0), ROUND(IF(IF(OR(C1179="51", C1179="52", C1179="66"), (L1179*'UNIT VALUES'!$C$22)-CALCS!O1179,0)&gt;0, IF(OR(C1179="51", C1179="52", C1179="66"), (L1179*'UNIT VALUES'!$C$22)-CALCS!O1179,0), 0), 0))</f>
        <v>51241</v>
      </c>
      <c r="U1179" s="58">
        <f>IF(C1179="22", (O1179*'UNIT VALUES'!$D$34)+(Q1179*'UNIT VALUES'!$D$35)+(S1179*'UNIT VALUES'!$D$36), (O1179*'UNIT VALUES'!$D$24)+(Q1179*'UNIT VALUES'!$D$25)+(S1179*'UNIT VALUES'!$D$26))</f>
        <v>233199.84642413346</v>
      </c>
      <c r="V1179" s="58">
        <f>IF(C1179="22",(O1179*'UNIT VALUES'!$D$37)+(Q1179*'UNIT VALUES'!$D$38)+(R1179*'UNIT VALUES'!$D$39),IF(C1179="66",(Q1179*'UNIT VALUES'!$D$27)+(T1179*'UNIT VALUES'!$D$29)+(R1179*'UNIT VALUES'!$D$30),(Q1179*'UNIT VALUES'!$D$27)+(T1179*'UNIT VALUES'!$D$28)+(R1179*'UNIT VALUES'!$D$30)))</f>
        <v>1286041.5269814888</v>
      </c>
      <c r="W1179" s="58">
        <f t="shared" si="18"/>
        <v>1286042</v>
      </c>
      <c r="X1179" s="63">
        <f>ROUND(IF(C1179="22", W1179*'UNIT VALUES'!$D$40, W1179*'UNIT VALUES'!$D$32), 0)</f>
        <v>1122030</v>
      </c>
    </row>
    <row r="1180" spans="1:24">
      <c r="A1180" s="64" t="s">
        <v>3238</v>
      </c>
      <c r="B1180" s="64" t="s">
        <v>3239</v>
      </c>
      <c r="C1180" s="64" t="s">
        <v>19</v>
      </c>
      <c r="D1180" s="64" t="s">
        <v>20</v>
      </c>
      <c r="E1180" s="64" t="s">
        <v>3240</v>
      </c>
      <c r="F1180" s="64" t="s">
        <v>22</v>
      </c>
      <c r="G1180" s="64" t="s">
        <v>23</v>
      </c>
      <c r="H1180" s="64" t="s">
        <v>24</v>
      </c>
      <c r="I1180" s="64" t="s">
        <v>24</v>
      </c>
      <c r="J1180" s="64" t="s">
        <v>25</v>
      </c>
      <c r="K1180" s="64" t="s">
        <v>929</v>
      </c>
      <c r="L1180" s="65">
        <v>0</v>
      </c>
      <c r="M1180" s="65">
        <v>4706502</v>
      </c>
      <c r="N1180" s="65">
        <v>4705767</v>
      </c>
      <c r="O1180" s="65">
        <v>3032609</v>
      </c>
      <c r="P1180" s="65">
        <v>0</v>
      </c>
      <c r="Q1180" s="65">
        <v>248014</v>
      </c>
      <c r="R1180" s="65">
        <v>291236</v>
      </c>
      <c r="S1180" s="65">
        <v>14435</v>
      </c>
      <c r="T1180" s="57">
        <f>IF(P1180&gt;0, ROUND(IF(IF(OR(C1180="51", C1180="52", C1180="66"), (L1180*'UNIT VALUES'!$C$22)-CALCS!P1180,0)&gt;0, IF(OR(C1180="51", C1180="52", C1180="66"), (L1180*'UNIT VALUES'!$C$22)-CALCS!P1180,0), 0), 0), ROUND(IF(IF(OR(C1180="51", C1180="52", C1180="66"), (L1180*'UNIT VALUES'!$C$22)-CALCS!O1180,0)&gt;0, IF(OR(C1180="51", C1180="52", C1180="66"), (L1180*'UNIT VALUES'!$C$22)-CALCS!O1180,0), 0), 0))</f>
        <v>0</v>
      </c>
      <c r="U1180" s="58">
        <f>IF(C1180="22", (O1180*'UNIT VALUES'!$D$34)+(Q1180*'UNIT VALUES'!$D$35)+(S1180*'UNIT VALUES'!$D$36), (O1180*'UNIT VALUES'!$D$24)+(Q1180*'UNIT VALUES'!$D$25)+(S1180*'UNIT VALUES'!$D$26))</f>
        <v>17972760.570667475</v>
      </c>
      <c r="V1180" s="58">
        <f>IF(C1180="22",(O1180*'UNIT VALUES'!$D$37)+(Q1180*'UNIT VALUES'!$D$38)+(R1180*'UNIT VALUES'!$D$39),IF(C1180="66",(Q1180*'UNIT VALUES'!$D$27)+(T1180*'UNIT VALUES'!$D$29)+(R1180*'UNIT VALUES'!$D$30),(Q1180*'UNIT VALUES'!$D$27)+(T1180*'UNIT VALUES'!$D$28)+(R1180*'UNIT VALUES'!$D$30)))</f>
        <v>28187055.933029536</v>
      </c>
      <c r="W1180" s="58">
        <f t="shared" si="18"/>
        <v>28187056</v>
      </c>
      <c r="X1180" s="63">
        <f>ROUND(IF(C1180="22", W1180*'UNIT VALUES'!$D$40, W1180*'UNIT VALUES'!$D$32), 0)</f>
        <v>23503250</v>
      </c>
    </row>
    <row r="1181" spans="1:24">
      <c r="A1181" s="64" t="s">
        <v>3241</v>
      </c>
      <c r="B1181" s="64" t="s">
        <v>3239</v>
      </c>
      <c r="C1181" s="64" t="s">
        <v>28</v>
      </c>
      <c r="D1181" s="64" t="s">
        <v>29</v>
      </c>
      <c r="E1181" s="64" t="s">
        <v>3240</v>
      </c>
      <c r="F1181" s="64" t="s">
        <v>51</v>
      </c>
      <c r="G1181" s="64" t="s">
        <v>23</v>
      </c>
      <c r="H1181" s="64" t="s">
        <v>24</v>
      </c>
      <c r="I1181" s="64" t="s">
        <v>3242</v>
      </c>
      <c r="J1181" s="64" t="s">
        <v>3243</v>
      </c>
      <c r="K1181" s="64" t="s">
        <v>929</v>
      </c>
      <c r="L1181" s="65">
        <v>48411</v>
      </c>
      <c r="M1181" s="65">
        <v>58915</v>
      </c>
      <c r="N1181" s="65">
        <v>59032</v>
      </c>
      <c r="O1181" s="65">
        <v>72623</v>
      </c>
      <c r="P1181" s="65">
        <v>0</v>
      </c>
      <c r="Q1181" s="65">
        <v>6984</v>
      </c>
      <c r="R1181" s="65">
        <v>5988</v>
      </c>
      <c r="S1181" s="65">
        <v>559</v>
      </c>
      <c r="T1181" s="57">
        <f>IF(P1181&gt;0, ROUND(IF(IF(OR(C1181="51", C1181="52", C1181="66"), (L1181*'UNIT VALUES'!$C$22)-CALCS!P1181,0)&gt;0, IF(OR(C1181="51", C1181="52", C1181="66"), (L1181*'UNIT VALUES'!$C$22)-CALCS!P1181,0), 0), 0), ROUND(IF(IF(OR(C1181="51", C1181="52", C1181="66"), (L1181*'UNIT VALUES'!$C$22)-CALCS!O1181,0)&gt;0, IF(OR(C1181="51", C1181="52", C1181="66"), (L1181*'UNIT VALUES'!$C$22)-CALCS!O1181,0), 0), 0))</f>
        <v>0</v>
      </c>
      <c r="U1181" s="58">
        <f>IF(C1181="22", (O1181*'UNIT VALUES'!$D$34)+(Q1181*'UNIT VALUES'!$D$35)+(S1181*'UNIT VALUES'!$D$36), (O1181*'UNIT VALUES'!$D$24)+(Q1181*'UNIT VALUES'!$D$25)+(S1181*'UNIT VALUES'!$D$26))</f>
        <v>452665.76050488802</v>
      </c>
      <c r="V1181" s="58">
        <f>IF(C1181="22",(O1181*'UNIT VALUES'!$D$37)+(Q1181*'UNIT VALUES'!$D$38)+(R1181*'UNIT VALUES'!$D$39),IF(C1181="66",(Q1181*'UNIT VALUES'!$D$27)+(T1181*'UNIT VALUES'!$D$29)+(R1181*'UNIT VALUES'!$D$30),(Q1181*'UNIT VALUES'!$D$27)+(T1181*'UNIT VALUES'!$D$28)+(R1181*'UNIT VALUES'!$D$30)))</f>
        <v>557078.60456317838</v>
      </c>
      <c r="W1181" s="58">
        <f t="shared" si="18"/>
        <v>557079</v>
      </c>
      <c r="X1181" s="63">
        <f>ROUND(IF(C1181="22", W1181*'UNIT VALUES'!$D$40, W1181*'UNIT VALUES'!$D$32), 0)</f>
        <v>486033</v>
      </c>
    </row>
    <row r="1182" spans="1:24">
      <c r="A1182" s="64" t="s">
        <v>3244</v>
      </c>
      <c r="B1182" s="64" t="s">
        <v>3239</v>
      </c>
      <c r="C1182" s="64" t="s">
        <v>49</v>
      </c>
      <c r="D1182" s="64" t="s">
        <v>50</v>
      </c>
      <c r="E1182" s="64" t="s">
        <v>3240</v>
      </c>
      <c r="F1182" s="64" t="s">
        <v>3245</v>
      </c>
      <c r="G1182" s="64" t="s">
        <v>1024</v>
      </c>
      <c r="H1182" s="64" t="s">
        <v>24</v>
      </c>
      <c r="I1182" s="64" t="s">
        <v>3246</v>
      </c>
      <c r="J1182" s="64" t="s">
        <v>3247</v>
      </c>
      <c r="K1182" s="64" t="s">
        <v>929</v>
      </c>
      <c r="L1182" s="65">
        <v>32846</v>
      </c>
      <c r="M1182" s="65">
        <v>35207</v>
      </c>
      <c r="N1182" s="65">
        <v>35207</v>
      </c>
      <c r="O1182" s="65">
        <v>36966</v>
      </c>
      <c r="P1182" s="65">
        <v>0</v>
      </c>
      <c r="Q1182" s="65">
        <v>6777</v>
      </c>
      <c r="R1182" s="65">
        <v>3946</v>
      </c>
      <c r="S1182" s="65">
        <v>186</v>
      </c>
      <c r="T1182" s="57">
        <f>IF(P1182&gt;0, ROUND(IF(IF(OR(C1182="51", C1182="52", C1182="66"), (L1182*'UNIT VALUES'!$C$22)-CALCS!P1182,0)&gt;0, IF(OR(C1182="51", C1182="52", C1182="66"), (L1182*'UNIT VALUES'!$C$22)-CALCS!P1182,0), 0), 0), ROUND(IF(IF(OR(C1182="51", C1182="52", C1182="66"), (L1182*'UNIT VALUES'!$C$22)-CALCS!O1182,0)&gt;0, IF(OR(C1182="51", C1182="52", C1182="66"), (L1182*'UNIT VALUES'!$C$22)-CALCS!O1182,0), 0), 0))</f>
        <v>12074</v>
      </c>
      <c r="U1182" s="58">
        <f>IF(C1182="22", (O1182*'UNIT VALUES'!$D$34)+(Q1182*'UNIT VALUES'!$D$35)+(S1182*'UNIT VALUES'!$D$36), (O1182*'UNIT VALUES'!$D$24)+(Q1182*'UNIT VALUES'!$D$25)+(S1182*'UNIT VALUES'!$D$26))</f>
        <v>313041.31047477119</v>
      </c>
      <c r="V1182" s="58">
        <f>IF(C1182="22",(O1182*'UNIT VALUES'!$D$37)+(Q1182*'UNIT VALUES'!$D$38)+(R1182*'UNIT VALUES'!$D$39),IF(C1182="66",(Q1182*'UNIT VALUES'!$D$27)+(T1182*'UNIT VALUES'!$D$29)+(R1182*'UNIT VALUES'!$D$30),(Q1182*'UNIT VALUES'!$D$27)+(T1182*'UNIT VALUES'!$D$28)+(R1182*'UNIT VALUES'!$D$30)))</f>
        <v>559040.5990759437</v>
      </c>
      <c r="W1182" s="58">
        <f t="shared" si="18"/>
        <v>559041</v>
      </c>
      <c r="X1182" s="63">
        <f>ROUND(IF(C1182="22", W1182*'UNIT VALUES'!$D$40, W1182*'UNIT VALUES'!$D$32), 0)</f>
        <v>487745</v>
      </c>
    </row>
    <row r="1183" spans="1:24">
      <c r="A1183" s="64" t="s">
        <v>3248</v>
      </c>
      <c r="B1183" s="64" t="s">
        <v>3239</v>
      </c>
      <c r="C1183" s="64" t="s">
        <v>28</v>
      </c>
      <c r="D1183" s="64" t="s">
        <v>29</v>
      </c>
      <c r="E1183" s="64" t="s">
        <v>3240</v>
      </c>
      <c r="F1183" s="64" t="s">
        <v>3249</v>
      </c>
      <c r="G1183" s="64" t="s">
        <v>23</v>
      </c>
      <c r="H1183" s="64" t="s">
        <v>24</v>
      </c>
      <c r="I1183" s="64" t="s">
        <v>3250</v>
      </c>
      <c r="J1183" s="64" t="s">
        <v>3251</v>
      </c>
      <c r="K1183" s="64" t="s">
        <v>929</v>
      </c>
      <c r="L1183" s="65">
        <v>37987</v>
      </c>
      <c r="M1183" s="65">
        <v>51509</v>
      </c>
      <c r="N1183" s="65">
        <v>51509</v>
      </c>
      <c r="O1183" s="65">
        <v>65883</v>
      </c>
      <c r="P1183" s="65">
        <v>0</v>
      </c>
      <c r="Q1183" s="65">
        <v>11321</v>
      </c>
      <c r="R1183" s="65">
        <v>5351</v>
      </c>
      <c r="S1183" s="65">
        <v>352</v>
      </c>
      <c r="T1183" s="57">
        <f>IF(P1183&gt;0, ROUND(IF(IF(OR(C1183="51", C1183="52", C1183="66"), (L1183*'UNIT VALUES'!$C$22)-CALCS!P1183,0)&gt;0, IF(OR(C1183="51", C1183="52", C1183="66"), (L1183*'UNIT VALUES'!$C$22)-CALCS!P1183,0), 0), 0), ROUND(IF(IF(OR(C1183="51", C1183="52", C1183="66"), (L1183*'UNIT VALUES'!$C$22)-CALCS!O1183,0)&gt;0, IF(OR(C1183="51", C1183="52", C1183="66"), (L1183*'UNIT VALUES'!$C$22)-CALCS!O1183,0), 0), 0))</f>
        <v>0</v>
      </c>
      <c r="U1183" s="58">
        <f>IF(C1183="22", (O1183*'UNIT VALUES'!$D$34)+(Q1183*'UNIT VALUES'!$D$35)+(S1183*'UNIT VALUES'!$D$36), (O1183*'UNIT VALUES'!$D$24)+(Q1183*'UNIT VALUES'!$D$25)+(S1183*'UNIT VALUES'!$D$26))</f>
        <v>538047.39575520414</v>
      </c>
      <c r="V1183" s="58">
        <f>IF(C1183="22",(O1183*'UNIT VALUES'!$D$37)+(Q1183*'UNIT VALUES'!$D$38)+(R1183*'UNIT VALUES'!$D$39),IF(C1183="66",(Q1183*'UNIT VALUES'!$D$27)+(T1183*'UNIT VALUES'!$D$29)+(R1183*'UNIT VALUES'!$D$30),(Q1183*'UNIT VALUES'!$D$27)+(T1183*'UNIT VALUES'!$D$28)+(R1183*'UNIT VALUES'!$D$30)))</f>
        <v>591764.65070927225</v>
      </c>
      <c r="W1183" s="58">
        <f t="shared" si="18"/>
        <v>591765</v>
      </c>
      <c r="X1183" s="63">
        <f>ROUND(IF(C1183="22", W1183*'UNIT VALUES'!$D$40, W1183*'UNIT VALUES'!$D$32), 0)</f>
        <v>516296</v>
      </c>
    </row>
    <row r="1184" spans="1:24">
      <c r="A1184" s="64" t="s">
        <v>3252</v>
      </c>
      <c r="B1184" s="64" t="s">
        <v>3239</v>
      </c>
      <c r="C1184" s="64" t="s">
        <v>28</v>
      </c>
      <c r="D1184" s="64" t="s">
        <v>29</v>
      </c>
      <c r="E1184" s="64" t="s">
        <v>3240</v>
      </c>
      <c r="F1184" s="64" t="s">
        <v>3253</v>
      </c>
      <c r="G1184" s="64" t="s">
        <v>464</v>
      </c>
      <c r="H1184" s="64" t="s">
        <v>24</v>
      </c>
      <c r="I1184" s="64" t="s">
        <v>3254</v>
      </c>
      <c r="J1184" s="64" t="s">
        <v>3255</v>
      </c>
      <c r="K1184" s="64" t="s">
        <v>929</v>
      </c>
      <c r="L1184" s="65">
        <v>32719</v>
      </c>
      <c r="M1184" s="65">
        <v>0</v>
      </c>
      <c r="N1184" s="65">
        <v>0</v>
      </c>
      <c r="O1184" s="65">
        <v>43021</v>
      </c>
      <c r="P1184" s="65">
        <v>0</v>
      </c>
      <c r="Q1184" s="65">
        <v>4720</v>
      </c>
      <c r="R1184" s="65">
        <v>4943</v>
      </c>
      <c r="S1184" s="65">
        <v>203</v>
      </c>
      <c r="T1184" s="57">
        <f>IF(P1184&gt;0, ROUND(IF(IF(OR(C1184="51", C1184="52", C1184="66"), (L1184*'UNIT VALUES'!$C$22)-CALCS!P1184,0)&gt;0, IF(OR(C1184="51", C1184="52", C1184="66"), (L1184*'UNIT VALUES'!$C$22)-CALCS!P1184,0), 0), 0), ROUND(IF(IF(OR(C1184="51", C1184="52", C1184="66"), (L1184*'UNIT VALUES'!$C$22)-CALCS!O1184,0)&gt;0, IF(OR(C1184="51", C1184="52", C1184="66"), (L1184*'UNIT VALUES'!$C$22)-CALCS!O1184,0), 0), 0))</f>
        <v>5829</v>
      </c>
      <c r="U1184" s="58">
        <f>IF(C1184="22", (O1184*'UNIT VALUES'!$D$34)+(Q1184*'UNIT VALUES'!$D$35)+(S1184*'UNIT VALUES'!$D$36), (O1184*'UNIT VALUES'!$D$24)+(Q1184*'UNIT VALUES'!$D$25)+(S1184*'UNIT VALUES'!$D$26))</f>
        <v>264418.39875954983</v>
      </c>
      <c r="V1184" s="58">
        <f>IF(C1184="22",(O1184*'UNIT VALUES'!$D$37)+(Q1184*'UNIT VALUES'!$D$38)+(R1184*'UNIT VALUES'!$D$39),IF(C1184="66",(Q1184*'UNIT VALUES'!$D$27)+(T1184*'UNIT VALUES'!$D$29)+(R1184*'UNIT VALUES'!$D$30),(Q1184*'UNIT VALUES'!$D$27)+(T1184*'UNIT VALUES'!$D$28)+(R1184*'UNIT VALUES'!$D$30)))</f>
        <v>513774.96503244987</v>
      </c>
      <c r="W1184" s="58">
        <f t="shared" si="18"/>
        <v>513775</v>
      </c>
      <c r="X1184" s="63">
        <f>ROUND(IF(C1184="22", W1184*'UNIT VALUES'!$D$40, W1184*'UNIT VALUES'!$D$32), 0)</f>
        <v>448252</v>
      </c>
    </row>
    <row r="1185" spans="1:24">
      <c r="A1185" s="64" t="s">
        <v>3256</v>
      </c>
      <c r="B1185" s="64" t="s">
        <v>3239</v>
      </c>
      <c r="C1185" s="64" t="s">
        <v>28</v>
      </c>
      <c r="D1185" s="64" t="s">
        <v>29</v>
      </c>
      <c r="E1185" s="64" t="s">
        <v>3240</v>
      </c>
      <c r="F1185" s="64" t="s">
        <v>3257</v>
      </c>
      <c r="G1185" s="64" t="s">
        <v>876</v>
      </c>
      <c r="H1185" s="64" t="s">
        <v>24</v>
      </c>
      <c r="I1185" s="64" t="s">
        <v>1507</v>
      </c>
      <c r="J1185" s="64" t="s">
        <v>3258</v>
      </c>
      <c r="K1185" s="64" t="s">
        <v>929</v>
      </c>
      <c r="L1185" s="65">
        <v>75133</v>
      </c>
      <c r="M1185" s="65">
        <v>87899</v>
      </c>
      <c r="N1185" s="65">
        <v>87899</v>
      </c>
      <c r="O1185" s="65">
        <v>104057</v>
      </c>
      <c r="P1185" s="65">
        <v>0</v>
      </c>
      <c r="Q1185" s="65">
        <v>15150</v>
      </c>
      <c r="R1185" s="65">
        <v>8423</v>
      </c>
      <c r="S1185" s="65">
        <v>1122</v>
      </c>
      <c r="T1185" s="57">
        <f>IF(P1185&gt;0, ROUND(IF(IF(OR(C1185="51", C1185="52", C1185="66"), (L1185*'UNIT VALUES'!$C$22)-CALCS!P1185,0)&gt;0, IF(OR(C1185="51", C1185="52", C1185="66"), (L1185*'UNIT VALUES'!$C$22)-CALCS!P1185,0), 0), 0), ROUND(IF(IF(OR(C1185="51", C1185="52", C1185="66"), (L1185*'UNIT VALUES'!$C$22)-CALCS!O1185,0)&gt;0, IF(OR(C1185="51", C1185="52", C1185="66"), (L1185*'UNIT VALUES'!$C$22)-CALCS!O1185,0), 0), 0))</f>
        <v>8118</v>
      </c>
      <c r="U1185" s="58">
        <f>IF(C1185="22", (O1185*'UNIT VALUES'!$D$34)+(Q1185*'UNIT VALUES'!$D$35)+(S1185*'UNIT VALUES'!$D$36), (O1185*'UNIT VALUES'!$D$24)+(Q1185*'UNIT VALUES'!$D$25)+(S1185*'UNIT VALUES'!$D$26))</f>
        <v>861481.4522733714</v>
      </c>
      <c r="V1185" s="58">
        <f>IF(C1185="22",(O1185*'UNIT VALUES'!$D$37)+(Q1185*'UNIT VALUES'!$D$38)+(R1185*'UNIT VALUES'!$D$39),IF(C1185="66",(Q1185*'UNIT VALUES'!$D$27)+(T1185*'UNIT VALUES'!$D$29)+(R1185*'UNIT VALUES'!$D$30),(Q1185*'UNIT VALUES'!$D$27)+(T1185*'UNIT VALUES'!$D$28)+(R1185*'UNIT VALUES'!$D$30)))</f>
        <v>984117.78539398464</v>
      </c>
      <c r="W1185" s="58">
        <f t="shared" si="18"/>
        <v>984118</v>
      </c>
      <c r="X1185" s="63">
        <f>ROUND(IF(C1185="22", W1185*'UNIT VALUES'!$D$40, W1185*'UNIT VALUES'!$D$32), 0)</f>
        <v>858611</v>
      </c>
    </row>
    <row r="1186" spans="1:24">
      <c r="A1186" s="64" t="s">
        <v>3259</v>
      </c>
      <c r="B1186" s="64" t="s">
        <v>3239</v>
      </c>
      <c r="C1186" s="64" t="s">
        <v>28</v>
      </c>
      <c r="D1186" s="64" t="s">
        <v>29</v>
      </c>
      <c r="E1186" s="64" t="s">
        <v>3240</v>
      </c>
      <c r="F1186" s="64" t="s">
        <v>3260</v>
      </c>
      <c r="G1186" s="64" t="s">
        <v>1024</v>
      </c>
      <c r="H1186" s="64" t="s">
        <v>24</v>
      </c>
      <c r="I1186" s="64" t="s">
        <v>3261</v>
      </c>
      <c r="J1186" s="64" t="s">
        <v>3247</v>
      </c>
      <c r="K1186" s="64" t="s">
        <v>929</v>
      </c>
      <c r="L1186" s="65">
        <v>35164</v>
      </c>
      <c r="M1186" s="65">
        <v>51071</v>
      </c>
      <c r="N1186" s="65">
        <v>51071</v>
      </c>
      <c r="O1186" s="65">
        <v>63575</v>
      </c>
      <c r="P1186" s="65">
        <v>0</v>
      </c>
      <c r="Q1186" s="65">
        <v>6796</v>
      </c>
      <c r="R1186" s="65">
        <v>4808</v>
      </c>
      <c r="S1186" s="65">
        <v>225</v>
      </c>
      <c r="T1186" s="57">
        <f>IF(P1186&gt;0, ROUND(IF(IF(OR(C1186="51", C1186="52", C1186="66"), (L1186*'UNIT VALUES'!$C$22)-CALCS!P1186,0)&gt;0, IF(OR(C1186="51", C1186="52", C1186="66"), (L1186*'UNIT VALUES'!$C$22)-CALCS!P1186,0), 0), 0), ROUND(IF(IF(OR(C1186="51", C1186="52", C1186="66"), (L1186*'UNIT VALUES'!$C$22)-CALCS!O1186,0)&gt;0, IF(OR(C1186="51", C1186="52", C1186="66"), (L1186*'UNIT VALUES'!$C$22)-CALCS!O1186,0), 0), 0))</f>
        <v>0</v>
      </c>
      <c r="U1186" s="58">
        <f>IF(C1186="22", (O1186*'UNIT VALUES'!$D$34)+(Q1186*'UNIT VALUES'!$D$35)+(S1186*'UNIT VALUES'!$D$36), (O1186*'UNIT VALUES'!$D$24)+(Q1186*'UNIT VALUES'!$D$25)+(S1186*'UNIT VALUES'!$D$26))</f>
        <v>372532.6043819295</v>
      </c>
      <c r="V1186" s="58">
        <f>IF(C1186="22",(O1186*'UNIT VALUES'!$D$37)+(Q1186*'UNIT VALUES'!$D$38)+(R1186*'UNIT VALUES'!$D$39),IF(C1186="66",(Q1186*'UNIT VALUES'!$D$27)+(T1186*'UNIT VALUES'!$D$29)+(R1186*'UNIT VALUES'!$D$30),(Q1186*'UNIT VALUES'!$D$27)+(T1186*'UNIT VALUES'!$D$28)+(R1186*'UNIT VALUES'!$D$30)))</f>
        <v>469275.95299870148</v>
      </c>
      <c r="W1186" s="58">
        <f t="shared" si="18"/>
        <v>469276</v>
      </c>
      <c r="X1186" s="63">
        <f>ROUND(IF(C1186="22", W1186*'UNIT VALUES'!$D$40, W1186*'UNIT VALUES'!$D$32), 0)</f>
        <v>409428</v>
      </c>
    </row>
    <row r="1187" spans="1:24">
      <c r="A1187" s="64" t="s">
        <v>3262</v>
      </c>
      <c r="B1187" s="64" t="s">
        <v>3239</v>
      </c>
      <c r="C1187" s="64" t="s">
        <v>49</v>
      </c>
      <c r="D1187" s="64" t="s">
        <v>50</v>
      </c>
      <c r="E1187" s="64" t="s">
        <v>3240</v>
      </c>
      <c r="F1187" s="64" t="s">
        <v>3263</v>
      </c>
      <c r="G1187" s="64" t="s">
        <v>242</v>
      </c>
      <c r="H1187" s="64" t="s">
        <v>24</v>
      </c>
      <c r="I1187" s="64" t="s">
        <v>3264</v>
      </c>
      <c r="J1187" s="64" t="s">
        <v>1410</v>
      </c>
      <c r="K1187" s="64" t="s">
        <v>929</v>
      </c>
      <c r="L1187" s="65">
        <v>67899</v>
      </c>
      <c r="M1187" s="65">
        <v>77930</v>
      </c>
      <c r="N1187" s="65">
        <v>77685</v>
      </c>
      <c r="O1187" s="65">
        <v>99218</v>
      </c>
      <c r="P1187" s="65">
        <v>98906</v>
      </c>
      <c r="Q1187" s="65">
        <v>13960</v>
      </c>
      <c r="R1187" s="65">
        <v>9493</v>
      </c>
      <c r="S1187" s="65">
        <v>723</v>
      </c>
      <c r="T1187" s="57">
        <f>IF(P1187&gt;0, ROUND(IF(IF(OR(C1187="51", C1187="52", C1187="66"), (L1187*'UNIT VALUES'!$C$22)-CALCS!P1187,0)&gt;0, IF(OR(C1187="51", C1187="52", C1187="66"), (L1187*'UNIT VALUES'!$C$22)-CALCS!P1187,0), 0), 0), ROUND(IF(IF(OR(C1187="51", C1187="52", C1187="66"), (L1187*'UNIT VALUES'!$C$22)-CALCS!O1187,0)&gt;0, IF(OR(C1187="51", C1187="52", C1187="66"), (L1187*'UNIT VALUES'!$C$22)-CALCS!O1187,0), 0), 0))</f>
        <v>2469</v>
      </c>
      <c r="U1187" s="58">
        <f>IF(C1187="22", (O1187*'UNIT VALUES'!$D$34)+(Q1187*'UNIT VALUES'!$D$35)+(S1187*'UNIT VALUES'!$D$36), (O1187*'UNIT VALUES'!$D$24)+(Q1187*'UNIT VALUES'!$D$25)+(S1187*'UNIT VALUES'!$D$26))</f>
        <v>747730.74113849062</v>
      </c>
      <c r="V1187" s="58">
        <f>IF(C1187="22",(O1187*'UNIT VALUES'!$D$37)+(Q1187*'UNIT VALUES'!$D$38)+(R1187*'UNIT VALUES'!$D$39),IF(C1187="66",(Q1187*'UNIT VALUES'!$D$27)+(T1187*'UNIT VALUES'!$D$29)+(R1187*'UNIT VALUES'!$D$30),(Q1187*'UNIT VALUES'!$D$27)+(T1187*'UNIT VALUES'!$D$28)+(R1187*'UNIT VALUES'!$D$30)))</f>
        <v>967592.14143101196</v>
      </c>
      <c r="W1187" s="58">
        <f t="shared" si="18"/>
        <v>967592</v>
      </c>
      <c r="X1187" s="63">
        <f>ROUND(IF(C1187="22", W1187*'UNIT VALUES'!$D$40, W1187*'UNIT VALUES'!$D$32), 0)</f>
        <v>844193</v>
      </c>
    </row>
    <row r="1188" spans="1:24">
      <c r="A1188" s="64" t="s">
        <v>3265</v>
      </c>
      <c r="B1188" s="64" t="s">
        <v>3239</v>
      </c>
      <c r="C1188" s="64" t="s">
        <v>28</v>
      </c>
      <c r="D1188" s="64" t="s">
        <v>29</v>
      </c>
      <c r="E1188" s="64" t="s">
        <v>3240</v>
      </c>
      <c r="F1188" s="64" t="s">
        <v>3266</v>
      </c>
      <c r="G1188" s="64" t="s">
        <v>1238</v>
      </c>
      <c r="H1188" s="64" t="s">
        <v>24</v>
      </c>
      <c r="I1188" s="64" t="s">
        <v>3267</v>
      </c>
      <c r="J1188" s="64" t="s">
        <v>3268</v>
      </c>
      <c r="K1188" s="64" t="s">
        <v>929</v>
      </c>
      <c r="L1188" s="65">
        <v>47575</v>
      </c>
      <c r="M1188" s="65">
        <v>48397</v>
      </c>
      <c r="N1188" s="65">
        <v>48347</v>
      </c>
      <c r="O1188" s="65">
        <v>51320</v>
      </c>
      <c r="P1188" s="65">
        <v>0</v>
      </c>
      <c r="Q1188" s="65">
        <v>11638</v>
      </c>
      <c r="R1188" s="65">
        <v>7254</v>
      </c>
      <c r="S1188" s="65">
        <v>271</v>
      </c>
      <c r="T1188" s="57">
        <f>IF(P1188&gt;0, ROUND(IF(IF(OR(C1188="51", C1188="52", C1188="66"), (L1188*'UNIT VALUES'!$C$22)-CALCS!P1188,0)&gt;0, IF(OR(C1188="51", C1188="52", C1188="66"), (L1188*'UNIT VALUES'!$C$22)-CALCS!P1188,0), 0), 0), ROUND(IF(IF(OR(C1188="51", C1188="52", C1188="66"), (L1188*'UNIT VALUES'!$C$22)-CALCS!O1188,0)&gt;0, IF(OR(C1188="51", C1188="52", C1188="66"), (L1188*'UNIT VALUES'!$C$22)-CALCS!O1188,0), 0), 0))</f>
        <v>19711</v>
      </c>
      <c r="U1188" s="58">
        <f>IF(C1188="22", (O1188*'UNIT VALUES'!$D$34)+(Q1188*'UNIT VALUES'!$D$35)+(S1188*'UNIT VALUES'!$D$36), (O1188*'UNIT VALUES'!$D$24)+(Q1188*'UNIT VALUES'!$D$25)+(S1188*'UNIT VALUES'!$D$26))</f>
        <v>505478.42516997812</v>
      </c>
      <c r="V1188" s="58">
        <f>IF(C1188="22",(O1188*'UNIT VALUES'!$D$37)+(Q1188*'UNIT VALUES'!$D$38)+(R1188*'UNIT VALUES'!$D$39),IF(C1188="66",(Q1188*'UNIT VALUES'!$D$27)+(T1188*'UNIT VALUES'!$D$29)+(R1188*'UNIT VALUES'!$D$30),(Q1188*'UNIT VALUES'!$D$27)+(T1188*'UNIT VALUES'!$D$28)+(R1188*'UNIT VALUES'!$D$30)))</f>
        <v>981300.4762037833</v>
      </c>
      <c r="W1188" s="58">
        <f t="shared" si="18"/>
        <v>981300</v>
      </c>
      <c r="X1188" s="63">
        <f>ROUND(IF(C1188="22", W1188*'UNIT VALUES'!$D$40, W1188*'UNIT VALUES'!$D$32), 0)</f>
        <v>856152</v>
      </c>
    </row>
    <row r="1189" spans="1:24">
      <c r="A1189" s="64" t="s">
        <v>3269</v>
      </c>
      <c r="B1189" s="64" t="s">
        <v>3239</v>
      </c>
      <c r="C1189" s="64" t="s">
        <v>28</v>
      </c>
      <c r="D1189" s="64" t="s">
        <v>29</v>
      </c>
      <c r="E1189" s="64" t="s">
        <v>3240</v>
      </c>
      <c r="F1189" s="64" t="s">
        <v>3270</v>
      </c>
      <c r="G1189" s="64" t="s">
        <v>201</v>
      </c>
      <c r="H1189" s="64" t="s">
        <v>24</v>
      </c>
      <c r="I1189" s="64" t="s">
        <v>1606</v>
      </c>
      <c r="J1189" s="64" t="s">
        <v>3271</v>
      </c>
      <c r="K1189" s="64" t="s">
        <v>929</v>
      </c>
      <c r="L1189" s="65">
        <v>126706</v>
      </c>
      <c r="M1189" s="65">
        <v>170704</v>
      </c>
      <c r="N1189" s="65">
        <v>170616</v>
      </c>
      <c r="O1189" s="65">
        <v>233209</v>
      </c>
      <c r="P1189" s="65">
        <v>0</v>
      </c>
      <c r="Q1189" s="65">
        <v>42238</v>
      </c>
      <c r="R1189" s="65">
        <v>16991</v>
      </c>
      <c r="S1189" s="65">
        <v>1947</v>
      </c>
      <c r="T1189" s="57">
        <f>IF(P1189&gt;0, ROUND(IF(IF(OR(C1189="51", C1189="52", C1189="66"), (L1189*'UNIT VALUES'!$C$22)-CALCS!P1189,0)&gt;0, IF(OR(C1189="51", C1189="52", C1189="66"), (L1189*'UNIT VALUES'!$C$22)-CALCS!P1189,0), 0), 0), ROUND(IF(IF(OR(C1189="51", C1189="52", C1189="66"), (L1189*'UNIT VALUES'!$C$22)-CALCS!O1189,0)&gt;0, IF(OR(C1189="51", C1189="52", C1189="66"), (L1189*'UNIT VALUES'!$C$22)-CALCS!O1189,0), 0), 0))</f>
        <v>0</v>
      </c>
      <c r="U1189" s="58">
        <f>IF(C1189="22", (O1189*'UNIT VALUES'!$D$34)+(Q1189*'UNIT VALUES'!$D$35)+(S1189*'UNIT VALUES'!$D$36), (O1189*'UNIT VALUES'!$D$24)+(Q1189*'UNIT VALUES'!$D$25)+(S1189*'UNIT VALUES'!$D$26))</f>
        <v>2089965.5037801252</v>
      </c>
      <c r="V1189" s="58">
        <f>IF(C1189="22",(O1189*'UNIT VALUES'!$D$37)+(Q1189*'UNIT VALUES'!$D$38)+(R1189*'UNIT VALUES'!$D$39),IF(C1189="66",(Q1189*'UNIT VALUES'!$D$27)+(T1189*'UNIT VALUES'!$D$29)+(R1189*'UNIT VALUES'!$D$30),(Q1189*'UNIT VALUES'!$D$27)+(T1189*'UNIT VALUES'!$D$28)+(R1189*'UNIT VALUES'!$D$30)))</f>
        <v>1995362.1798526505</v>
      </c>
      <c r="W1189" s="58">
        <f t="shared" si="18"/>
        <v>2089966</v>
      </c>
      <c r="X1189" s="63">
        <f>ROUND(IF(C1189="22", W1189*'UNIT VALUES'!$D$40, W1189*'UNIT VALUES'!$D$32), 0)</f>
        <v>1823427</v>
      </c>
    </row>
    <row r="1190" spans="1:24">
      <c r="A1190" s="64" t="s">
        <v>3272</v>
      </c>
      <c r="B1190" s="64" t="s">
        <v>3239</v>
      </c>
      <c r="C1190" s="64" t="s">
        <v>28</v>
      </c>
      <c r="D1190" s="64" t="s">
        <v>29</v>
      </c>
      <c r="E1190" s="64" t="s">
        <v>3240</v>
      </c>
      <c r="F1190" s="64" t="s">
        <v>3273</v>
      </c>
      <c r="G1190" s="64" t="s">
        <v>23</v>
      </c>
      <c r="H1190" s="64" t="s">
        <v>24</v>
      </c>
      <c r="I1190" s="64" t="s">
        <v>518</v>
      </c>
      <c r="J1190" s="64" t="s">
        <v>3274</v>
      </c>
      <c r="K1190" s="64" t="s">
        <v>929</v>
      </c>
      <c r="L1190" s="65">
        <v>741324</v>
      </c>
      <c r="M1190" s="65">
        <v>636438</v>
      </c>
      <c r="N1190" s="65">
        <v>636212</v>
      </c>
      <c r="O1190" s="65">
        <v>594833</v>
      </c>
      <c r="P1190" s="65">
        <v>0</v>
      </c>
      <c r="Q1190" s="65">
        <v>142495</v>
      </c>
      <c r="R1190" s="65">
        <v>103770</v>
      </c>
      <c r="S1190" s="65">
        <v>7017</v>
      </c>
      <c r="T1190" s="57">
        <f>IF(P1190&gt;0, ROUND(IF(IF(OR(C1190="51", C1190="52", C1190="66"), (L1190*'UNIT VALUES'!$C$22)-CALCS!P1190,0)&gt;0, IF(OR(C1190="51", C1190="52", C1190="66"), (L1190*'UNIT VALUES'!$C$22)-CALCS!P1190,0), 0), 0), ROUND(IF(IF(OR(C1190="51", C1190="52", C1190="66"), (L1190*'UNIT VALUES'!$C$22)-CALCS!O1190,0)&gt;0, IF(OR(C1190="51", C1190="52", C1190="66"), (L1190*'UNIT VALUES'!$C$22)-CALCS!O1190,0), 0), 0))</f>
        <v>511981</v>
      </c>
      <c r="U1190" s="58">
        <f>IF(C1190="22", (O1190*'UNIT VALUES'!$D$34)+(Q1190*'UNIT VALUES'!$D$35)+(S1190*'UNIT VALUES'!$D$36), (O1190*'UNIT VALUES'!$D$24)+(Q1190*'UNIT VALUES'!$D$25)+(S1190*'UNIT VALUES'!$D$26))</f>
        <v>6749457.8483388368</v>
      </c>
      <c r="V1190" s="58">
        <f>IF(C1190="22",(O1190*'UNIT VALUES'!$D$37)+(Q1190*'UNIT VALUES'!$D$38)+(R1190*'UNIT VALUES'!$D$39),IF(C1190="66",(Q1190*'UNIT VALUES'!$D$27)+(T1190*'UNIT VALUES'!$D$29)+(R1190*'UNIT VALUES'!$D$30),(Q1190*'UNIT VALUES'!$D$27)+(T1190*'UNIT VALUES'!$D$28)+(R1190*'UNIT VALUES'!$D$30)))</f>
        <v>16484281.504907459</v>
      </c>
      <c r="W1190" s="58">
        <f t="shared" si="18"/>
        <v>16484282</v>
      </c>
      <c r="X1190" s="63">
        <f>ROUND(IF(C1190="22", W1190*'UNIT VALUES'!$D$40, W1190*'UNIT VALUES'!$D$32), 0)</f>
        <v>14382000</v>
      </c>
    </row>
    <row r="1191" spans="1:24">
      <c r="A1191" s="64" t="s">
        <v>3275</v>
      </c>
      <c r="B1191" s="64" t="s">
        <v>3239</v>
      </c>
      <c r="C1191" s="64" t="s">
        <v>28</v>
      </c>
      <c r="D1191" s="64" t="s">
        <v>29</v>
      </c>
      <c r="E1191" s="64" t="s">
        <v>3240</v>
      </c>
      <c r="F1191" s="64" t="s">
        <v>3276</v>
      </c>
      <c r="G1191" s="64" t="s">
        <v>1195</v>
      </c>
      <c r="H1191" s="64" t="s">
        <v>24</v>
      </c>
      <c r="I1191" s="64" t="s">
        <v>3277</v>
      </c>
      <c r="J1191" s="64" t="s">
        <v>3278</v>
      </c>
      <c r="K1191" s="64" t="s">
        <v>929</v>
      </c>
      <c r="L1191" s="65">
        <v>18057</v>
      </c>
      <c r="M1191" s="65">
        <v>22432</v>
      </c>
      <c r="N1191" s="65">
        <v>22432</v>
      </c>
      <c r="O1191" s="65">
        <v>25501</v>
      </c>
      <c r="P1191" s="65">
        <v>0</v>
      </c>
      <c r="Q1191" s="65">
        <v>1804</v>
      </c>
      <c r="R1191" s="65">
        <v>2140</v>
      </c>
      <c r="S1191" s="65">
        <v>47</v>
      </c>
      <c r="T1191" s="57">
        <f>IF(P1191&gt;0, ROUND(IF(IF(OR(C1191="51", C1191="52", C1191="66"), (L1191*'UNIT VALUES'!$C$22)-CALCS!P1191,0)&gt;0, IF(OR(C1191="51", C1191="52", C1191="66"), (L1191*'UNIT VALUES'!$C$22)-CALCS!P1191,0), 0), 0), ROUND(IF(IF(OR(C1191="51", C1191="52", C1191="66"), (L1191*'UNIT VALUES'!$C$22)-CALCS!O1191,0)&gt;0, IF(OR(C1191="51", C1191="52", C1191="66"), (L1191*'UNIT VALUES'!$C$22)-CALCS!O1191,0), 0), 0))</f>
        <v>1459</v>
      </c>
      <c r="U1191" s="58">
        <f>IF(C1191="22", (O1191*'UNIT VALUES'!$D$34)+(Q1191*'UNIT VALUES'!$D$35)+(S1191*'UNIT VALUES'!$D$36), (O1191*'UNIT VALUES'!$D$24)+(Q1191*'UNIT VALUES'!$D$25)+(S1191*'UNIT VALUES'!$D$26))</f>
        <v>113687.12911767037</v>
      </c>
      <c r="V1191" s="58">
        <f>IF(C1191="22",(O1191*'UNIT VALUES'!$D$37)+(Q1191*'UNIT VALUES'!$D$38)+(R1191*'UNIT VALUES'!$D$39),IF(C1191="66",(Q1191*'UNIT VALUES'!$D$27)+(T1191*'UNIT VALUES'!$D$29)+(R1191*'UNIT VALUES'!$D$30),(Q1191*'UNIT VALUES'!$D$27)+(T1191*'UNIT VALUES'!$D$28)+(R1191*'UNIT VALUES'!$D$30)))</f>
        <v>204625.88842378353</v>
      </c>
      <c r="W1191" s="58">
        <f t="shared" si="18"/>
        <v>204626</v>
      </c>
      <c r="X1191" s="63">
        <f>ROUND(IF(C1191="22", W1191*'UNIT VALUES'!$D$40, W1191*'UNIT VALUES'!$D$32), 0)</f>
        <v>178530</v>
      </c>
    </row>
    <row r="1192" spans="1:24">
      <c r="A1192" s="64" t="s">
        <v>3279</v>
      </c>
      <c r="B1192" s="64" t="s">
        <v>3239</v>
      </c>
      <c r="C1192" s="64" t="s">
        <v>28</v>
      </c>
      <c r="D1192" s="64" t="s">
        <v>29</v>
      </c>
      <c r="E1192" s="64" t="s">
        <v>3240</v>
      </c>
      <c r="F1192" s="64" t="s">
        <v>3280</v>
      </c>
      <c r="G1192" s="64" t="s">
        <v>1195</v>
      </c>
      <c r="H1192" s="64" t="s">
        <v>24</v>
      </c>
      <c r="I1192" s="64" t="s">
        <v>3281</v>
      </c>
      <c r="J1192" s="64" t="s">
        <v>3278</v>
      </c>
      <c r="K1192" s="64" t="s">
        <v>929</v>
      </c>
      <c r="L1192" s="65">
        <v>45110</v>
      </c>
      <c r="M1192" s="65">
        <v>50016</v>
      </c>
      <c r="N1192" s="65">
        <v>49620</v>
      </c>
      <c r="O1192" s="65">
        <v>66083</v>
      </c>
      <c r="P1192" s="65">
        <v>65560</v>
      </c>
      <c r="Q1192" s="65">
        <v>7859</v>
      </c>
      <c r="R1192" s="65">
        <v>8393</v>
      </c>
      <c r="S1192" s="65">
        <v>251</v>
      </c>
      <c r="T1192" s="57">
        <f>IF(P1192&gt;0, ROUND(IF(IF(OR(C1192="51", C1192="52", C1192="66"), (L1192*'UNIT VALUES'!$C$22)-CALCS!P1192,0)&gt;0, IF(OR(C1192="51", C1192="52", C1192="66"), (L1192*'UNIT VALUES'!$C$22)-CALCS!P1192,0), 0), 0), ROUND(IF(IF(OR(C1192="51", C1192="52", C1192="66"), (L1192*'UNIT VALUES'!$C$22)-CALCS!O1192,0)&gt;0, IF(OR(C1192="51", C1192="52", C1192="66"), (L1192*'UNIT VALUES'!$C$22)-CALCS!O1192,0), 0), 0))</f>
        <v>1790</v>
      </c>
      <c r="U1192" s="58">
        <f>IF(C1192="22", (O1192*'UNIT VALUES'!$D$34)+(Q1192*'UNIT VALUES'!$D$35)+(S1192*'UNIT VALUES'!$D$36), (O1192*'UNIT VALUES'!$D$24)+(Q1192*'UNIT VALUES'!$D$25)+(S1192*'UNIT VALUES'!$D$26))</f>
        <v>414629.55386658513</v>
      </c>
      <c r="V1192" s="58">
        <f>IF(C1192="22",(O1192*'UNIT VALUES'!$D$37)+(Q1192*'UNIT VALUES'!$D$38)+(R1192*'UNIT VALUES'!$D$39),IF(C1192="66",(Q1192*'UNIT VALUES'!$D$27)+(T1192*'UNIT VALUES'!$D$29)+(R1192*'UNIT VALUES'!$D$30),(Q1192*'UNIT VALUES'!$D$27)+(T1192*'UNIT VALUES'!$D$28)+(R1192*'UNIT VALUES'!$D$30)))</f>
        <v>767620.51718106051</v>
      </c>
      <c r="W1192" s="58">
        <f t="shared" si="18"/>
        <v>767621</v>
      </c>
      <c r="X1192" s="63">
        <f>ROUND(IF(C1192="22", W1192*'UNIT VALUES'!$D$40, W1192*'UNIT VALUES'!$D$32), 0)</f>
        <v>669724</v>
      </c>
    </row>
    <row r="1193" spans="1:24">
      <c r="A1193" s="64" t="s">
        <v>3282</v>
      </c>
      <c r="B1193" s="64" t="s">
        <v>3239</v>
      </c>
      <c r="C1193" s="64" t="s">
        <v>28</v>
      </c>
      <c r="D1193" s="64" t="s">
        <v>29</v>
      </c>
      <c r="E1193" s="64" t="s">
        <v>3240</v>
      </c>
      <c r="F1193" s="64" t="s">
        <v>3283</v>
      </c>
      <c r="G1193" s="64" t="s">
        <v>90</v>
      </c>
      <c r="H1193" s="64" t="s">
        <v>24</v>
      </c>
      <c r="I1193" s="64" t="s">
        <v>629</v>
      </c>
      <c r="J1193" s="64" t="s">
        <v>3284</v>
      </c>
      <c r="K1193" s="64" t="s">
        <v>929</v>
      </c>
      <c r="L1193" s="65">
        <v>89144</v>
      </c>
      <c r="M1193" s="65">
        <v>85725</v>
      </c>
      <c r="N1193" s="65">
        <v>85725</v>
      </c>
      <c r="O1193" s="65">
        <v>78860</v>
      </c>
      <c r="P1193" s="65">
        <v>0</v>
      </c>
      <c r="Q1193" s="65">
        <v>14171</v>
      </c>
      <c r="R1193" s="65">
        <v>12682</v>
      </c>
      <c r="S1193" s="65">
        <v>785</v>
      </c>
      <c r="T1193" s="57">
        <f>IF(P1193&gt;0, ROUND(IF(IF(OR(C1193="51", C1193="52", C1193="66"), (L1193*'UNIT VALUES'!$C$22)-CALCS!P1193,0)&gt;0, IF(OR(C1193="51", C1193="52", C1193="66"), (L1193*'UNIT VALUES'!$C$22)-CALCS!P1193,0), 0), 0), ROUND(IF(IF(OR(C1193="51", C1193="52", C1193="66"), (L1193*'UNIT VALUES'!$C$22)-CALCS!O1193,0)&gt;0, IF(OR(C1193="51", C1193="52", C1193="66"), (L1193*'UNIT VALUES'!$C$22)-CALCS!O1193,0), 0), 0))</f>
        <v>54234</v>
      </c>
      <c r="U1193" s="58">
        <f>IF(C1193="22", (O1193*'UNIT VALUES'!$D$34)+(Q1193*'UNIT VALUES'!$D$35)+(S1193*'UNIT VALUES'!$D$36), (O1193*'UNIT VALUES'!$D$24)+(Q1193*'UNIT VALUES'!$D$25)+(S1193*'UNIT VALUES'!$D$26))</f>
        <v>724717.19321113371</v>
      </c>
      <c r="V1193" s="58">
        <f>IF(C1193="22",(O1193*'UNIT VALUES'!$D$37)+(Q1193*'UNIT VALUES'!$D$38)+(R1193*'UNIT VALUES'!$D$39),IF(C1193="66",(Q1193*'UNIT VALUES'!$D$27)+(T1193*'UNIT VALUES'!$D$29)+(R1193*'UNIT VALUES'!$D$30),(Q1193*'UNIT VALUES'!$D$27)+(T1193*'UNIT VALUES'!$D$28)+(R1193*'UNIT VALUES'!$D$30)))</f>
        <v>1849845.4009478469</v>
      </c>
      <c r="W1193" s="58">
        <f t="shared" si="18"/>
        <v>1849845</v>
      </c>
      <c r="X1193" s="63">
        <f>ROUND(IF(C1193="22", W1193*'UNIT VALUES'!$D$40, W1193*'UNIT VALUES'!$D$32), 0)</f>
        <v>1613930</v>
      </c>
    </row>
    <row r="1194" spans="1:24">
      <c r="A1194" s="64" t="s">
        <v>3285</v>
      </c>
      <c r="B1194" s="64" t="s">
        <v>3239</v>
      </c>
      <c r="C1194" s="64" t="s">
        <v>28</v>
      </c>
      <c r="D1194" s="64" t="s">
        <v>29</v>
      </c>
      <c r="E1194" s="64" t="s">
        <v>3240</v>
      </c>
      <c r="F1194" s="64" t="s">
        <v>1431</v>
      </c>
      <c r="G1194" s="64" t="s">
        <v>1101</v>
      </c>
      <c r="H1194" s="64" t="s">
        <v>24</v>
      </c>
      <c r="I1194" s="64" t="s">
        <v>3286</v>
      </c>
      <c r="J1194" s="64" t="s">
        <v>3287</v>
      </c>
      <c r="K1194" s="64" t="s">
        <v>929</v>
      </c>
      <c r="L1194" s="65">
        <v>45747</v>
      </c>
      <c r="M1194" s="65">
        <v>48085</v>
      </c>
      <c r="N1194" s="65">
        <v>48085</v>
      </c>
      <c r="O1194" s="65">
        <v>49288</v>
      </c>
      <c r="P1194" s="65">
        <v>0</v>
      </c>
      <c r="Q1194" s="65">
        <v>5310</v>
      </c>
      <c r="R1194" s="65">
        <v>8009</v>
      </c>
      <c r="S1194" s="65">
        <v>482</v>
      </c>
      <c r="T1194" s="57">
        <f>IF(P1194&gt;0, ROUND(IF(IF(OR(C1194="51", C1194="52", C1194="66"), (L1194*'UNIT VALUES'!$C$22)-CALCS!P1194,0)&gt;0, IF(OR(C1194="51", C1194="52", C1194="66"), (L1194*'UNIT VALUES'!$C$22)-CALCS!P1194,0), 0), 0), ROUND(IF(IF(OR(C1194="51", C1194="52", C1194="66"), (L1194*'UNIT VALUES'!$C$22)-CALCS!O1194,0)&gt;0, IF(OR(C1194="51", C1194="52", C1194="66"), (L1194*'UNIT VALUES'!$C$22)-CALCS!O1194,0), 0), 0))</f>
        <v>19013</v>
      </c>
      <c r="U1194" s="58">
        <f>IF(C1194="22", (O1194*'UNIT VALUES'!$D$34)+(Q1194*'UNIT VALUES'!$D$35)+(S1194*'UNIT VALUES'!$D$36), (O1194*'UNIT VALUES'!$D$24)+(Q1194*'UNIT VALUES'!$D$25)+(S1194*'UNIT VALUES'!$D$26))</f>
        <v>342163.37736286822</v>
      </c>
      <c r="V1194" s="58">
        <f>IF(C1194="22",(O1194*'UNIT VALUES'!$D$37)+(Q1194*'UNIT VALUES'!$D$38)+(R1194*'UNIT VALUES'!$D$39),IF(C1194="66",(Q1194*'UNIT VALUES'!$D$27)+(T1194*'UNIT VALUES'!$D$29)+(R1194*'UNIT VALUES'!$D$30),(Q1194*'UNIT VALUES'!$D$27)+(T1194*'UNIT VALUES'!$D$28)+(R1194*'UNIT VALUES'!$D$30)))</f>
        <v>909455.04659249308</v>
      </c>
      <c r="W1194" s="58">
        <f t="shared" si="18"/>
        <v>909455</v>
      </c>
      <c r="X1194" s="63">
        <f>ROUND(IF(C1194="22", W1194*'UNIT VALUES'!$D$40, W1194*'UNIT VALUES'!$D$32), 0)</f>
        <v>793470</v>
      </c>
    </row>
    <row r="1195" spans="1:24">
      <c r="A1195" s="64" t="s">
        <v>3288</v>
      </c>
      <c r="B1195" s="64" t="s">
        <v>3239</v>
      </c>
      <c r="C1195" s="64" t="s">
        <v>49</v>
      </c>
      <c r="D1195" s="64" t="s">
        <v>50</v>
      </c>
      <c r="E1195" s="64" t="s">
        <v>3240</v>
      </c>
      <c r="F1195" s="64" t="s">
        <v>3289</v>
      </c>
      <c r="G1195" s="64" t="s">
        <v>140</v>
      </c>
      <c r="H1195" s="64" t="s">
        <v>24</v>
      </c>
      <c r="I1195" s="64" t="s">
        <v>3290</v>
      </c>
      <c r="J1195" s="64" t="s">
        <v>1944</v>
      </c>
      <c r="K1195" s="64" t="s">
        <v>929</v>
      </c>
      <c r="L1195" s="65">
        <v>33563</v>
      </c>
      <c r="M1195" s="65">
        <v>29571</v>
      </c>
      <c r="N1195" s="65">
        <v>29571</v>
      </c>
      <c r="O1195" s="65">
        <v>27244</v>
      </c>
      <c r="P1195" s="65">
        <v>0</v>
      </c>
      <c r="Q1195" s="65">
        <v>3942</v>
      </c>
      <c r="R1195" s="65">
        <v>5324</v>
      </c>
      <c r="S1195" s="65">
        <v>144</v>
      </c>
      <c r="T1195" s="57">
        <f>IF(P1195&gt;0, ROUND(IF(IF(OR(C1195="51", C1195="52", C1195="66"), (L1195*'UNIT VALUES'!$C$22)-CALCS!P1195,0)&gt;0, IF(OR(C1195="51", C1195="52", C1195="66"), (L1195*'UNIT VALUES'!$C$22)-CALCS!P1195,0), 0), 0), ROUND(IF(IF(OR(C1195="51", C1195="52", C1195="66"), (L1195*'UNIT VALUES'!$C$22)-CALCS!O1195,0)&gt;0, IF(OR(C1195="51", C1195="52", C1195="66"), (L1195*'UNIT VALUES'!$C$22)-CALCS!O1195,0), 0), 0))</f>
        <v>22866</v>
      </c>
      <c r="U1195" s="58">
        <f>IF(C1195="22", (O1195*'UNIT VALUES'!$D$34)+(Q1195*'UNIT VALUES'!$D$35)+(S1195*'UNIT VALUES'!$D$36), (O1195*'UNIT VALUES'!$D$24)+(Q1195*'UNIT VALUES'!$D$25)+(S1195*'UNIT VALUES'!$D$26))</f>
        <v>199437.10280908822</v>
      </c>
      <c r="V1195" s="58">
        <f>IF(C1195="22",(O1195*'UNIT VALUES'!$D$37)+(Q1195*'UNIT VALUES'!$D$38)+(R1195*'UNIT VALUES'!$D$39),IF(C1195="66",(Q1195*'UNIT VALUES'!$D$27)+(T1195*'UNIT VALUES'!$D$29)+(R1195*'UNIT VALUES'!$D$30),(Q1195*'UNIT VALUES'!$D$27)+(T1195*'UNIT VALUES'!$D$28)+(R1195*'UNIT VALUES'!$D$30)))</f>
        <v>740693.70469773654</v>
      </c>
      <c r="W1195" s="58">
        <f t="shared" si="18"/>
        <v>740694</v>
      </c>
      <c r="X1195" s="63">
        <f>ROUND(IF(C1195="22", W1195*'UNIT VALUES'!$D$40, W1195*'UNIT VALUES'!$D$32), 0)</f>
        <v>646231</v>
      </c>
    </row>
    <row r="1196" spans="1:24">
      <c r="A1196" s="64" t="s">
        <v>3291</v>
      </c>
      <c r="B1196" s="64" t="s">
        <v>3239</v>
      </c>
      <c r="C1196" s="64" t="s">
        <v>28</v>
      </c>
      <c r="D1196" s="64" t="s">
        <v>29</v>
      </c>
      <c r="E1196" s="64" t="s">
        <v>3240</v>
      </c>
      <c r="F1196" s="64" t="s">
        <v>3292</v>
      </c>
      <c r="G1196" s="64" t="s">
        <v>2100</v>
      </c>
      <c r="H1196" s="64" t="s">
        <v>24</v>
      </c>
      <c r="I1196" s="64" t="s">
        <v>3293</v>
      </c>
      <c r="J1196" s="64" t="s">
        <v>3274</v>
      </c>
      <c r="K1196" s="64" t="s">
        <v>929</v>
      </c>
      <c r="L1196" s="65">
        <v>30004</v>
      </c>
      <c r="M1196" s="65">
        <v>50365</v>
      </c>
      <c r="N1196" s="65">
        <v>50319</v>
      </c>
      <c r="O1196" s="65">
        <v>70718</v>
      </c>
      <c r="P1196" s="65">
        <v>0</v>
      </c>
      <c r="Q1196" s="65">
        <v>5684</v>
      </c>
      <c r="R1196" s="65">
        <v>4419</v>
      </c>
      <c r="S1196" s="65">
        <v>501</v>
      </c>
      <c r="T1196" s="57">
        <f>IF(P1196&gt;0, ROUND(IF(IF(OR(C1196="51", C1196="52", C1196="66"), (L1196*'UNIT VALUES'!$C$22)-CALCS!P1196,0)&gt;0, IF(OR(C1196="51", C1196="52", C1196="66"), (L1196*'UNIT VALUES'!$C$22)-CALCS!P1196,0), 0), 0), ROUND(IF(IF(OR(C1196="51", C1196="52", C1196="66"), (L1196*'UNIT VALUES'!$C$22)-CALCS!O1196,0)&gt;0, IF(OR(C1196="51", C1196="52", C1196="66"), (L1196*'UNIT VALUES'!$C$22)-CALCS!O1196,0), 0), 0))</f>
        <v>0</v>
      </c>
      <c r="U1196" s="58">
        <f>IF(C1196="22", (O1196*'UNIT VALUES'!$D$34)+(Q1196*'UNIT VALUES'!$D$35)+(S1196*'UNIT VALUES'!$D$36), (O1196*'UNIT VALUES'!$D$24)+(Q1196*'UNIT VALUES'!$D$25)+(S1196*'UNIT VALUES'!$D$26))</f>
        <v>399030.66029534204</v>
      </c>
      <c r="V1196" s="58">
        <f>IF(C1196="22",(O1196*'UNIT VALUES'!$D$37)+(Q1196*'UNIT VALUES'!$D$38)+(R1196*'UNIT VALUES'!$D$39),IF(C1196="66",(Q1196*'UNIT VALUES'!$D$27)+(T1196*'UNIT VALUES'!$D$29)+(R1196*'UNIT VALUES'!$D$30),(Q1196*'UNIT VALUES'!$D$27)+(T1196*'UNIT VALUES'!$D$28)+(R1196*'UNIT VALUES'!$D$30)))</f>
        <v>420911.89281330502</v>
      </c>
      <c r="W1196" s="58">
        <f t="shared" si="18"/>
        <v>420912</v>
      </c>
      <c r="X1196" s="63">
        <f>ROUND(IF(C1196="22", W1196*'UNIT VALUES'!$D$40, W1196*'UNIT VALUES'!$D$32), 0)</f>
        <v>367232</v>
      </c>
    </row>
    <row r="1197" spans="1:24">
      <c r="A1197" s="64" t="s">
        <v>3294</v>
      </c>
      <c r="B1197" s="64" t="s">
        <v>3239</v>
      </c>
      <c r="C1197" s="64" t="s">
        <v>28</v>
      </c>
      <c r="D1197" s="64" t="s">
        <v>29</v>
      </c>
      <c r="E1197" s="64" t="s">
        <v>3240</v>
      </c>
      <c r="F1197" s="64" t="s">
        <v>3295</v>
      </c>
      <c r="G1197" s="64" t="s">
        <v>52</v>
      </c>
      <c r="H1197" s="64" t="s">
        <v>24</v>
      </c>
      <c r="I1197" s="64" t="s">
        <v>3296</v>
      </c>
      <c r="J1197" s="64" t="s">
        <v>3297</v>
      </c>
      <c r="K1197" s="64" t="s">
        <v>929</v>
      </c>
      <c r="L1197" s="65">
        <v>31943</v>
      </c>
      <c r="M1197" s="65">
        <v>35204</v>
      </c>
      <c r="N1197" s="65">
        <v>32426</v>
      </c>
      <c r="O1197" s="65">
        <v>39106</v>
      </c>
      <c r="P1197" s="65">
        <v>36020</v>
      </c>
      <c r="Q1197" s="65">
        <v>4549</v>
      </c>
      <c r="R1197" s="65">
        <v>5323</v>
      </c>
      <c r="S1197" s="65">
        <v>388</v>
      </c>
      <c r="T1197" s="57">
        <f>IF(P1197&gt;0, ROUND(IF(IF(OR(C1197="51", C1197="52", C1197="66"), (L1197*'UNIT VALUES'!$C$22)-CALCS!P1197,0)&gt;0, IF(OR(C1197="51", C1197="52", C1197="66"), (L1197*'UNIT VALUES'!$C$22)-CALCS!P1197,0), 0), 0), ROUND(IF(IF(OR(C1197="51", C1197="52", C1197="66"), (L1197*'UNIT VALUES'!$C$22)-CALCS!O1197,0)&gt;0, IF(OR(C1197="51", C1197="52", C1197="66"), (L1197*'UNIT VALUES'!$C$22)-CALCS!O1197,0), 0), 0))</f>
        <v>11672</v>
      </c>
      <c r="U1197" s="58">
        <f>IF(C1197="22", (O1197*'UNIT VALUES'!$D$34)+(Q1197*'UNIT VALUES'!$D$35)+(S1197*'UNIT VALUES'!$D$36), (O1197*'UNIT VALUES'!$D$24)+(Q1197*'UNIT VALUES'!$D$25)+(S1197*'UNIT VALUES'!$D$26))</f>
        <v>282777.17615247844</v>
      </c>
      <c r="V1197" s="58">
        <f>IF(C1197="22",(O1197*'UNIT VALUES'!$D$37)+(Q1197*'UNIT VALUES'!$D$38)+(R1197*'UNIT VALUES'!$D$39),IF(C1197="66",(Q1197*'UNIT VALUES'!$D$27)+(T1197*'UNIT VALUES'!$D$29)+(R1197*'UNIT VALUES'!$D$30),(Q1197*'UNIT VALUES'!$D$27)+(T1197*'UNIT VALUES'!$D$28)+(R1197*'UNIT VALUES'!$D$30)))</f>
        <v>611188.94600020815</v>
      </c>
      <c r="W1197" s="58">
        <f t="shared" si="18"/>
        <v>611189</v>
      </c>
      <c r="X1197" s="63">
        <f>ROUND(IF(C1197="22", W1197*'UNIT VALUES'!$D$40, W1197*'UNIT VALUES'!$D$32), 0)</f>
        <v>533243</v>
      </c>
    </row>
    <row r="1198" spans="1:24">
      <c r="A1198" s="64" t="s">
        <v>3298</v>
      </c>
      <c r="B1198" s="64" t="s">
        <v>3239</v>
      </c>
      <c r="C1198" s="64" t="s">
        <v>49</v>
      </c>
      <c r="D1198" s="64" t="s">
        <v>50</v>
      </c>
      <c r="E1198" s="64" t="s">
        <v>3240</v>
      </c>
      <c r="F1198" s="64" t="s">
        <v>3299</v>
      </c>
      <c r="G1198" s="64" t="s">
        <v>783</v>
      </c>
      <c r="H1198" s="64" t="s">
        <v>24</v>
      </c>
      <c r="I1198" s="64" t="s">
        <v>3300</v>
      </c>
      <c r="J1198" s="64" t="s">
        <v>3274</v>
      </c>
      <c r="K1198" s="64" t="s">
        <v>929</v>
      </c>
      <c r="L1198" s="65">
        <v>56923</v>
      </c>
      <c r="M1198" s="65">
        <v>51308</v>
      </c>
      <c r="N1198" s="65">
        <v>51308</v>
      </c>
      <c r="O1198" s="65">
        <v>46396</v>
      </c>
      <c r="P1198" s="65">
        <v>0</v>
      </c>
      <c r="Q1198" s="65">
        <v>2220</v>
      </c>
      <c r="R1198" s="65">
        <v>6505</v>
      </c>
      <c r="S1198" s="65">
        <v>122</v>
      </c>
      <c r="T1198" s="57">
        <f>IF(P1198&gt;0, ROUND(IF(IF(OR(C1198="51", C1198="52", C1198="66"), (L1198*'UNIT VALUES'!$C$22)-CALCS!P1198,0)&gt;0, IF(OR(C1198="51", C1198="52", C1198="66"), (L1198*'UNIT VALUES'!$C$22)-CALCS!P1198,0), 0), 0), ROUND(IF(IF(OR(C1198="51", C1198="52", C1198="66"), (L1198*'UNIT VALUES'!$C$22)-CALCS!O1198,0)&gt;0, IF(OR(C1198="51", C1198="52", C1198="66"), (L1198*'UNIT VALUES'!$C$22)-CALCS!O1198,0), 0), 0))</f>
        <v>38591</v>
      </c>
      <c r="U1198" s="58">
        <f>IF(C1198="22", (O1198*'UNIT VALUES'!$D$34)+(Q1198*'UNIT VALUES'!$D$35)+(S1198*'UNIT VALUES'!$D$36), (O1198*'UNIT VALUES'!$D$24)+(Q1198*'UNIT VALUES'!$D$25)+(S1198*'UNIT VALUES'!$D$26))</f>
        <v>180279.48262060661</v>
      </c>
      <c r="V1198" s="58">
        <f>IF(C1198="22",(O1198*'UNIT VALUES'!$D$37)+(Q1198*'UNIT VALUES'!$D$38)+(R1198*'UNIT VALUES'!$D$39),IF(C1198="66",(Q1198*'UNIT VALUES'!$D$27)+(T1198*'UNIT VALUES'!$D$29)+(R1198*'UNIT VALUES'!$D$30),(Q1198*'UNIT VALUES'!$D$27)+(T1198*'UNIT VALUES'!$D$28)+(R1198*'UNIT VALUES'!$D$30)))</f>
        <v>990838.28821416106</v>
      </c>
      <c r="W1198" s="58">
        <f t="shared" si="18"/>
        <v>990838</v>
      </c>
      <c r="X1198" s="63">
        <f>ROUND(IF(C1198="22", W1198*'UNIT VALUES'!$D$40, W1198*'UNIT VALUES'!$D$32), 0)</f>
        <v>864474</v>
      </c>
    </row>
    <row r="1199" spans="1:24">
      <c r="A1199" s="64" t="s">
        <v>3301</v>
      </c>
      <c r="B1199" s="64" t="s">
        <v>3239</v>
      </c>
      <c r="C1199" s="64" t="s">
        <v>28</v>
      </c>
      <c r="D1199" s="64" t="s">
        <v>29</v>
      </c>
      <c r="E1199" s="64" t="s">
        <v>3240</v>
      </c>
      <c r="F1199" s="64" t="s">
        <v>3302</v>
      </c>
      <c r="G1199" s="64" t="s">
        <v>783</v>
      </c>
      <c r="H1199" s="64" t="s">
        <v>24</v>
      </c>
      <c r="I1199" s="64" t="s">
        <v>3303</v>
      </c>
      <c r="J1199" s="64" t="s">
        <v>3274</v>
      </c>
      <c r="K1199" s="64" t="s">
        <v>929</v>
      </c>
      <c r="L1199" s="65">
        <v>68157</v>
      </c>
      <c r="M1199" s="65">
        <v>63982</v>
      </c>
      <c r="N1199" s="65">
        <v>63982</v>
      </c>
      <c r="O1199" s="65">
        <v>60411</v>
      </c>
      <c r="P1199" s="65">
        <v>0</v>
      </c>
      <c r="Q1199" s="65">
        <v>6931</v>
      </c>
      <c r="R1199" s="65">
        <v>8951</v>
      </c>
      <c r="S1199" s="65">
        <v>477</v>
      </c>
      <c r="T1199" s="57">
        <f>IF(P1199&gt;0, ROUND(IF(IF(OR(C1199="51", C1199="52", C1199="66"), (L1199*'UNIT VALUES'!$C$22)-CALCS!P1199,0)&gt;0, IF(OR(C1199="51", C1199="52", C1199="66"), (L1199*'UNIT VALUES'!$C$22)-CALCS!P1199,0), 0), 0), ROUND(IF(IF(OR(C1199="51", C1199="52", C1199="66"), (L1199*'UNIT VALUES'!$C$22)-CALCS!O1199,0)&gt;0, IF(OR(C1199="51", C1199="52", C1199="66"), (L1199*'UNIT VALUES'!$C$22)-CALCS!O1199,0), 0), 0))</f>
        <v>41349</v>
      </c>
      <c r="U1199" s="58">
        <f>IF(C1199="22", (O1199*'UNIT VALUES'!$D$34)+(Q1199*'UNIT VALUES'!$D$35)+(S1199*'UNIT VALUES'!$D$36), (O1199*'UNIT VALUES'!$D$24)+(Q1199*'UNIT VALUES'!$D$25)+(S1199*'UNIT VALUES'!$D$26))</f>
        <v>413144.0186319527</v>
      </c>
      <c r="V1199" s="58">
        <f>IF(C1199="22",(O1199*'UNIT VALUES'!$D$37)+(Q1199*'UNIT VALUES'!$D$38)+(R1199*'UNIT VALUES'!$D$39),IF(C1199="66",(Q1199*'UNIT VALUES'!$D$27)+(T1199*'UNIT VALUES'!$D$29)+(R1199*'UNIT VALUES'!$D$30),(Q1199*'UNIT VALUES'!$D$27)+(T1199*'UNIT VALUES'!$D$28)+(R1199*'UNIT VALUES'!$D$30)))</f>
        <v>1287415.9316047556</v>
      </c>
      <c r="W1199" s="58">
        <f t="shared" si="18"/>
        <v>1287416</v>
      </c>
      <c r="X1199" s="63">
        <f>ROUND(IF(C1199="22", W1199*'UNIT VALUES'!$D$40, W1199*'UNIT VALUES'!$D$32), 0)</f>
        <v>1123229</v>
      </c>
    </row>
    <row r="1200" spans="1:24">
      <c r="A1200" s="64" t="s">
        <v>3304</v>
      </c>
      <c r="B1200" s="64" t="s">
        <v>3239</v>
      </c>
      <c r="C1200" s="64" t="s">
        <v>102</v>
      </c>
      <c r="D1200" s="64" t="s">
        <v>103</v>
      </c>
      <c r="E1200" s="64" t="s">
        <v>3240</v>
      </c>
      <c r="F1200" s="64" t="s">
        <v>1779</v>
      </c>
      <c r="G1200" s="64" t="s">
        <v>201</v>
      </c>
      <c r="H1200" s="64" t="s">
        <v>24</v>
      </c>
      <c r="I1200" s="64" t="s">
        <v>24</v>
      </c>
      <c r="J1200" s="64" t="s">
        <v>3271</v>
      </c>
      <c r="K1200" s="64" t="s">
        <v>929</v>
      </c>
      <c r="L1200" s="65">
        <v>92378</v>
      </c>
      <c r="M1200" s="65">
        <v>0</v>
      </c>
      <c r="N1200" s="65">
        <v>0</v>
      </c>
      <c r="O1200" s="65">
        <v>245726</v>
      </c>
      <c r="P1200" s="65">
        <v>0</v>
      </c>
      <c r="Q1200" s="65">
        <v>14259</v>
      </c>
      <c r="R1200" s="65">
        <v>11120</v>
      </c>
      <c r="S1200" s="65">
        <v>1177</v>
      </c>
      <c r="T1200" s="57">
        <f>IF(P1200&gt;0, ROUND(IF(IF(OR(C1200="51", C1200="52", C1200="66"), (L1200*'UNIT VALUES'!$C$22)-CALCS!P1200,0)&gt;0, IF(OR(C1200="51", C1200="52", C1200="66"), (L1200*'UNIT VALUES'!$C$22)-CALCS!P1200,0), 0), 0), ROUND(IF(IF(OR(C1200="51", C1200="52", C1200="66"), (L1200*'UNIT VALUES'!$C$22)-CALCS!O1200,0)&gt;0, IF(OR(C1200="51", C1200="52", C1200="66"), (L1200*'UNIT VALUES'!$C$22)-CALCS!O1200,0), 0), 0))</f>
        <v>0</v>
      </c>
      <c r="U1200" s="58">
        <f>IF(C1200="22", (O1200*'UNIT VALUES'!$D$34)+(Q1200*'UNIT VALUES'!$D$35)+(S1200*'UNIT VALUES'!$D$36), (O1200*'UNIT VALUES'!$D$24)+(Q1200*'UNIT VALUES'!$D$25)+(S1200*'UNIT VALUES'!$D$26))</f>
        <v>1121792.337152048</v>
      </c>
      <c r="V1200" s="58">
        <f>IF(C1200="22",(O1200*'UNIT VALUES'!$D$37)+(Q1200*'UNIT VALUES'!$D$38)+(R1200*'UNIT VALUES'!$D$39),IF(C1200="66",(Q1200*'UNIT VALUES'!$D$27)+(T1200*'UNIT VALUES'!$D$29)+(R1200*'UNIT VALUES'!$D$30),(Q1200*'UNIT VALUES'!$D$27)+(T1200*'UNIT VALUES'!$D$28)+(R1200*'UNIT VALUES'!$D$30)))</f>
        <v>1058366.9643211933</v>
      </c>
      <c r="W1200" s="58">
        <f t="shared" si="18"/>
        <v>1121792</v>
      </c>
      <c r="X1200" s="63">
        <f>ROUND(IF(C1200="22", W1200*'UNIT VALUES'!$D$40, W1200*'UNIT VALUES'!$D$32), 0)</f>
        <v>978727</v>
      </c>
    </row>
    <row r="1201" spans="1:24">
      <c r="A1201" s="64" t="s">
        <v>3305</v>
      </c>
      <c r="B1201" s="64" t="s">
        <v>3239</v>
      </c>
      <c r="C1201" s="64" t="s">
        <v>102</v>
      </c>
      <c r="D1201" s="64" t="s">
        <v>103</v>
      </c>
      <c r="E1201" s="64" t="s">
        <v>3240</v>
      </c>
      <c r="F1201" s="64" t="s">
        <v>782</v>
      </c>
      <c r="G1201" s="64" t="s">
        <v>783</v>
      </c>
      <c r="H1201" s="64" t="s">
        <v>24</v>
      </c>
      <c r="I1201" s="64" t="s">
        <v>24</v>
      </c>
      <c r="J1201" s="64" t="s">
        <v>3274</v>
      </c>
      <c r="K1201" s="64" t="s">
        <v>929</v>
      </c>
      <c r="L1201" s="65">
        <v>169740</v>
      </c>
      <c r="M1201" s="65">
        <v>213544</v>
      </c>
      <c r="N1201" s="65">
        <v>213600</v>
      </c>
      <c r="O1201" s="65">
        <v>246184</v>
      </c>
      <c r="P1201" s="65">
        <v>0</v>
      </c>
      <c r="Q1201" s="65">
        <v>15520</v>
      </c>
      <c r="R1201" s="65">
        <v>15150</v>
      </c>
      <c r="S1201" s="65">
        <v>1111</v>
      </c>
      <c r="T1201" s="57">
        <f>IF(P1201&gt;0, ROUND(IF(IF(OR(C1201="51", C1201="52", C1201="66"), (L1201*'UNIT VALUES'!$C$22)-CALCS!P1201,0)&gt;0, IF(OR(C1201="51", C1201="52", C1201="66"), (L1201*'UNIT VALUES'!$C$22)-CALCS!P1201,0), 0), 0), ROUND(IF(IF(OR(C1201="51", C1201="52", C1201="66"), (L1201*'UNIT VALUES'!$C$22)-CALCS!O1201,0)&gt;0, IF(OR(C1201="51", C1201="52", C1201="66"), (L1201*'UNIT VALUES'!$C$22)-CALCS!O1201,0), 0), 0))</f>
        <v>7242</v>
      </c>
      <c r="U1201" s="58">
        <f>IF(C1201="22", (O1201*'UNIT VALUES'!$D$34)+(Q1201*'UNIT VALUES'!$D$35)+(S1201*'UNIT VALUES'!$D$36), (O1201*'UNIT VALUES'!$D$24)+(Q1201*'UNIT VALUES'!$D$25)+(S1201*'UNIT VALUES'!$D$26))</f>
        <v>1150385.0974522277</v>
      </c>
      <c r="V1201" s="58">
        <f>IF(C1201="22",(O1201*'UNIT VALUES'!$D$37)+(Q1201*'UNIT VALUES'!$D$38)+(R1201*'UNIT VALUES'!$D$39),IF(C1201="66",(Q1201*'UNIT VALUES'!$D$27)+(T1201*'UNIT VALUES'!$D$29)+(R1201*'UNIT VALUES'!$D$30),(Q1201*'UNIT VALUES'!$D$27)+(T1201*'UNIT VALUES'!$D$28)+(R1201*'UNIT VALUES'!$D$30)))</f>
        <v>1453149.0169625143</v>
      </c>
      <c r="W1201" s="58">
        <f t="shared" si="18"/>
        <v>1453149</v>
      </c>
      <c r="X1201" s="63">
        <f>ROUND(IF(C1201="22", W1201*'UNIT VALUES'!$D$40, W1201*'UNIT VALUES'!$D$32), 0)</f>
        <v>1267825</v>
      </c>
    </row>
    <row r="1202" spans="1:24">
      <c r="A1202" s="64" t="s">
        <v>3306</v>
      </c>
      <c r="B1202" s="64" t="s">
        <v>3239</v>
      </c>
      <c r="C1202" s="64" t="s">
        <v>102</v>
      </c>
      <c r="D1202" s="64" t="s">
        <v>103</v>
      </c>
      <c r="E1202" s="64" t="s">
        <v>3240</v>
      </c>
      <c r="F1202" s="64" t="s">
        <v>2708</v>
      </c>
      <c r="G1202" s="64" t="s">
        <v>2100</v>
      </c>
      <c r="H1202" s="64" t="s">
        <v>24</v>
      </c>
      <c r="I1202" s="64" t="s">
        <v>24</v>
      </c>
      <c r="J1202" s="64" t="s">
        <v>3274</v>
      </c>
      <c r="K1202" s="64" t="s">
        <v>929</v>
      </c>
      <c r="L1202" s="65">
        <v>127386</v>
      </c>
      <c r="M1202" s="65">
        <v>228782</v>
      </c>
      <c r="N1202" s="65">
        <v>228951</v>
      </c>
      <c r="O1202" s="65">
        <v>318090</v>
      </c>
      <c r="P1202" s="65">
        <v>0</v>
      </c>
      <c r="Q1202" s="65">
        <v>9537</v>
      </c>
      <c r="R1202" s="65">
        <v>10637</v>
      </c>
      <c r="S1202" s="65">
        <v>546</v>
      </c>
      <c r="T1202" s="57">
        <f>IF(P1202&gt;0, ROUND(IF(IF(OR(C1202="51", C1202="52", C1202="66"), (L1202*'UNIT VALUES'!$C$22)-CALCS!P1202,0)&gt;0, IF(OR(C1202="51", C1202="52", C1202="66"), (L1202*'UNIT VALUES'!$C$22)-CALCS!P1202,0), 0), 0), ROUND(IF(IF(OR(C1202="51", C1202="52", C1202="66"), (L1202*'UNIT VALUES'!$C$22)-CALCS!O1202,0)&gt;0, IF(OR(C1202="51", C1202="52", C1202="66"), (L1202*'UNIT VALUES'!$C$22)-CALCS!O1202,0), 0), 0))</f>
        <v>0</v>
      </c>
      <c r="U1202" s="58">
        <f>IF(C1202="22", (O1202*'UNIT VALUES'!$D$34)+(Q1202*'UNIT VALUES'!$D$35)+(S1202*'UNIT VALUES'!$D$36), (O1202*'UNIT VALUES'!$D$24)+(Q1202*'UNIT VALUES'!$D$25)+(S1202*'UNIT VALUES'!$D$26))</f>
        <v>1011640.2479263119</v>
      </c>
      <c r="V1202" s="58">
        <f>IF(C1202="22",(O1202*'UNIT VALUES'!$D$37)+(Q1202*'UNIT VALUES'!$D$38)+(R1202*'UNIT VALUES'!$D$39),IF(C1202="66",(Q1202*'UNIT VALUES'!$D$27)+(T1202*'UNIT VALUES'!$D$29)+(R1202*'UNIT VALUES'!$D$30),(Q1202*'UNIT VALUES'!$D$27)+(T1202*'UNIT VALUES'!$D$28)+(R1202*'UNIT VALUES'!$D$30)))</f>
        <v>936522.73750242952</v>
      </c>
      <c r="W1202" s="58">
        <f t="shared" si="18"/>
        <v>1011640</v>
      </c>
      <c r="X1202" s="63">
        <f>ROUND(IF(C1202="22", W1202*'UNIT VALUES'!$D$40, W1202*'UNIT VALUES'!$D$32), 0)</f>
        <v>882623</v>
      </c>
    </row>
    <row r="1203" spans="1:24">
      <c r="A1203" s="64" t="s">
        <v>1920</v>
      </c>
      <c r="B1203" s="64" t="s">
        <v>3328</v>
      </c>
      <c r="C1203" s="64" t="s">
        <v>19</v>
      </c>
      <c r="D1203" s="64" t="s">
        <v>20</v>
      </c>
      <c r="E1203" s="64" t="s">
        <v>3329</v>
      </c>
      <c r="F1203" s="64" t="s">
        <v>22</v>
      </c>
      <c r="G1203" s="64" t="s">
        <v>23</v>
      </c>
      <c r="H1203" s="64" t="s">
        <v>24</v>
      </c>
      <c r="I1203" s="64" t="s">
        <v>24</v>
      </c>
      <c r="J1203" s="64" t="s">
        <v>25</v>
      </c>
      <c r="K1203" s="64" t="s">
        <v>172</v>
      </c>
      <c r="L1203" s="65">
        <v>0</v>
      </c>
      <c r="M1203" s="65">
        <v>469557</v>
      </c>
      <c r="N1203" s="65">
        <v>469557</v>
      </c>
      <c r="O1203" s="65">
        <v>441980</v>
      </c>
      <c r="P1203" s="65">
        <v>0</v>
      </c>
      <c r="Q1203" s="65">
        <v>36432</v>
      </c>
      <c r="R1203" s="65">
        <v>26176</v>
      </c>
      <c r="S1203" s="65">
        <v>2912</v>
      </c>
      <c r="T1203" s="57">
        <f>IF(P1203&gt;0, ROUND(IF(IF(OR(C1203="51", C1203="52", C1203="66"), (L1203*'UNIT VALUES'!$C$22)-CALCS!P1203,0)&gt;0, IF(OR(C1203="51", C1203="52", C1203="66"), (L1203*'UNIT VALUES'!$C$22)-CALCS!P1203,0), 0), 0), ROUND(IF(IF(OR(C1203="51", C1203="52", C1203="66"), (L1203*'UNIT VALUES'!$C$22)-CALCS!O1203,0)&gt;0, IF(OR(C1203="51", C1203="52", C1203="66"), (L1203*'UNIT VALUES'!$C$22)-CALCS!O1203,0), 0), 0))</f>
        <v>0</v>
      </c>
      <c r="U1203" s="58">
        <f>IF(C1203="22", (O1203*'UNIT VALUES'!$D$34)+(Q1203*'UNIT VALUES'!$D$35)+(S1203*'UNIT VALUES'!$D$36), (O1203*'UNIT VALUES'!$D$24)+(Q1203*'UNIT VALUES'!$D$25)+(S1203*'UNIT VALUES'!$D$26))</f>
        <v>2857493.9156799838</v>
      </c>
      <c r="V1203" s="58">
        <f>IF(C1203="22",(O1203*'UNIT VALUES'!$D$37)+(Q1203*'UNIT VALUES'!$D$38)+(R1203*'UNIT VALUES'!$D$39),IF(C1203="66",(Q1203*'UNIT VALUES'!$D$27)+(T1203*'UNIT VALUES'!$D$29)+(R1203*'UNIT VALUES'!$D$30),(Q1203*'UNIT VALUES'!$D$27)+(T1203*'UNIT VALUES'!$D$28)+(R1203*'UNIT VALUES'!$D$30)))</f>
        <v>3071853.4355784864</v>
      </c>
      <c r="W1203" s="58">
        <f t="shared" si="18"/>
        <v>3071853</v>
      </c>
      <c r="X1203" s="63">
        <f>ROUND(IF(C1203="22", W1203*'UNIT VALUES'!$D$40, W1203*'UNIT VALUES'!$D$32), 0)</f>
        <v>2561407</v>
      </c>
    </row>
    <row r="1204" spans="1:24">
      <c r="A1204" s="64" t="s">
        <v>3330</v>
      </c>
      <c r="B1204" s="64" t="s">
        <v>3328</v>
      </c>
      <c r="C1204" s="64" t="s">
        <v>28</v>
      </c>
      <c r="D1204" s="64" t="s">
        <v>29</v>
      </c>
      <c r="E1204" s="64" t="s">
        <v>3329</v>
      </c>
      <c r="F1204" s="64" t="s">
        <v>799</v>
      </c>
      <c r="G1204" s="64" t="s">
        <v>201</v>
      </c>
      <c r="H1204" s="64" t="s">
        <v>24</v>
      </c>
      <c r="I1204" s="64" t="s">
        <v>967</v>
      </c>
      <c r="J1204" s="64" t="s">
        <v>3331</v>
      </c>
      <c r="K1204" s="64" t="s">
        <v>172</v>
      </c>
      <c r="L1204" s="65">
        <v>38930</v>
      </c>
      <c r="M1204" s="65">
        <v>52253</v>
      </c>
      <c r="N1204" s="65">
        <v>51016</v>
      </c>
      <c r="O1204" s="65">
        <v>55316</v>
      </c>
      <c r="P1204" s="65">
        <v>54006</v>
      </c>
      <c r="Q1204" s="65">
        <v>4875</v>
      </c>
      <c r="R1204" s="65">
        <v>2177</v>
      </c>
      <c r="S1204" s="65">
        <v>121</v>
      </c>
      <c r="T1204" s="57">
        <f>IF(P1204&gt;0, ROUND(IF(IF(OR(C1204="51", C1204="52", C1204="66"), (L1204*'UNIT VALUES'!$C$22)-CALCS!P1204,0)&gt;0, IF(OR(C1204="51", C1204="52", C1204="66"), (L1204*'UNIT VALUES'!$C$22)-CALCS!P1204,0), 0), 0), ROUND(IF(IF(OR(C1204="51", C1204="52", C1204="66"), (L1204*'UNIT VALUES'!$C$22)-CALCS!O1204,0)&gt;0, IF(OR(C1204="51", C1204="52", C1204="66"), (L1204*'UNIT VALUES'!$C$22)-CALCS!O1204,0), 0), 0))</f>
        <v>4117</v>
      </c>
      <c r="U1204" s="58">
        <f>IF(C1204="22", (O1204*'UNIT VALUES'!$D$34)+(Q1204*'UNIT VALUES'!$D$35)+(S1204*'UNIT VALUES'!$D$36), (O1204*'UNIT VALUES'!$D$24)+(Q1204*'UNIT VALUES'!$D$25)+(S1204*'UNIT VALUES'!$D$26))</f>
        <v>279478.26267792046</v>
      </c>
      <c r="V1204" s="58">
        <f>IF(C1204="22",(O1204*'UNIT VALUES'!$D$37)+(Q1204*'UNIT VALUES'!$D$38)+(R1204*'UNIT VALUES'!$D$39),IF(C1204="66",(Q1204*'UNIT VALUES'!$D$27)+(T1204*'UNIT VALUES'!$D$29)+(R1204*'UNIT VALUES'!$D$30),(Q1204*'UNIT VALUES'!$D$27)+(T1204*'UNIT VALUES'!$D$28)+(R1204*'UNIT VALUES'!$D$30)))</f>
        <v>297463.81885691534</v>
      </c>
      <c r="W1204" s="58">
        <f t="shared" si="18"/>
        <v>297464</v>
      </c>
      <c r="X1204" s="63">
        <f>ROUND(IF(C1204="22", W1204*'UNIT VALUES'!$D$40, W1204*'UNIT VALUES'!$D$32), 0)</f>
        <v>259528</v>
      </c>
    </row>
    <row r="1205" spans="1:24">
      <c r="A1205" s="64" t="s">
        <v>3332</v>
      </c>
      <c r="B1205" s="64" t="s">
        <v>3328</v>
      </c>
      <c r="C1205" s="64" t="s">
        <v>28</v>
      </c>
      <c r="D1205" s="64" t="s">
        <v>29</v>
      </c>
      <c r="E1205" s="64" t="s">
        <v>3329</v>
      </c>
      <c r="F1205" s="64" t="s">
        <v>3333</v>
      </c>
      <c r="G1205" s="64" t="s">
        <v>1034</v>
      </c>
      <c r="H1205" s="64" t="s">
        <v>24</v>
      </c>
      <c r="I1205" s="64" t="s">
        <v>2129</v>
      </c>
      <c r="J1205" s="64" t="s">
        <v>3334</v>
      </c>
      <c r="K1205" s="64" t="s">
        <v>172</v>
      </c>
      <c r="L1205" s="65">
        <v>43505</v>
      </c>
      <c r="M1205" s="65">
        <v>48390</v>
      </c>
      <c r="N1205" s="65">
        <v>47283</v>
      </c>
      <c r="O1205" s="65">
        <v>59466</v>
      </c>
      <c r="P1205" s="65">
        <v>58106</v>
      </c>
      <c r="Q1205" s="65">
        <v>5004</v>
      </c>
      <c r="R1205" s="65">
        <v>3518</v>
      </c>
      <c r="S1205" s="65">
        <v>203</v>
      </c>
      <c r="T1205" s="57">
        <f>IF(P1205&gt;0, ROUND(IF(IF(OR(C1205="51", C1205="52", C1205="66"), (L1205*'UNIT VALUES'!$C$22)-CALCS!P1205,0)&gt;0, IF(OR(C1205="51", C1205="52", C1205="66"), (L1205*'UNIT VALUES'!$C$22)-CALCS!P1205,0), 0), 0), ROUND(IF(IF(OR(C1205="51", C1205="52", C1205="66"), (L1205*'UNIT VALUES'!$C$22)-CALCS!O1205,0)&gt;0, IF(OR(C1205="51", C1205="52", C1205="66"), (L1205*'UNIT VALUES'!$C$22)-CALCS!O1205,0), 0), 0))</f>
        <v>6848</v>
      </c>
      <c r="U1205" s="58">
        <f>IF(C1205="22", (O1205*'UNIT VALUES'!$D$34)+(Q1205*'UNIT VALUES'!$D$35)+(S1205*'UNIT VALUES'!$D$36), (O1205*'UNIT VALUES'!$D$24)+(Q1205*'UNIT VALUES'!$D$25)+(S1205*'UNIT VALUES'!$D$26))</f>
        <v>305496.06671266677</v>
      </c>
      <c r="V1205" s="58">
        <f>IF(C1205="22",(O1205*'UNIT VALUES'!$D$37)+(Q1205*'UNIT VALUES'!$D$38)+(R1205*'UNIT VALUES'!$D$39),IF(C1205="66",(Q1205*'UNIT VALUES'!$D$27)+(T1205*'UNIT VALUES'!$D$29)+(R1205*'UNIT VALUES'!$D$30),(Q1205*'UNIT VALUES'!$D$27)+(T1205*'UNIT VALUES'!$D$28)+(R1205*'UNIT VALUES'!$D$30)))</f>
        <v>429997.39104696363</v>
      </c>
      <c r="W1205" s="58">
        <f t="shared" si="18"/>
        <v>429997</v>
      </c>
      <c r="X1205" s="63">
        <f>ROUND(IF(C1205="22", W1205*'UNIT VALUES'!$D$40, W1205*'UNIT VALUES'!$D$32), 0)</f>
        <v>375158</v>
      </c>
    </row>
    <row r="1206" spans="1:24">
      <c r="A1206" s="64" t="s">
        <v>2709</v>
      </c>
      <c r="B1206" s="64" t="s">
        <v>2710</v>
      </c>
      <c r="C1206" s="64" t="s">
        <v>19</v>
      </c>
      <c r="D1206" s="64" t="s">
        <v>20</v>
      </c>
      <c r="E1206" s="64" t="s">
        <v>2711</v>
      </c>
      <c r="F1206" s="64" t="s">
        <v>22</v>
      </c>
      <c r="G1206" s="64" t="s">
        <v>23</v>
      </c>
      <c r="H1206" s="64" t="s">
        <v>24</v>
      </c>
      <c r="I1206" s="64" t="s">
        <v>24</v>
      </c>
      <c r="J1206" s="64" t="s">
        <v>25</v>
      </c>
      <c r="K1206" s="64" t="s">
        <v>1936</v>
      </c>
      <c r="L1206" s="65">
        <v>0</v>
      </c>
      <c r="M1206" s="65">
        <v>3196520</v>
      </c>
      <c r="N1206" s="65">
        <v>3196520</v>
      </c>
      <c r="O1206" s="65">
        <v>1348013</v>
      </c>
      <c r="P1206" s="65">
        <v>0</v>
      </c>
      <c r="Q1206" s="65">
        <v>727126</v>
      </c>
      <c r="R1206" s="65">
        <v>14388</v>
      </c>
      <c r="S1206" s="65">
        <v>29583</v>
      </c>
      <c r="T1206" s="57">
        <f>IF(P1206&gt;0, ROUND(IF(IF(OR(C1206="51", C1206="52", C1206="66"), (L1206*'UNIT VALUES'!$C$22)-CALCS!P1206,0)&gt;0, IF(OR(C1206="51", C1206="52", C1206="66"), (L1206*'UNIT VALUES'!$C$22)-CALCS!P1206,0), 0), 0), ROUND(IF(IF(OR(C1206="51", C1206="52", C1206="66"), (L1206*'UNIT VALUES'!$C$22)-CALCS!O1206,0)&gt;0, IF(OR(C1206="51", C1206="52", C1206="66"), (L1206*'UNIT VALUES'!$C$22)-CALCS!O1206,0), 0), 0))</f>
        <v>0</v>
      </c>
      <c r="U1206" s="58">
        <f>IF(C1206="22", (O1206*'UNIT VALUES'!$D$34)+(Q1206*'UNIT VALUES'!$D$35)+(S1206*'UNIT VALUES'!$D$36), (O1206*'UNIT VALUES'!$D$24)+(Q1206*'UNIT VALUES'!$D$25)+(S1206*'UNIT VALUES'!$D$26))</f>
        <v>33997772.364133649</v>
      </c>
      <c r="V1206" s="58">
        <f>IF(C1206="22",(O1206*'UNIT VALUES'!$D$37)+(Q1206*'UNIT VALUES'!$D$38)+(R1206*'UNIT VALUES'!$D$39),IF(C1206="66",(Q1206*'UNIT VALUES'!$D$27)+(T1206*'UNIT VALUES'!$D$29)+(R1206*'UNIT VALUES'!$D$30),(Q1206*'UNIT VALUES'!$D$27)+(T1206*'UNIT VALUES'!$D$28)+(R1206*'UNIT VALUES'!$D$30)))</f>
        <v>16827672.973183185</v>
      </c>
      <c r="W1206" s="58">
        <f t="shared" si="18"/>
        <v>33997772</v>
      </c>
      <c r="X1206" s="63">
        <f>ROUND(IF(C1206="22", W1206*'UNIT VALUES'!$D$40, W1206*'UNIT VALUES'!$D$32), 0)</f>
        <v>28348407</v>
      </c>
    </row>
    <row r="1207" spans="1:24">
      <c r="A1207" s="64" t="s">
        <v>2712</v>
      </c>
      <c r="B1207" s="64" t="s">
        <v>2710</v>
      </c>
      <c r="C1207" s="64" t="s">
        <v>28</v>
      </c>
      <c r="D1207" s="64" t="s">
        <v>29</v>
      </c>
      <c r="E1207" s="64" t="s">
        <v>2711</v>
      </c>
      <c r="F1207" s="64" t="s">
        <v>846</v>
      </c>
      <c r="G1207" s="64" t="s">
        <v>181</v>
      </c>
      <c r="H1207" s="64" t="s">
        <v>24</v>
      </c>
      <c r="I1207" s="64" t="s">
        <v>24</v>
      </c>
      <c r="J1207" s="64" t="s">
        <v>2713</v>
      </c>
      <c r="K1207" s="64" t="s">
        <v>1936</v>
      </c>
      <c r="L1207" s="65">
        <v>47864</v>
      </c>
      <c r="M1207" s="65">
        <v>54606</v>
      </c>
      <c r="N1207" s="65">
        <v>54606</v>
      </c>
      <c r="O1207" s="65">
        <v>60949</v>
      </c>
      <c r="P1207" s="65">
        <v>0</v>
      </c>
      <c r="Q1207" s="65">
        <v>35525</v>
      </c>
      <c r="R1207" s="65">
        <v>1426</v>
      </c>
      <c r="S1207" s="65">
        <v>984</v>
      </c>
      <c r="T1207" s="57">
        <f>IF(P1207&gt;0, ROUND(IF(IF(OR(C1207="51", C1207="52", C1207="66"), (L1207*'UNIT VALUES'!$C$22)-CALCS!P1207,0)&gt;0, IF(OR(C1207="51", C1207="52", C1207="66"), (L1207*'UNIT VALUES'!$C$22)-CALCS!P1207,0), 0), 0), ROUND(IF(IF(OR(C1207="51", C1207="52", C1207="66"), (L1207*'UNIT VALUES'!$C$22)-CALCS!O1207,0)&gt;0, IF(OR(C1207="51", C1207="52", C1207="66"), (L1207*'UNIT VALUES'!$C$22)-CALCS!O1207,0), 0), 0))</f>
        <v>10513</v>
      </c>
      <c r="U1207" s="58">
        <f>IF(C1207="22", (O1207*'UNIT VALUES'!$D$34)+(Q1207*'UNIT VALUES'!$D$35)+(S1207*'UNIT VALUES'!$D$36), (O1207*'UNIT VALUES'!$D$24)+(Q1207*'UNIT VALUES'!$D$25)+(S1207*'UNIT VALUES'!$D$26))</f>
        <v>1381402.0219217802</v>
      </c>
      <c r="V1207" s="58">
        <f>IF(C1207="22",(O1207*'UNIT VALUES'!$D$37)+(Q1207*'UNIT VALUES'!$D$38)+(R1207*'UNIT VALUES'!$D$39),IF(C1207="66",(Q1207*'UNIT VALUES'!$D$27)+(T1207*'UNIT VALUES'!$D$29)+(R1207*'UNIT VALUES'!$D$30),(Q1207*'UNIT VALUES'!$D$27)+(T1207*'UNIT VALUES'!$D$28)+(R1207*'UNIT VALUES'!$D$30)))</f>
        <v>891000.40944060427</v>
      </c>
      <c r="W1207" s="58">
        <f t="shared" si="18"/>
        <v>1381402</v>
      </c>
      <c r="X1207" s="63">
        <f>ROUND(IF(C1207="22", W1207*'UNIT VALUES'!$D$40, W1207*'UNIT VALUES'!$D$32), 0)</f>
        <v>1205228</v>
      </c>
    </row>
    <row r="1208" spans="1:24">
      <c r="A1208" s="64" t="s">
        <v>2714</v>
      </c>
      <c r="B1208" s="64" t="s">
        <v>2710</v>
      </c>
      <c r="C1208" s="64" t="s">
        <v>49</v>
      </c>
      <c r="D1208" s="64" t="s">
        <v>50</v>
      </c>
      <c r="E1208" s="64" t="s">
        <v>2711</v>
      </c>
      <c r="F1208" s="64" t="s">
        <v>224</v>
      </c>
      <c r="G1208" s="64" t="s">
        <v>175</v>
      </c>
      <c r="H1208" s="64" t="s">
        <v>24</v>
      </c>
      <c r="I1208" s="64" t="s">
        <v>24</v>
      </c>
      <c r="J1208" s="64" t="s">
        <v>2715</v>
      </c>
      <c r="K1208" s="64" t="s">
        <v>1936</v>
      </c>
      <c r="L1208" s="65">
        <v>69879</v>
      </c>
      <c r="M1208" s="65">
        <v>86766</v>
      </c>
      <c r="N1208" s="65">
        <v>86766</v>
      </c>
      <c r="O1208" s="65">
        <v>96440</v>
      </c>
      <c r="P1208" s="65">
        <v>0</v>
      </c>
      <c r="Q1208" s="65">
        <v>47897</v>
      </c>
      <c r="R1208" s="65">
        <v>1697</v>
      </c>
      <c r="S1208" s="65">
        <v>1084</v>
      </c>
      <c r="T1208" s="57">
        <f>IF(P1208&gt;0, ROUND(IF(IF(OR(C1208="51", C1208="52", C1208="66"), (L1208*'UNIT VALUES'!$C$22)-CALCS!P1208,0)&gt;0, IF(OR(C1208="51", C1208="52", C1208="66"), (L1208*'UNIT VALUES'!$C$22)-CALCS!P1208,0), 0), 0), ROUND(IF(IF(OR(C1208="51", C1208="52", C1208="66"), (L1208*'UNIT VALUES'!$C$22)-CALCS!O1208,0)&gt;0, IF(OR(C1208="51", C1208="52", C1208="66"), (L1208*'UNIT VALUES'!$C$22)-CALCS!O1208,0), 0), 0))</f>
        <v>7891</v>
      </c>
      <c r="U1208" s="58">
        <f>IF(C1208="22", (O1208*'UNIT VALUES'!$D$34)+(Q1208*'UNIT VALUES'!$D$35)+(S1208*'UNIT VALUES'!$D$36), (O1208*'UNIT VALUES'!$D$24)+(Q1208*'UNIT VALUES'!$D$25)+(S1208*'UNIT VALUES'!$D$26))</f>
        <v>1849437.1902292953</v>
      </c>
      <c r="V1208" s="58">
        <f>IF(C1208="22",(O1208*'UNIT VALUES'!$D$37)+(Q1208*'UNIT VALUES'!$D$38)+(R1208*'UNIT VALUES'!$D$39),IF(C1208="66",(Q1208*'UNIT VALUES'!$D$27)+(T1208*'UNIT VALUES'!$D$29)+(R1208*'UNIT VALUES'!$D$30),(Q1208*'UNIT VALUES'!$D$27)+(T1208*'UNIT VALUES'!$D$28)+(R1208*'UNIT VALUES'!$D$30)))</f>
        <v>1106225.3530196294</v>
      </c>
      <c r="W1208" s="58">
        <f t="shared" si="18"/>
        <v>1849437</v>
      </c>
      <c r="X1208" s="63">
        <f>ROUND(IF(C1208="22", W1208*'UNIT VALUES'!$D$40, W1208*'UNIT VALUES'!$D$32), 0)</f>
        <v>1613574</v>
      </c>
    </row>
    <row r="1209" spans="1:24">
      <c r="A1209" s="64" t="s">
        <v>2716</v>
      </c>
      <c r="B1209" s="64" t="s">
        <v>2710</v>
      </c>
      <c r="C1209" s="64" t="s">
        <v>49</v>
      </c>
      <c r="D1209" s="64" t="s">
        <v>50</v>
      </c>
      <c r="E1209" s="64" t="s">
        <v>2711</v>
      </c>
      <c r="F1209" s="64" t="s">
        <v>1136</v>
      </c>
      <c r="G1209" s="64" t="s">
        <v>1034</v>
      </c>
      <c r="H1209" s="64" t="s">
        <v>24</v>
      </c>
      <c r="I1209" s="64" t="s">
        <v>24</v>
      </c>
      <c r="J1209" s="64" t="s">
        <v>2715</v>
      </c>
      <c r="K1209" s="64" t="s">
        <v>1936</v>
      </c>
      <c r="L1209" s="65">
        <v>72221</v>
      </c>
      <c r="M1209" s="65">
        <v>196206</v>
      </c>
      <c r="N1209" s="65">
        <v>196206</v>
      </c>
      <c r="O1209" s="65">
        <v>208116</v>
      </c>
      <c r="P1209" s="65">
        <v>0</v>
      </c>
      <c r="Q1209" s="65">
        <v>67420</v>
      </c>
      <c r="R1209" s="65">
        <v>1042</v>
      </c>
      <c r="S1209" s="65">
        <v>3478</v>
      </c>
      <c r="T1209" s="57">
        <f>IF(P1209&gt;0, ROUND(IF(IF(OR(C1209="51", C1209="52", C1209="66"), (L1209*'UNIT VALUES'!$C$22)-CALCS!P1209,0)&gt;0, IF(OR(C1209="51", C1209="52", C1209="66"), (L1209*'UNIT VALUES'!$C$22)-CALCS!P1209,0), 0), 0), ROUND(IF(IF(OR(C1209="51", C1209="52", C1209="66"), (L1209*'UNIT VALUES'!$C$22)-CALCS!O1209,0)&gt;0, IF(OR(C1209="51", C1209="52", C1209="66"), (L1209*'UNIT VALUES'!$C$22)-CALCS!O1209,0), 0), 0))</f>
        <v>0</v>
      </c>
      <c r="U1209" s="58">
        <f>IF(C1209="22", (O1209*'UNIT VALUES'!$D$34)+(Q1209*'UNIT VALUES'!$D$35)+(S1209*'UNIT VALUES'!$D$36), (O1209*'UNIT VALUES'!$D$24)+(Q1209*'UNIT VALUES'!$D$25)+(S1209*'UNIT VALUES'!$D$26))</f>
        <v>3076062.3387952652</v>
      </c>
      <c r="V1209" s="58">
        <f>IF(C1209="22",(O1209*'UNIT VALUES'!$D$37)+(Q1209*'UNIT VALUES'!$D$38)+(R1209*'UNIT VALUES'!$D$39),IF(C1209="66",(Q1209*'UNIT VALUES'!$D$27)+(T1209*'UNIT VALUES'!$D$29)+(R1209*'UNIT VALUES'!$D$30),(Q1209*'UNIT VALUES'!$D$27)+(T1209*'UNIT VALUES'!$D$28)+(R1209*'UNIT VALUES'!$D$30)))</f>
        <v>1321317.2577149565</v>
      </c>
      <c r="W1209" s="58">
        <f t="shared" si="18"/>
        <v>3076062</v>
      </c>
      <c r="X1209" s="63">
        <f>ROUND(IF(C1209="22", W1209*'UNIT VALUES'!$D$40, W1209*'UNIT VALUES'!$D$32), 0)</f>
        <v>2683764</v>
      </c>
    </row>
    <row r="1210" spans="1:24">
      <c r="A1210" s="64" t="s">
        <v>2717</v>
      </c>
      <c r="B1210" s="64" t="s">
        <v>2710</v>
      </c>
      <c r="C1210" s="64" t="s">
        <v>28</v>
      </c>
      <c r="D1210" s="64" t="s">
        <v>29</v>
      </c>
      <c r="E1210" s="64" t="s">
        <v>2711</v>
      </c>
      <c r="F1210" s="64" t="s">
        <v>2276</v>
      </c>
      <c r="G1210" s="64" t="s">
        <v>1665</v>
      </c>
      <c r="H1210" s="64" t="s">
        <v>24</v>
      </c>
      <c r="I1210" s="64" t="s">
        <v>24</v>
      </c>
      <c r="J1210" s="64" t="s">
        <v>2718</v>
      </c>
      <c r="K1210" s="64" t="s">
        <v>1936</v>
      </c>
      <c r="L1210" s="65">
        <v>24868</v>
      </c>
      <c r="M1210" s="65">
        <v>0</v>
      </c>
      <c r="N1210" s="65">
        <v>0</v>
      </c>
      <c r="O1210" s="65">
        <v>50917</v>
      </c>
      <c r="P1210" s="65">
        <v>0</v>
      </c>
      <c r="Q1210" s="65">
        <v>24708</v>
      </c>
      <c r="R1210" s="65">
        <v>562</v>
      </c>
      <c r="S1210" s="65">
        <v>898</v>
      </c>
      <c r="T1210" s="57">
        <f>IF(P1210&gt;0, ROUND(IF(IF(OR(C1210="51", C1210="52", C1210="66"), (L1210*'UNIT VALUES'!$C$22)-CALCS!P1210,0)&gt;0, IF(OR(C1210="51", C1210="52", C1210="66"), (L1210*'UNIT VALUES'!$C$22)-CALCS!P1210,0), 0), 0), ROUND(IF(IF(OR(C1210="51", C1210="52", C1210="66"), (L1210*'UNIT VALUES'!$C$22)-CALCS!O1210,0)&gt;0, IF(OR(C1210="51", C1210="52", C1210="66"), (L1210*'UNIT VALUES'!$C$22)-CALCS!O1210,0), 0), 0))</f>
        <v>0</v>
      </c>
      <c r="U1210" s="58">
        <f>IF(C1210="22", (O1210*'UNIT VALUES'!$D$34)+(Q1210*'UNIT VALUES'!$D$35)+(S1210*'UNIT VALUES'!$D$36), (O1210*'UNIT VALUES'!$D$24)+(Q1210*'UNIT VALUES'!$D$25)+(S1210*'UNIT VALUES'!$D$26))</f>
        <v>1013708.8349558678</v>
      </c>
      <c r="V1210" s="58">
        <f>IF(C1210="22",(O1210*'UNIT VALUES'!$D$37)+(Q1210*'UNIT VALUES'!$D$38)+(R1210*'UNIT VALUES'!$D$39),IF(C1210="66",(Q1210*'UNIT VALUES'!$D$27)+(T1210*'UNIT VALUES'!$D$29)+(R1210*'UNIT VALUES'!$D$30),(Q1210*'UNIT VALUES'!$D$27)+(T1210*'UNIT VALUES'!$D$28)+(R1210*'UNIT VALUES'!$D$30)))</f>
        <v>497107.23498536379</v>
      </c>
      <c r="W1210" s="58">
        <f t="shared" si="18"/>
        <v>1013709</v>
      </c>
      <c r="X1210" s="63">
        <f>ROUND(IF(C1210="22", W1210*'UNIT VALUES'!$D$40, W1210*'UNIT VALUES'!$D$32), 0)</f>
        <v>884428</v>
      </c>
    </row>
    <row r="1211" spans="1:24">
      <c r="A1211" s="64" t="s">
        <v>2719</v>
      </c>
      <c r="B1211" s="64" t="s">
        <v>2710</v>
      </c>
      <c r="C1211" s="64" t="s">
        <v>28</v>
      </c>
      <c r="D1211" s="64" t="s">
        <v>29</v>
      </c>
      <c r="E1211" s="64" t="s">
        <v>2711</v>
      </c>
      <c r="F1211" s="64" t="s">
        <v>1779</v>
      </c>
      <c r="G1211" s="64" t="s">
        <v>201</v>
      </c>
      <c r="H1211" s="64" t="s">
        <v>24</v>
      </c>
      <c r="I1211" s="64" t="s">
        <v>24</v>
      </c>
      <c r="J1211" s="64" t="s">
        <v>2715</v>
      </c>
      <c r="K1211" s="64" t="s">
        <v>1936</v>
      </c>
      <c r="L1211" s="65">
        <v>65098</v>
      </c>
      <c r="M1211" s="65">
        <v>117959</v>
      </c>
      <c r="N1211" s="65">
        <v>117959</v>
      </c>
      <c r="O1211" s="65">
        <v>142893</v>
      </c>
      <c r="P1211" s="65">
        <v>0</v>
      </c>
      <c r="Q1211" s="65">
        <v>53851</v>
      </c>
      <c r="R1211" s="65">
        <v>1252</v>
      </c>
      <c r="S1211" s="65">
        <v>2134</v>
      </c>
      <c r="T1211" s="57">
        <f>IF(P1211&gt;0, ROUND(IF(IF(OR(C1211="51", C1211="52", C1211="66"), (L1211*'UNIT VALUES'!$C$22)-CALCS!P1211,0)&gt;0, IF(OR(C1211="51", C1211="52", C1211="66"), (L1211*'UNIT VALUES'!$C$22)-CALCS!P1211,0), 0), 0), ROUND(IF(IF(OR(C1211="51", C1211="52", C1211="66"), (L1211*'UNIT VALUES'!$C$22)-CALCS!O1211,0)&gt;0, IF(OR(C1211="51", C1211="52", C1211="66"), (L1211*'UNIT VALUES'!$C$22)-CALCS!O1211,0), 0), 0))</f>
        <v>0</v>
      </c>
      <c r="U1211" s="58">
        <f>IF(C1211="22", (O1211*'UNIT VALUES'!$D$34)+(Q1211*'UNIT VALUES'!$D$35)+(S1211*'UNIT VALUES'!$D$36), (O1211*'UNIT VALUES'!$D$24)+(Q1211*'UNIT VALUES'!$D$25)+(S1211*'UNIT VALUES'!$D$26))</f>
        <v>2302053.6444704933</v>
      </c>
      <c r="V1211" s="58">
        <f>IF(C1211="22",(O1211*'UNIT VALUES'!$D$37)+(Q1211*'UNIT VALUES'!$D$38)+(R1211*'UNIT VALUES'!$D$39),IF(C1211="66",(Q1211*'UNIT VALUES'!$D$27)+(T1211*'UNIT VALUES'!$D$29)+(R1211*'UNIT VALUES'!$D$30),(Q1211*'UNIT VALUES'!$D$27)+(T1211*'UNIT VALUES'!$D$28)+(R1211*'UNIT VALUES'!$D$30)))</f>
        <v>1085381.7641062969</v>
      </c>
      <c r="W1211" s="58">
        <f t="shared" si="18"/>
        <v>2302054</v>
      </c>
      <c r="X1211" s="63">
        <f>ROUND(IF(C1211="22", W1211*'UNIT VALUES'!$D$40, W1211*'UNIT VALUES'!$D$32), 0)</f>
        <v>2008467</v>
      </c>
    </row>
    <row r="1212" spans="1:24">
      <c r="A1212" s="64" t="s">
        <v>2720</v>
      </c>
      <c r="B1212" s="64" t="s">
        <v>2710</v>
      </c>
      <c r="C1212" s="64" t="s">
        <v>49</v>
      </c>
      <c r="D1212" s="64" t="s">
        <v>50</v>
      </c>
      <c r="E1212" s="64" t="s">
        <v>2711</v>
      </c>
      <c r="F1212" s="64" t="s">
        <v>764</v>
      </c>
      <c r="G1212" s="64" t="s">
        <v>254</v>
      </c>
      <c r="H1212" s="64" t="s">
        <v>24</v>
      </c>
      <c r="I1212" s="64" t="s">
        <v>24</v>
      </c>
      <c r="J1212" s="64" t="s">
        <v>2715</v>
      </c>
      <c r="K1212" s="64" t="s">
        <v>1936</v>
      </c>
      <c r="L1212" s="65">
        <v>10596</v>
      </c>
      <c r="M1212" s="65">
        <v>0</v>
      </c>
      <c r="N1212" s="65">
        <v>0</v>
      </c>
      <c r="O1212" s="65">
        <v>47648</v>
      </c>
      <c r="P1212" s="65">
        <v>0</v>
      </c>
      <c r="Q1212" s="65">
        <v>19001</v>
      </c>
      <c r="R1212" s="65">
        <v>294</v>
      </c>
      <c r="S1212" s="65">
        <v>1050</v>
      </c>
      <c r="T1212" s="57">
        <f>IF(P1212&gt;0, ROUND(IF(IF(OR(C1212="51", C1212="52", C1212="66"), (L1212*'UNIT VALUES'!$C$22)-CALCS!P1212,0)&gt;0, IF(OR(C1212="51", C1212="52", C1212="66"), (L1212*'UNIT VALUES'!$C$22)-CALCS!P1212,0), 0), 0), ROUND(IF(IF(OR(C1212="51", C1212="52", C1212="66"), (L1212*'UNIT VALUES'!$C$22)-CALCS!O1212,0)&gt;0, IF(OR(C1212="51", C1212="52", C1212="66"), (L1212*'UNIT VALUES'!$C$22)-CALCS!O1212,0), 0), 0))</f>
        <v>0</v>
      </c>
      <c r="U1212" s="58">
        <f>IF(C1212="22", (O1212*'UNIT VALUES'!$D$34)+(Q1212*'UNIT VALUES'!$D$35)+(S1212*'UNIT VALUES'!$D$36), (O1212*'UNIT VALUES'!$D$24)+(Q1212*'UNIT VALUES'!$D$25)+(S1212*'UNIT VALUES'!$D$26))</f>
        <v>857113.41373429378</v>
      </c>
      <c r="V1212" s="58">
        <f>IF(C1212="22",(O1212*'UNIT VALUES'!$D$37)+(Q1212*'UNIT VALUES'!$D$38)+(R1212*'UNIT VALUES'!$D$39),IF(C1212="66",(Q1212*'UNIT VALUES'!$D$27)+(T1212*'UNIT VALUES'!$D$29)+(R1212*'UNIT VALUES'!$D$30),(Q1212*'UNIT VALUES'!$D$27)+(T1212*'UNIT VALUES'!$D$28)+(R1212*'UNIT VALUES'!$D$30)))</f>
        <v>372411.04554473661</v>
      </c>
      <c r="W1212" s="58">
        <f t="shared" si="18"/>
        <v>857113</v>
      </c>
      <c r="X1212" s="63">
        <f>ROUND(IF(C1212="22", W1212*'UNIT VALUES'!$D$40, W1212*'UNIT VALUES'!$D$32), 0)</f>
        <v>747803</v>
      </c>
    </row>
    <row r="1213" spans="1:24">
      <c r="A1213" s="64" t="s">
        <v>2721</v>
      </c>
      <c r="B1213" s="64" t="s">
        <v>2710</v>
      </c>
      <c r="C1213" s="64" t="s">
        <v>49</v>
      </c>
      <c r="D1213" s="64" t="s">
        <v>50</v>
      </c>
      <c r="E1213" s="64" t="s">
        <v>2711</v>
      </c>
      <c r="F1213" s="64" t="s">
        <v>1138</v>
      </c>
      <c r="G1213" s="64" t="s">
        <v>140</v>
      </c>
      <c r="H1213" s="64" t="s">
        <v>24</v>
      </c>
      <c r="I1213" s="64" t="s">
        <v>24</v>
      </c>
      <c r="J1213" s="64" t="s">
        <v>2715</v>
      </c>
      <c r="K1213" s="64" t="s">
        <v>1936</v>
      </c>
      <c r="L1213" s="65">
        <v>40923</v>
      </c>
      <c r="M1213" s="65">
        <v>165954</v>
      </c>
      <c r="N1213" s="65">
        <v>165954</v>
      </c>
      <c r="O1213" s="65">
        <v>176762</v>
      </c>
      <c r="P1213" s="65">
        <v>0</v>
      </c>
      <c r="Q1213" s="65">
        <v>54162</v>
      </c>
      <c r="R1213" s="65">
        <v>713</v>
      </c>
      <c r="S1213" s="65">
        <v>4578</v>
      </c>
      <c r="T1213" s="57">
        <f>IF(P1213&gt;0, ROUND(IF(IF(OR(C1213="51", C1213="52", C1213="66"), (L1213*'UNIT VALUES'!$C$22)-CALCS!P1213,0)&gt;0, IF(OR(C1213="51", C1213="52", C1213="66"), (L1213*'UNIT VALUES'!$C$22)-CALCS!P1213,0), 0), 0), ROUND(IF(IF(OR(C1213="51", C1213="52", C1213="66"), (L1213*'UNIT VALUES'!$C$22)-CALCS!O1213,0)&gt;0, IF(OR(C1213="51", C1213="52", C1213="66"), (L1213*'UNIT VALUES'!$C$22)-CALCS!O1213,0), 0), 0))</f>
        <v>0</v>
      </c>
      <c r="U1213" s="58">
        <f>IF(C1213="22", (O1213*'UNIT VALUES'!$D$34)+(Q1213*'UNIT VALUES'!$D$35)+(S1213*'UNIT VALUES'!$D$36), (O1213*'UNIT VALUES'!$D$24)+(Q1213*'UNIT VALUES'!$D$25)+(S1213*'UNIT VALUES'!$D$26))</f>
        <v>2792037.146207802</v>
      </c>
      <c r="V1213" s="58">
        <f>IF(C1213="22",(O1213*'UNIT VALUES'!$D$37)+(Q1213*'UNIT VALUES'!$D$38)+(R1213*'UNIT VALUES'!$D$39),IF(C1213="66",(Q1213*'UNIT VALUES'!$D$27)+(T1213*'UNIT VALUES'!$D$29)+(R1213*'UNIT VALUES'!$D$30),(Q1213*'UNIT VALUES'!$D$27)+(T1213*'UNIT VALUES'!$D$28)+(R1213*'UNIT VALUES'!$D$30)))</f>
        <v>1052615.0252650657</v>
      </c>
      <c r="W1213" s="58">
        <f t="shared" si="18"/>
        <v>2792037</v>
      </c>
      <c r="X1213" s="63">
        <f>ROUND(IF(C1213="22", W1213*'UNIT VALUES'!$D$40, W1213*'UNIT VALUES'!$D$32), 0)</f>
        <v>2435961</v>
      </c>
    </row>
    <row r="1214" spans="1:24">
      <c r="A1214" s="64" t="s">
        <v>2722</v>
      </c>
      <c r="B1214" s="64" t="s">
        <v>2710</v>
      </c>
      <c r="C1214" s="64" t="s">
        <v>49</v>
      </c>
      <c r="D1214" s="64" t="s">
        <v>50</v>
      </c>
      <c r="E1214" s="64" t="s">
        <v>2711</v>
      </c>
      <c r="F1214" s="64" t="s">
        <v>848</v>
      </c>
      <c r="G1214" s="64" t="s">
        <v>166</v>
      </c>
      <c r="H1214" s="64" t="s">
        <v>24</v>
      </c>
      <c r="I1214" s="64" t="s">
        <v>24</v>
      </c>
      <c r="J1214" s="64" t="s">
        <v>2715</v>
      </c>
      <c r="K1214" s="64" t="s">
        <v>1936</v>
      </c>
      <c r="L1214" s="65">
        <v>38061</v>
      </c>
      <c r="M1214" s="65">
        <v>41099</v>
      </c>
      <c r="N1214" s="65">
        <v>41099</v>
      </c>
      <c r="O1214" s="65">
        <v>48119</v>
      </c>
      <c r="P1214" s="65">
        <v>0</v>
      </c>
      <c r="Q1214" s="65">
        <v>20304</v>
      </c>
      <c r="R1214" s="65">
        <v>934</v>
      </c>
      <c r="S1214" s="65">
        <v>963</v>
      </c>
      <c r="T1214" s="57">
        <f>IF(P1214&gt;0, ROUND(IF(IF(OR(C1214="51", C1214="52", C1214="66"), (L1214*'UNIT VALUES'!$C$22)-CALCS!P1214,0)&gt;0, IF(OR(C1214="51", C1214="52", C1214="66"), (L1214*'UNIT VALUES'!$C$22)-CALCS!P1214,0), 0), 0), ROUND(IF(IF(OR(C1214="51", C1214="52", C1214="66"), (L1214*'UNIT VALUES'!$C$22)-CALCS!O1214,0)&gt;0, IF(OR(C1214="51", C1214="52", C1214="66"), (L1214*'UNIT VALUES'!$C$22)-CALCS!O1214,0), 0), 0))</f>
        <v>8707</v>
      </c>
      <c r="U1214" s="58">
        <f>IF(C1214="22", (O1214*'UNIT VALUES'!$D$34)+(Q1214*'UNIT VALUES'!$D$35)+(S1214*'UNIT VALUES'!$D$36), (O1214*'UNIT VALUES'!$D$24)+(Q1214*'UNIT VALUES'!$D$25)+(S1214*'UNIT VALUES'!$D$26))</f>
        <v>883470.5111134972</v>
      </c>
      <c r="V1214" s="58">
        <f>IF(C1214="22",(O1214*'UNIT VALUES'!$D$37)+(Q1214*'UNIT VALUES'!$D$38)+(R1214*'UNIT VALUES'!$D$39),IF(C1214="66",(Q1214*'UNIT VALUES'!$D$27)+(T1214*'UNIT VALUES'!$D$29)+(R1214*'UNIT VALUES'!$D$30),(Q1214*'UNIT VALUES'!$D$27)+(T1214*'UNIT VALUES'!$D$28)+(R1214*'UNIT VALUES'!$D$30)))</f>
        <v>551652.98593882658</v>
      </c>
      <c r="W1214" s="58">
        <f t="shared" si="18"/>
        <v>883471</v>
      </c>
      <c r="X1214" s="63">
        <f>ROUND(IF(C1214="22", W1214*'UNIT VALUES'!$D$40, W1214*'UNIT VALUES'!$D$32), 0)</f>
        <v>770800</v>
      </c>
    </row>
    <row r="1215" spans="1:24">
      <c r="A1215" s="64" t="s">
        <v>2723</v>
      </c>
      <c r="B1215" s="64" t="s">
        <v>2710</v>
      </c>
      <c r="C1215" s="64" t="s">
        <v>49</v>
      </c>
      <c r="D1215" s="64" t="s">
        <v>50</v>
      </c>
      <c r="E1215" s="64" t="s">
        <v>2711</v>
      </c>
      <c r="F1215" s="64" t="s">
        <v>768</v>
      </c>
      <c r="G1215" s="64" t="s">
        <v>769</v>
      </c>
      <c r="H1215" s="64" t="s">
        <v>24</v>
      </c>
      <c r="I1215" s="64" t="s">
        <v>24</v>
      </c>
      <c r="J1215" s="64" t="s">
        <v>2715</v>
      </c>
      <c r="K1215" s="64" t="s">
        <v>1936</v>
      </c>
      <c r="L1215" s="65">
        <v>21891</v>
      </c>
      <c r="M1215" s="65">
        <v>0</v>
      </c>
      <c r="N1215" s="65">
        <v>0</v>
      </c>
      <c r="O1215" s="65">
        <v>43480</v>
      </c>
      <c r="P1215" s="65">
        <v>0</v>
      </c>
      <c r="Q1215" s="65">
        <v>20442</v>
      </c>
      <c r="R1215" s="65">
        <v>556</v>
      </c>
      <c r="S1215" s="65">
        <v>885</v>
      </c>
      <c r="T1215" s="57">
        <f>IF(P1215&gt;0, ROUND(IF(IF(OR(C1215="51", C1215="52", C1215="66"), (L1215*'UNIT VALUES'!$C$22)-CALCS!P1215,0)&gt;0, IF(OR(C1215="51", C1215="52", C1215="66"), (L1215*'UNIT VALUES'!$C$22)-CALCS!P1215,0), 0), 0), ROUND(IF(IF(OR(C1215="51", C1215="52", C1215="66"), (L1215*'UNIT VALUES'!$C$22)-CALCS!O1215,0)&gt;0, IF(OR(C1215="51", C1215="52", C1215="66"), (L1215*'UNIT VALUES'!$C$22)-CALCS!O1215,0), 0), 0))</f>
        <v>0</v>
      </c>
      <c r="U1215" s="58">
        <f>IF(C1215="22", (O1215*'UNIT VALUES'!$D$34)+(Q1215*'UNIT VALUES'!$D$35)+(S1215*'UNIT VALUES'!$D$36), (O1215*'UNIT VALUES'!$D$24)+(Q1215*'UNIT VALUES'!$D$25)+(S1215*'UNIT VALUES'!$D$26))</f>
        <v>865398.58094018907</v>
      </c>
      <c r="V1215" s="58">
        <f>IF(C1215="22",(O1215*'UNIT VALUES'!$D$37)+(Q1215*'UNIT VALUES'!$D$38)+(R1215*'UNIT VALUES'!$D$39),IF(C1215="66",(Q1215*'UNIT VALUES'!$D$27)+(T1215*'UNIT VALUES'!$D$29)+(R1215*'UNIT VALUES'!$D$30),(Q1215*'UNIT VALUES'!$D$27)+(T1215*'UNIT VALUES'!$D$28)+(R1215*'UNIT VALUES'!$D$30)))</f>
        <v>417783.8278346748</v>
      </c>
      <c r="W1215" s="58">
        <f t="shared" si="18"/>
        <v>865399</v>
      </c>
      <c r="X1215" s="63">
        <f>ROUND(IF(C1215="22", W1215*'UNIT VALUES'!$D$40, W1215*'UNIT VALUES'!$D$32), 0)</f>
        <v>755032</v>
      </c>
    </row>
    <row r="1216" spans="1:24">
      <c r="A1216" s="64" t="s">
        <v>2724</v>
      </c>
      <c r="B1216" s="64" t="s">
        <v>2710</v>
      </c>
      <c r="C1216" s="64" t="s">
        <v>28</v>
      </c>
      <c r="D1216" s="64" t="s">
        <v>29</v>
      </c>
      <c r="E1216" s="64" t="s">
        <v>2711</v>
      </c>
      <c r="F1216" s="64" t="s">
        <v>1979</v>
      </c>
      <c r="G1216" s="64" t="s">
        <v>491</v>
      </c>
      <c r="H1216" s="64" t="s">
        <v>24</v>
      </c>
      <c r="I1216" s="64" t="s">
        <v>24</v>
      </c>
      <c r="J1216" s="64" t="s">
        <v>2725</v>
      </c>
      <c r="K1216" s="64" t="s">
        <v>1936</v>
      </c>
      <c r="L1216" s="65">
        <v>18321</v>
      </c>
      <c r="M1216" s="65">
        <v>32087</v>
      </c>
      <c r="N1216" s="65">
        <v>32087</v>
      </c>
      <c r="O1216" s="65">
        <v>36993</v>
      </c>
      <c r="P1216" s="65">
        <v>0</v>
      </c>
      <c r="Q1216" s="65">
        <v>17369</v>
      </c>
      <c r="R1216" s="65">
        <v>470</v>
      </c>
      <c r="S1216" s="65">
        <v>881</v>
      </c>
      <c r="T1216" s="57">
        <f>IF(P1216&gt;0, ROUND(IF(IF(OR(C1216="51", C1216="52", C1216="66"), (L1216*'UNIT VALUES'!$C$22)-CALCS!P1216,0)&gt;0, IF(OR(C1216="51", C1216="52", C1216="66"), (L1216*'UNIT VALUES'!$C$22)-CALCS!P1216,0), 0), 0), ROUND(IF(IF(OR(C1216="51", C1216="52", C1216="66"), (L1216*'UNIT VALUES'!$C$22)-CALCS!O1216,0)&gt;0, IF(OR(C1216="51", C1216="52", C1216="66"), (L1216*'UNIT VALUES'!$C$22)-CALCS!O1216,0), 0), 0))</f>
        <v>0</v>
      </c>
      <c r="U1216" s="58">
        <f>IF(C1216="22", (O1216*'UNIT VALUES'!$D$34)+(Q1216*'UNIT VALUES'!$D$35)+(S1216*'UNIT VALUES'!$D$36), (O1216*'UNIT VALUES'!$D$24)+(Q1216*'UNIT VALUES'!$D$25)+(S1216*'UNIT VALUES'!$D$26))</f>
        <v>757251.40950081265</v>
      </c>
      <c r="V1216" s="58">
        <f>IF(C1216="22",(O1216*'UNIT VALUES'!$D$37)+(Q1216*'UNIT VALUES'!$D$38)+(R1216*'UNIT VALUES'!$D$39),IF(C1216="66",(Q1216*'UNIT VALUES'!$D$27)+(T1216*'UNIT VALUES'!$D$29)+(R1216*'UNIT VALUES'!$D$30),(Q1216*'UNIT VALUES'!$D$27)+(T1216*'UNIT VALUES'!$D$28)+(R1216*'UNIT VALUES'!$D$30)))</f>
        <v>354806.54243209382</v>
      </c>
      <c r="W1216" s="58">
        <f t="shared" si="18"/>
        <v>757251</v>
      </c>
      <c r="X1216" s="63">
        <f>ROUND(IF(C1216="22", W1216*'UNIT VALUES'!$D$40, W1216*'UNIT VALUES'!$D$32), 0)</f>
        <v>660677</v>
      </c>
    </row>
    <row r="1217" spans="1:24">
      <c r="A1217" s="64" t="s">
        <v>2726</v>
      </c>
      <c r="B1217" s="64" t="s">
        <v>2710</v>
      </c>
      <c r="C1217" s="64" t="s">
        <v>28</v>
      </c>
      <c r="D1217" s="64" t="s">
        <v>29</v>
      </c>
      <c r="E1217" s="64" t="s">
        <v>2711</v>
      </c>
      <c r="F1217" s="64" t="s">
        <v>1143</v>
      </c>
      <c r="G1217" s="64" t="s">
        <v>1116</v>
      </c>
      <c r="H1217" s="64" t="s">
        <v>24</v>
      </c>
      <c r="I1217" s="64" t="s">
        <v>24</v>
      </c>
      <c r="J1217" s="64" t="s">
        <v>2727</v>
      </c>
      <c r="K1217" s="64" t="s">
        <v>1936</v>
      </c>
      <c r="L1217" s="65">
        <v>33678</v>
      </c>
      <c r="M1217" s="65">
        <v>0</v>
      </c>
      <c r="N1217" s="65">
        <v>0</v>
      </c>
      <c r="O1217" s="65">
        <v>45362</v>
      </c>
      <c r="P1217" s="65">
        <v>0</v>
      </c>
      <c r="Q1217" s="65">
        <v>21304</v>
      </c>
      <c r="R1217" s="65">
        <v>962</v>
      </c>
      <c r="S1217" s="65">
        <v>1122</v>
      </c>
      <c r="T1217" s="57">
        <f>IF(P1217&gt;0, ROUND(IF(IF(OR(C1217="51", C1217="52", C1217="66"), (L1217*'UNIT VALUES'!$C$22)-CALCS!P1217,0)&gt;0, IF(OR(C1217="51", C1217="52", C1217="66"), (L1217*'UNIT VALUES'!$C$22)-CALCS!P1217,0), 0), 0), ROUND(IF(IF(OR(C1217="51", C1217="52", C1217="66"), (L1217*'UNIT VALUES'!$C$22)-CALCS!O1217,0)&gt;0, IF(OR(C1217="51", C1217="52", C1217="66"), (L1217*'UNIT VALUES'!$C$22)-CALCS!O1217,0), 0), 0))</f>
        <v>4920</v>
      </c>
      <c r="U1217" s="58">
        <f>IF(C1217="22", (O1217*'UNIT VALUES'!$D$34)+(Q1217*'UNIT VALUES'!$D$35)+(S1217*'UNIT VALUES'!$D$36), (O1217*'UNIT VALUES'!$D$24)+(Q1217*'UNIT VALUES'!$D$25)+(S1217*'UNIT VALUES'!$D$26))</f>
        <v>935796.79996593273</v>
      </c>
      <c r="V1217" s="58">
        <f>IF(C1217="22",(O1217*'UNIT VALUES'!$D$37)+(Q1217*'UNIT VALUES'!$D$38)+(R1217*'UNIT VALUES'!$D$39),IF(C1217="66",(Q1217*'UNIT VALUES'!$D$27)+(T1217*'UNIT VALUES'!$D$29)+(R1217*'UNIT VALUES'!$D$30),(Q1217*'UNIT VALUES'!$D$27)+(T1217*'UNIT VALUES'!$D$28)+(R1217*'UNIT VALUES'!$D$30)))</f>
        <v>524561.92468695412</v>
      </c>
      <c r="W1217" s="58">
        <f t="shared" si="18"/>
        <v>935797</v>
      </c>
      <c r="X1217" s="63">
        <f>ROUND(IF(C1217="22", W1217*'UNIT VALUES'!$D$40, W1217*'UNIT VALUES'!$D$32), 0)</f>
        <v>816452</v>
      </c>
    </row>
    <row r="1218" spans="1:24">
      <c r="A1218" s="64" t="s">
        <v>2728</v>
      </c>
      <c r="B1218" s="64" t="s">
        <v>2710</v>
      </c>
      <c r="C1218" s="64" t="s">
        <v>28</v>
      </c>
      <c r="D1218" s="64" t="s">
        <v>29</v>
      </c>
      <c r="E1218" s="64" t="s">
        <v>2711</v>
      </c>
      <c r="F1218" s="64" t="s">
        <v>2533</v>
      </c>
      <c r="G1218" s="64" t="s">
        <v>608</v>
      </c>
      <c r="H1218" s="64" t="s">
        <v>24</v>
      </c>
      <c r="I1218" s="64" t="s">
        <v>24</v>
      </c>
      <c r="J1218" s="64" t="s">
        <v>2715</v>
      </c>
      <c r="K1218" s="64" t="s">
        <v>1936</v>
      </c>
      <c r="L1218" s="65">
        <v>39718</v>
      </c>
      <c r="M1218" s="65">
        <v>80742</v>
      </c>
      <c r="N1218" s="65">
        <v>80742</v>
      </c>
      <c r="O1218" s="65">
        <v>97924</v>
      </c>
      <c r="P1218" s="65">
        <v>0</v>
      </c>
      <c r="Q1218" s="65">
        <v>27854</v>
      </c>
      <c r="R1218" s="65">
        <v>495</v>
      </c>
      <c r="S1218" s="65">
        <v>1214</v>
      </c>
      <c r="T1218" s="57">
        <f>IF(P1218&gt;0, ROUND(IF(IF(OR(C1218="51", C1218="52", C1218="66"), (L1218*'UNIT VALUES'!$C$22)-CALCS!P1218,0)&gt;0, IF(OR(C1218="51", C1218="52", C1218="66"), (L1218*'UNIT VALUES'!$C$22)-CALCS!P1218,0), 0), 0), ROUND(IF(IF(OR(C1218="51", C1218="52", C1218="66"), (L1218*'UNIT VALUES'!$C$22)-CALCS!O1218,0)&gt;0, IF(OR(C1218="51", C1218="52", C1218="66"), (L1218*'UNIT VALUES'!$C$22)-CALCS!O1218,0), 0), 0))</f>
        <v>0</v>
      </c>
      <c r="U1218" s="58">
        <f>IF(C1218="22", (O1218*'UNIT VALUES'!$D$34)+(Q1218*'UNIT VALUES'!$D$35)+(S1218*'UNIT VALUES'!$D$36), (O1218*'UNIT VALUES'!$D$24)+(Q1218*'UNIT VALUES'!$D$25)+(S1218*'UNIT VALUES'!$D$26))</f>
        <v>1256580.0727285831</v>
      </c>
      <c r="V1218" s="58">
        <f>IF(C1218="22",(O1218*'UNIT VALUES'!$D$37)+(Q1218*'UNIT VALUES'!$D$38)+(R1218*'UNIT VALUES'!$D$39),IF(C1218="66",(Q1218*'UNIT VALUES'!$D$27)+(T1218*'UNIT VALUES'!$D$29)+(R1218*'UNIT VALUES'!$D$30),(Q1218*'UNIT VALUES'!$D$27)+(T1218*'UNIT VALUES'!$D$28)+(R1218*'UNIT VALUES'!$D$30)))</f>
        <v>550500.79842887074</v>
      </c>
      <c r="W1218" s="58">
        <f t="shared" si="18"/>
        <v>1256580</v>
      </c>
      <c r="X1218" s="63">
        <f>ROUND(IF(C1218="22", W1218*'UNIT VALUES'!$D$40, W1218*'UNIT VALUES'!$D$32), 0)</f>
        <v>1096325</v>
      </c>
    </row>
    <row r="1219" spans="1:24">
      <c r="A1219" s="64" t="s">
        <v>2729</v>
      </c>
      <c r="B1219" s="64" t="s">
        <v>2710</v>
      </c>
      <c r="C1219" s="64" t="s">
        <v>49</v>
      </c>
      <c r="D1219" s="64" t="s">
        <v>50</v>
      </c>
      <c r="E1219" s="64" t="s">
        <v>2711</v>
      </c>
      <c r="F1219" s="64" t="s">
        <v>1145</v>
      </c>
      <c r="G1219" s="64" t="s">
        <v>150</v>
      </c>
      <c r="H1219" s="64" t="s">
        <v>24</v>
      </c>
      <c r="I1219" s="64" t="s">
        <v>24</v>
      </c>
      <c r="J1219" s="64" t="s">
        <v>2715</v>
      </c>
      <c r="K1219" s="64" t="s">
        <v>1936</v>
      </c>
      <c r="L1219" s="65">
        <v>33381</v>
      </c>
      <c r="M1219" s="65">
        <v>46134</v>
      </c>
      <c r="N1219" s="65">
        <v>46134</v>
      </c>
      <c r="O1219" s="65">
        <v>58466</v>
      </c>
      <c r="P1219" s="65">
        <v>0</v>
      </c>
      <c r="Q1219" s="65">
        <v>27785</v>
      </c>
      <c r="R1219" s="65">
        <v>368</v>
      </c>
      <c r="S1219" s="65">
        <v>1518</v>
      </c>
      <c r="T1219" s="57">
        <f>IF(P1219&gt;0, ROUND(IF(IF(OR(C1219="51", C1219="52", C1219="66"), (L1219*'UNIT VALUES'!$C$22)-CALCS!P1219,0)&gt;0, IF(OR(C1219="51", C1219="52", C1219="66"), (L1219*'UNIT VALUES'!$C$22)-CALCS!P1219,0), 0), 0), ROUND(IF(IF(OR(C1219="51", C1219="52", C1219="66"), (L1219*'UNIT VALUES'!$C$22)-CALCS!O1219,0)&gt;0, IF(OR(C1219="51", C1219="52", C1219="66"), (L1219*'UNIT VALUES'!$C$22)-CALCS!O1219,0), 0), 0))</f>
        <v>0</v>
      </c>
      <c r="U1219" s="58">
        <f>IF(C1219="22", (O1219*'UNIT VALUES'!$D$34)+(Q1219*'UNIT VALUES'!$D$35)+(S1219*'UNIT VALUES'!$D$36), (O1219*'UNIT VALUES'!$D$24)+(Q1219*'UNIT VALUES'!$D$25)+(S1219*'UNIT VALUES'!$D$26))</f>
        <v>1228369.7031660026</v>
      </c>
      <c r="V1219" s="58">
        <f>IF(C1219="22",(O1219*'UNIT VALUES'!$D$37)+(Q1219*'UNIT VALUES'!$D$38)+(R1219*'UNIT VALUES'!$D$39),IF(C1219="66",(Q1219*'UNIT VALUES'!$D$27)+(T1219*'UNIT VALUES'!$D$29)+(R1219*'UNIT VALUES'!$D$30),(Q1219*'UNIT VALUES'!$D$27)+(T1219*'UNIT VALUES'!$D$28)+(R1219*'UNIT VALUES'!$D$30)))</f>
        <v>540148.98057390051</v>
      </c>
      <c r="W1219" s="58">
        <f t="shared" ref="W1219:W1231" si="19">ROUND(IF(U1219&gt;V1219,U1219,V1219), 0)</f>
        <v>1228370</v>
      </c>
      <c r="X1219" s="63">
        <f>ROUND(IF(C1219="22", W1219*'UNIT VALUES'!$D$40, W1219*'UNIT VALUES'!$D$32), 0)</f>
        <v>1071713</v>
      </c>
    </row>
    <row r="1220" spans="1:24">
      <c r="A1220" s="64" t="s">
        <v>2730</v>
      </c>
      <c r="B1220" s="64" t="s">
        <v>2710</v>
      </c>
      <c r="C1220" s="64" t="s">
        <v>28</v>
      </c>
      <c r="D1220" s="64" t="s">
        <v>29</v>
      </c>
      <c r="E1220" s="64" t="s">
        <v>2711</v>
      </c>
      <c r="F1220" s="64" t="s">
        <v>777</v>
      </c>
      <c r="G1220" s="64" t="s">
        <v>250</v>
      </c>
      <c r="H1220" s="64" t="s">
        <v>24</v>
      </c>
      <c r="I1220" s="64" t="s">
        <v>24</v>
      </c>
      <c r="J1220" s="64" t="s">
        <v>2713</v>
      </c>
      <c r="K1220" s="64" t="s">
        <v>1936</v>
      </c>
      <c r="L1220" s="65">
        <v>28754</v>
      </c>
      <c r="M1220" s="65">
        <v>0</v>
      </c>
      <c r="N1220" s="65">
        <v>0</v>
      </c>
      <c r="O1220" s="65">
        <v>45631</v>
      </c>
      <c r="P1220" s="65">
        <v>0</v>
      </c>
      <c r="Q1220" s="65">
        <v>27063</v>
      </c>
      <c r="R1220" s="65">
        <v>212</v>
      </c>
      <c r="S1220" s="65">
        <v>579</v>
      </c>
      <c r="T1220" s="57">
        <f>IF(P1220&gt;0, ROUND(IF(IF(OR(C1220="51", C1220="52", C1220="66"), (L1220*'UNIT VALUES'!$C$22)-CALCS!P1220,0)&gt;0, IF(OR(C1220="51", C1220="52", C1220="66"), (L1220*'UNIT VALUES'!$C$22)-CALCS!P1220,0), 0), 0), ROUND(IF(IF(OR(C1220="51", C1220="52", C1220="66"), (L1220*'UNIT VALUES'!$C$22)-CALCS!O1220,0)&gt;0, IF(OR(C1220="51", C1220="52", C1220="66"), (L1220*'UNIT VALUES'!$C$22)-CALCS!O1220,0), 0), 0))</f>
        <v>0</v>
      </c>
      <c r="U1220" s="58">
        <f>IF(C1220="22", (O1220*'UNIT VALUES'!$D$34)+(Q1220*'UNIT VALUES'!$D$35)+(S1220*'UNIT VALUES'!$D$36), (O1220*'UNIT VALUES'!$D$24)+(Q1220*'UNIT VALUES'!$D$25)+(S1220*'UNIT VALUES'!$D$26))</f>
        <v>1021892.996857876</v>
      </c>
      <c r="V1220" s="58">
        <f>IF(C1220="22",(O1220*'UNIT VALUES'!$D$37)+(Q1220*'UNIT VALUES'!$D$38)+(R1220*'UNIT VALUES'!$D$39),IF(C1220="66",(Q1220*'UNIT VALUES'!$D$27)+(T1220*'UNIT VALUES'!$D$29)+(R1220*'UNIT VALUES'!$D$30),(Q1220*'UNIT VALUES'!$D$27)+(T1220*'UNIT VALUES'!$D$28)+(R1220*'UNIT VALUES'!$D$30)))</f>
        <v>515648.2848531176</v>
      </c>
      <c r="W1220" s="58">
        <f t="shared" si="19"/>
        <v>1021893</v>
      </c>
      <c r="X1220" s="63">
        <f>ROUND(IF(C1220="22", W1220*'UNIT VALUES'!$D$40, W1220*'UNIT VALUES'!$D$32), 0)</f>
        <v>891568</v>
      </c>
    </row>
    <row r="1221" spans="1:24">
      <c r="A1221" s="64" t="s">
        <v>2731</v>
      </c>
      <c r="B1221" s="64" t="s">
        <v>2710</v>
      </c>
      <c r="C1221" s="64" t="s">
        <v>49</v>
      </c>
      <c r="D1221" s="64" t="s">
        <v>50</v>
      </c>
      <c r="E1221" s="64" t="s">
        <v>2711</v>
      </c>
      <c r="F1221" s="64" t="s">
        <v>2732</v>
      </c>
      <c r="G1221" s="64" t="s">
        <v>632</v>
      </c>
      <c r="H1221" s="64" t="s">
        <v>24</v>
      </c>
      <c r="I1221" s="64" t="s">
        <v>24</v>
      </c>
      <c r="J1221" s="64" t="s">
        <v>2733</v>
      </c>
      <c r="K1221" s="64" t="s">
        <v>1936</v>
      </c>
      <c r="L1221" s="65">
        <v>30043</v>
      </c>
      <c r="M1221" s="65">
        <v>0</v>
      </c>
      <c r="N1221" s="65">
        <v>0</v>
      </c>
      <c r="O1221" s="65">
        <v>50747</v>
      </c>
      <c r="P1221" s="65">
        <v>0</v>
      </c>
      <c r="Q1221" s="65">
        <v>26857</v>
      </c>
      <c r="R1221" s="65">
        <v>646</v>
      </c>
      <c r="S1221" s="65">
        <v>1779</v>
      </c>
      <c r="T1221" s="57">
        <f>IF(P1221&gt;0, ROUND(IF(IF(OR(C1221="51", C1221="52", C1221="66"), (L1221*'UNIT VALUES'!$C$22)-CALCS!P1221,0)&gt;0, IF(OR(C1221="51", C1221="52", C1221="66"), (L1221*'UNIT VALUES'!$C$22)-CALCS!P1221,0), 0), 0), ROUND(IF(IF(OR(C1221="51", C1221="52", C1221="66"), (L1221*'UNIT VALUES'!$C$22)-CALCS!O1221,0)&gt;0, IF(OR(C1221="51", C1221="52", C1221="66"), (L1221*'UNIT VALUES'!$C$22)-CALCS!O1221,0), 0), 0))</f>
        <v>0</v>
      </c>
      <c r="U1221" s="58">
        <f>IF(C1221="22", (O1221*'UNIT VALUES'!$D$34)+(Q1221*'UNIT VALUES'!$D$35)+(S1221*'UNIT VALUES'!$D$36), (O1221*'UNIT VALUES'!$D$24)+(Q1221*'UNIT VALUES'!$D$25)+(S1221*'UNIT VALUES'!$D$26))</f>
        <v>1228786.9347728607</v>
      </c>
      <c r="V1221" s="58">
        <f>IF(C1221="22",(O1221*'UNIT VALUES'!$D$37)+(Q1221*'UNIT VALUES'!$D$38)+(R1221*'UNIT VALUES'!$D$39),IF(C1221="66",(Q1221*'UNIT VALUES'!$D$27)+(T1221*'UNIT VALUES'!$D$29)+(R1221*'UNIT VALUES'!$D$30),(Q1221*'UNIT VALUES'!$D$27)+(T1221*'UNIT VALUES'!$D$28)+(R1221*'UNIT VALUES'!$D$30)))</f>
        <v>542853.3065299351</v>
      </c>
      <c r="W1221" s="58">
        <f t="shared" si="19"/>
        <v>1228787</v>
      </c>
      <c r="X1221" s="63">
        <f>ROUND(IF(C1221="22", W1221*'UNIT VALUES'!$D$40, W1221*'UNIT VALUES'!$D$32), 0)</f>
        <v>1072077</v>
      </c>
    </row>
    <row r="1222" spans="1:24">
      <c r="A1222" s="64" t="s">
        <v>2734</v>
      </c>
      <c r="B1222" s="64" t="s">
        <v>2710</v>
      </c>
      <c r="C1222" s="64" t="s">
        <v>49</v>
      </c>
      <c r="D1222" s="64" t="s">
        <v>50</v>
      </c>
      <c r="E1222" s="64" t="s">
        <v>2711</v>
      </c>
      <c r="F1222" s="64" t="s">
        <v>1578</v>
      </c>
      <c r="G1222" s="64" t="s">
        <v>161</v>
      </c>
      <c r="H1222" s="64" t="s">
        <v>24</v>
      </c>
      <c r="I1222" s="64" t="s">
        <v>24</v>
      </c>
      <c r="J1222" s="64" t="s">
        <v>2715</v>
      </c>
      <c r="K1222" s="64" t="s">
        <v>1936</v>
      </c>
      <c r="L1222" s="65">
        <v>29354</v>
      </c>
      <c r="M1222" s="65">
        <v>36562</v>
      </c>
      <c r="N1222" s="65">
        <v>36562</v>
      </c>
      <c r="O1222" s="65">
        <v>44113</v>
      </c>
      <c r="P1222" s="65">
        <v>0</v>
      </c>
      <c r="Q1222" s="65">
        <v>24293</v>
      </c>
      <c r="R1222" s="65">
        <v>461</v>
      </c>
      <c r="S1222" s="65">
        <v>1222</v>
      </c>
      <c r="T1222" s="57">
        <f>IF(P1222&gt;0, ROUND(IF(IF(OR(C1222="51", C1222="52", C1222="66"), (L1222*'UNIT VALUES'!$C$22)-CALCS!P1222,0)&gt;0, IF(OR(C1222="51", C1222="52", C1222="66"), (L1222*'UNIT VALUES'!$C$22)-CALCS!P1222,0), 0), 0), ROUND(IF(IF(OR(C1222="51", C1222="52", C1222="66"), (L1222*'UNIT VALUES'!$C$22)-CALCS!O1222,0)&gt;0, IF(OR(C1222="51", C1222="52", C1222="66"), (L1222*'UNIT VALUES'!$C$22)-CALCS!O1222,0), 0), 0))</f>
        <v>0</v>
      </c>
      <c r="U1222" s="58">
        <f>IF(C1222="22", (O1222*'UNIT VALUES'!$D$34)+(Q1222*'UNIT VALUES'!$D$35)+(S1222*'UNIT VALUES'!$D$36), (O1222*'UNIT VALUES'!$D$24)+(Q1222*'UNIT VALUES'!$D$25)+(S1222*'UNIT VALUES'!$D$26))</f>
        <v>1042404.1337776186</v>
      </c>
      <c r="V1222" s="58">
        <f>IF(C1222="22",(O1222*'UNIT VALUES'!$D$37)+(Q1222*'UNIT VALUES'!$D$38)+(R1222*'UNIT VALUES'!$D$39),IF(C1222="66",(Q1222*'UNIT VALUES'!$D$27)+(T1222*'UNIT VALUES'!$D$29)+(R1222*'UNIT VALUES'!$D$30),(Q1222*'UNIT VALUES'!$D$27)+(T1222*'UNIT VALUES'!$D$28)+(R1222*'UNIT VALUES'!$D$30)))</f>
        <v>482214.58215977257</v>
      </c>
      <c r="W1222" s="58">
        <f t="shared" si="19"/>
        <v>1042404</v>
      </c>
      <c r="X1222" s="63">
        <f>ROUND(IF(C1222="22", W1222*'UNIT VALUES'!$D$40, W1222*'UNIT VALUES'!$D$32), 0)</f>
        <v>909464</v>
      </c>
    </row>
    <row r="1223" spans="1:24">
      <c r="A1223" s="64" t="s">
        <v>2735</v>
      </c>
      <c r="B1223" s="64" t="s">
        <v>2710</v>
      </c>
      <c r="C1223" s="64" t="s">
        <v>28</v>
      </c>
      <c r="D1223" s="64" t="s">
        <v>29</v>
      </c>
      <c r="E1223" s="64" t="s">
        <v>2711</v>
      </c>
      <c r="F1223" s="64" t="s">
        <v>106</v>
      </c>
      <c r="G1223" s="64" t="s">
        <v>85</v>
      </c>
      <c r="H1223" s="64" t="s">
        <v>24</v>
      </c>
      <c r="I1223" s="64" t="s">
        <v>24</v>
      </c>
      <c r="J1223" s="64" t="s">
        <v>2736</v>
      </c>
      <c r="K1223" s="64" t="s">
        <v>1936</v>
      </c>
      <c r="L1223" s="65">
        <v>83850</v>
      </c>
      <c r="M1223" s="65">
        <v>96193</v>
      </c>
      <c r="N1223" s="65">
        <v>96193</v>
      </c>
      <c r="O1223" s="65">
        <v>89080</v>
      </c>
      <c r="P1223" s="65">
        <v>0</v>
      </c>
      <c r="Q1223" s="65">
        <v>48638</v>
      </c>
      <c r="R1223" s="65">
        <v>1728</v>
      </c>
      <c r="S1223" s="65">
        <v>1443</v>
      </c>
      <c r="T1223" s="57">
        <f>IF(P1223&gt;0, ROUND(IF(IF(OR(C1223="51", C1223="52", C1223="66"), (L1223*'UNIT VALUES'!$C$22)-CALCS!P1223,0)&gt;0, IF(OR(C1223="51", C1223="52", C1223="66"), (L1223*'UNIT VALUES'!$C$22)-CALCS!P1223,0), 0), 0), ROUND(IF(IF(OR(C1223="51", C1223="52", C1223="66"), (L1223*'UNIT VALUES'!$C$22)-CALCS!O1223,0)&gt;0, IF(OR(C1223="51", C1223="52", C1223="66"), (L1223*'UNIT VALUES'!$C$22)-CALCS!O1223,0), 0), 0))</f>
        <v>36110</v>
      </c>
      <c r="U1223" s="58">
        <f>IF(C1223="22", (O1223*'UNIT VALUES'!$D$34)+(Q1223*'UNIT VALUES'!$D$35)+(S1223*'UNIT VALUES'!$D$36), (O1223*'UNIT VALUES'!$D$24)+(Q1223*'UNIT VALUES'!$D$25)+(S1223*'UNIT VALUES'!$D$26))</f>
        <v>1918597.356990743</v>
      </c>
      <c r="V1223" s="58">
        <f>IF(C1223="22",(O1223*'UNIT VALUES'!$D$37)+(Q1223*'UNIT VALUES'!$D$38)+(R1223*'UNIT VALUES'!$D$39),IF(C1223="66",(Q1223*'UNIT VALUES'!$D$27)+(T1223*'UNIT VALUES'!$D$29)+(R1223*'UNIT VALUES'!$D$30),(Q1223*'UNIT VALUES'!$D$27)+(T1223*'UNIT VALUES'!$D$28)+(R1223*'UNIT VALUES'!$D$30)))</f>
        <v>1476732.5672491782</v>
      </c>
      <c r="W1223" s="58">
        <f t="shared" si="19"/>
        <v>1918597</v>
      </c>
      <c r="X1223" s="63">
        <f>ROUND(IF(C1223="22", W1223*'UNIT VALUES'!$D$40, W1223*'UNIT VALUES'!$D$32), 0)</f>
        <v>1673913</v>
      </c>
    </row>
    <row r="1224" spans="1:24">
      <c r="A1224" s="64" t="s">
        <v>2737</v>
      </c>
      <c r="B1224" s="64" t="s">
        <v>2710</v>
      </c>
      <c r="C1224" s="64" t="s">
        <v>28</v>
      </c>
      <c r="D1224" s="64" t="s">
        <v>29</v>
      </c>
      <c r="E1224" s="64" t="s">
        <v>2711</v>
      </c>
      <c r="F1224" s="64" t="s">
        <v>2534</v>
      </c>
      <c r="G1224" s="64" t="s">
        <v>330</v>
      </c>
      <c r="H1224" s="64" t="s">
        <v>24</v>
      </c>
      <c r="I1224" s="64" t="s">
        <v>24</v>
      </c>
      <c r="J1224" s="64" t="s">
        <v>2733</v>
      </c>
      <c r="K1224" s="64" t="s">
        <v>1936</v>
      </c>
      <c r="L1224" s="65">
        <v>145586</v>
      </c>
      <c r="M1224" s="65">
        <v>189046</v>
      </c>
      <c r="N1224" s="65">
        <v>189046</v>
      </c>
      <c r="O1224" s="65">
        <v>166327</v>
      </c>
      <c r="P1224" s="65">
        <v>0</v>
      </c>
      <c r="Q1224" s="65">
        <v>85214</v>
      </c>
      <c r="R1224" s="65">
        <v>3290</v>
      </c>
      <c r="S1224" s="65">
        <v>3301</v>
      </c>
      <c r="T1224" s="57">
        <f>IF(P1224&gt;0, ROUND(IF(IF(OR(C1224="51", C1224="52", C1224="66"), (L1224*'UNIT VALUES'!$C$22)-CALCS!P1224,0)&gt;0, IF(OR(C1224="51", C1224="52", C1224="66"), (L1224*'UNIT VALUES'!$C$22)-CALCS!P1224,0), 0), 0), ROUND(IF(IF(OR(C1224="51", C1224="52", C1224="66"), (L1224*'UNIT VALUES'!$C$22)-CALCS!O1224,0)&gt;0, IF(OR(C1224="51", C1224="52", C1224="66"), (L1224*'UNIT VALUES'!$C$22)-CALCS!O1224,0), 0), 0))</f>
        <v>51036</v>
      </c>
      <c r="U1224" s="58">
        <f>IF(C1224="22", (O1224*'UNIT VALUES'!$D$34)+(Q1224*'UNIT VALUES'!$D$35)+(S1224*'UNIT VALUES'!$D$36), (O1224*'UNIT VALUES'!$D$24)+(Q1224*'UNIT VALUES'!$D$25)+(S1224*'UNIT VALUES'!$D$26))</f>
        <v>3512417.6643025</v>
      </c>
      <c r="V1224" s="58">
        <f>IF(C1224="22",(O1224*'UNIT VALUES'!$D$37)+(Q1224*'UNIT VALUES'!$D$38)+(R1224*'UNIT VALUES'!$D$39),IF(C1224="66",(Q1224*'UNIT VALUES'!$D$27)+(T1224*'UNIT VALUES'!$D$29)+(R1224*'UNIT VALUES'!$D$30),(Q1224*'UNIT VALUES'!$D$27)+(T1224*'UNIT VALUES'!$D$28)+(R1224*'UNIT VALUES'!$D$30)))</f>
        <v>2452340.7693589274</v>
      </c>
      <c r="W1224" s="58">
        <f t="shared" si="19"/>
        <v>3512418</v>
      </c>
      <c r="X1224" s="63">
        <f>ROUND(IF(C1224="22", W1224*'UNIT VALUES'!$D$40, W1224*'UNIT VALUES'!$D$32), 0)</f>
        <v>3064470</v>
      </c>
    </row>
    <row r="1225" spans="1:24">
      <c r="A1225" s="64" t="s">
        <v>2738</v>
      </c>
      <c r="B1225" s="64" t="s">
        <v>2710</v>
      </c>
      <c r="C1225" s="64" t="s">
        <v>49</v>
      </c>
      <c r="D1225" s="64" t="s">
        <v>50</v>
      </c>
      <c r="E1225" s="64" t="s">
        <v>2711</v>
      </c>
      <c r="F1225" s="64" t="s">
        <v>1464</v>
      </c>
      <c r="G1225" s="64" t="s">
        <v>136</v>
      </c>
      <c r="H1225" s="64" t="s">
        <v>24</v>
      </c>
      <c r="I1225" s="64" t="s">
        <v>24</v>
      </c>
      <c r="J1225" s="64" t="s">
        <v>2715</v>
      </c>
      <c r="K1225" s="64" t="s">
        <v>1936</v>
      </c>
      <c r="L1225" s="65">
        <v>17233</v>
      </c>
      <c r="M1225" s="65">
        <v>0</v>
      </c>
      <c r="N1225" s="65">
        <v>0</v>
      </c>
      <c r="O1225" s="65">
        <v>54304</v>
      </c>
      <c r="P1225" s="65">
        <v>0</v>
      </c>
      <c r="Q1225" s="65">
        <v>22207</v>
      </c>
      <c r="R1225" s="65">
        <v>169</v>
      </c>
      <c r="S1225" s="65">
        <v>1409</v>
      </c>
      <c r="T1225" s="57">
        <f>IF(P1225&gt;0, ROUND(IF(IF(OR(C1225="51", C1225="52", C1225="66"), (L1225*'UNIT VALUES'!$C$22)-CALCS!P1225,0)&gt;0, IF(OR(C1225="51", C1225="52", C1225="66"), (L1225*'UNIT VALUES'!$C$22)-CALCS!P1225,0), 0), 0), ROUND(IF(IF(OR(C1225="51", C1225="52", C1225="66"), (L1225*'UNIT VALUES'!$C$22)-CALCS!O1225,0)&gt;0, IF(OR(C1225="51", C1225="52", C1225="66"), (L1225*'UNIT VALUES'!$C$22)-CALCS!O1225,0), 0), 0))</f>
        <v>0</v>
      </c>
      <c r="U1225" s="58">
        <f>IF(C1225="22", (O1225*'UNIT VALUES'!$D$34)+(Q1225*'UNIT VALUES'!$D$35)+(S1225*'UNIT VALUES'!$D$36), (O1225*'UNIT VALUES'!$D$24)+(Q1225*'UNIT VALUES'!$D$25)+(S1225*'UNIT VALUES'!$D$26))</f>
        <v>1029801.8920087691</v>
      </c>
      <c r="V1225" s="58">
        <f>IF(C1225="22",(O1225*'UNIT VALUES'!$D$37)+(Q1225*'UNIT VALUES'!$D$38)+(R1225*'UNIT VALUES'!$D$39),IF(C1225="66",(Q1225*'UNIT VALUES'!$D$27)+(T1225*'UNIT VALUES'!$D$29)+(R1225*'UNIT VALUES'!$D$30),(Q1225*'UNIT VALUES'!$D$27)+(T1225*'UNIT VALUES'!$D$28)+(R1225*'UNIT VALUES'!$D$30)))</f>
        <v>422769.4100020788</v>
      </c>
      <c r="W1225" s="58">
        <f t="shared" si="19"/>
        <v>1029802</v>
      </c>
      <c r="X1225" s="63">
        <f>ROUND(IF(C1225="22", W1225*'UNIT VALUES'!$D$40, W1225*'UNIT VALUES'!$D$32), 0)</f>
        <v>898469</v>
      </c>
    </row>
    <row r="1226" spans="1:24">
      <c r="A1226" s="64" t="s">
        <v>2739</v>
      </c>
      <c r="B1226" s="64" t="s">
        <v>2710</v>
      </c>
      <c r="C1226" s="64" t="s">
        <v>28</v>
      </c>
      <c r="D1226" s="64" t="s">
        <v>29</v>
      </c>
      <c r="E1226" s="64" t="s">
        <v>2711</v>
      </c>
      <c r="F1226" s="64" t="s">
        <v>1928</v>
      </c>
      <c r="G1226" s="64" t="s">
        <v>98</v>
      </c>
      <c r="H1226" s="64" t="s">
        <v>24</v>
      </c>
      <c r="I1226" s="64" t="s">
        <v>24</v>
      </c>
      <c r="J1226" s="64" t="s">
        <v>2718</v>
      </c>
      <c r="K1226" s="64" t="s">
        <v>1936</v>
      </c>
      <c r="L1226" s="65">
        <v>27667</v>
      </c>
      <c r="M1226" s="65">
        <v>0</v>
      </c>
      <c r="N1226" s="65">
        <v>0</v>
      </c>
      <c r="O1226" s="65">
        <v>35527</v>
      </c>
      <c r="P1226" s="65">
        <v>0</v>
      </c>
      <c r="Q1226" s="65">
        <v>18895</v>
      </c>
      <c r="R1226" s="65">
        <v>568</v>
      </c>
      <c r="S1226" s="65">
        <v>664</v>
      </c>
      <c r="T1226" s="57">
        <f>IF(P1226&gt;0, ROUND(IF(IF(OR(C1226="51", C1226="52", C1226="66"), (L1226*'UNIT VALUES'!$C$22)-CALCS!P1226,0)&gt;0, IF(OR(C1226="51", C1226="52", C1226="66"), (L1226*'UNIT VALUES'!$C$22)-CALCS!P1226,0), 0), 0), ROUND(IF(IF(OR(C1226="51", C1226="52", C1226="66"), (L1226*'UNIT VALUES'!$C$22)-CALCS!O1226,0)&gt;0, IF(OR(C1226="51", C1226="52", C1226="66"), (L1226*'UNIT VALUES'!$C$22)-CALCS!O1226,0), 0), 0))</f>
        <v>5780</v>
      </c>
      <c r="U1226" s="58">
        <f>IF(C1226="22", (O1226*'UNIT VALUES'!$D$34)+(Q1226*'UNIT VALUES'!$D$35)+(S1226*'UNIT VALUES'!$D$36), (O1226*'UNIT VALUES'!$D$24)+(Q1226*'UNIT VALUES'!$D$25)+(S1226*'UNIT VALUES'!$D$26))</f>
        <v>764662.73020935059</v>
      </c>
      <c r="V1226" s="58">
        <f>IF(C1226="22",(O1226*'UNIT VALUES'!$D$37)+(Q1226*'UNIT VALUES'!$D$38)+(R1226*'UNIT VALUES'!$D$39),IF(C1226="66",(Q1226*'UNIT VALUES'!$D$27)+(T1226*'UNIT VALUES'!$D$29)+(R1226*'UNIT VALUES'!$D$30),(Q1226*'UNIT VALUES'!$D$27)+(T1226*'UNIT VALUES'!$D$28)+(R1226*'UNIT VALUES'!$D$30)))</f>
        <v>462660.46282225428</v>
      </c>
      <c r="W1226" s="58">
        <f t="shared" si="19"/>
        <v>764663</v>
      </c>
      <c r="X1226" s="63">
        <f>ROUND(IF(C1226="22", W1226*'UNIT VALUES'!$D$40, W1226*'UNIT VALUES'!$D$32), 0)</f>
        <v>667144</v>
      </c>
    </row>
    <row r="1227" spans="1:24">
      <c r="A1227" s="64" t="s">
        <v>2740</v>
      </c>
      <c r="B1227" s="64" t="s">
        <v>2710</v>
      </c>
      <c r="C1227" s="64" t="s">
        <v>28</v>
      </c>
      <c r="D1227" s="64" t="s">
        <v>29</v>
      </c>
      <c r="E1227" s="64" t="s">
        <v>2711</v>
      </c>
      <c r="F1227" s="64" t="s">
        <v>1165</v>
      </c>
      <c r="G1227" s="64" t="s">
        <v>979</v>
      </c>
      <c r="H1227" s="64" t="s">
        <v>24</v>
      </c>
      <c r="I1227" s="64" t="s">
        <v>24</v>
      </c>
      <c r="J1227" s="64" t="s">
        <v>2715</v>
      </c>
      <c r="K1227" s="64" t="s">
        <v>1936</v>
      </c>
      <c r="L1227" s="65">
        <v>451658</v>
      </c>
      <c r="M1227" s="65">
        <v>434849</v>
      </c>
      <c r="N1227" s="65">
        <v>434849</v>
      </c>
      <c r="O1227" s="65">
        <v>395326</v>
      </c>
      <c r="P1227" s="65">
        <v>0</v>
      </c>
      <c r="Q1227" s="65">
        <v>156302</v>
      </c>
      <c r="R1227" s="65">
        <v>10014</v>
      </c>
      <c r="S1227" s="65">
        <v>6942</v>
      </c>
      <c r="T1227" s="57">
        <f>IF(P1227&gt;0, ROUND(IF(IF(OR(C1227="51", C1227="52", C1227="66"), (L1227*'UNIT VALUES'!$C$22)-CALCS!P1227,0)&gt;0, IF(OR(C1227="51", C1227="52", C1227="66"), (L1227*'UNIT VALUES'!$C$22)-CALCS!P1227,0), 0), 0), ROUND(IF(IF(OR(C1227="51", C1227="52", C1227="66"), (L1227*'UNIT VALUES'!$C$22)-CALCS!O1227,0)&gt;0, IF(OR(C1227="51", C1227="52", C1227="66"), (L1227*'UNIT VALUES'!$C$22)-CALCS!O1227,0), 0), 0))</f>
        <v>279010</v>
      </c>
      <c r="U1227" s="58">
        <f>IF(C1227="22", (O1227*'UNIT VALUES'!$D$34)+(Q1227*'UNIT VALUES'!$D$35)+(S1227*'UNIT VALUES'!$D$36), (O1227*'UNIT VALUES'!$D$24)+(Q1227*'UNIT VALUES'!$D$25)+(S1227*'UNIT VALUES'!$D$26))</f>
        <v>6770185.691615738</v>
      </c>
      <c r="V1227" s="58">
        <f>IF(C1227="22",(O1227*'UNIT VALUES'!$D$37)+(Q1227*'UNIT VALUES'!$D$38)+(R1227*'UNIT VALUES'!$D$39),IF(C1227="66",(Q1227*'UNIT VALUES'!$D$27)+(T1227*'UNIT VALUES'!$D$29)+(R1227*'UNIT VALUES'!$D$30),(Q1227*'UNIT VALUES'!$D$27)+(T1227*'UNIT VALUES'!$D$28)+(R1227*'UNIT VALUES'!$D$30)))</f>
        <v>7112167.9350365475</v>
      </c>
      <c r="W1227" s="58">
        <f t="shared" si="19"/>
        <v>7112168</v>
      </c>
      <c r="X1227" s="63">
        <f>ROUND(IF(C1227="22", W1227*'UNIT VALUES'!$D$40, W1227*'UNIT VALUES'!$D$32), 0)</f>
        <v>6205135</v>
      </c>
    </row>
    <row r="1228" spans="1:24">
      <c r="A1228" s="64" t="s">
        <v>2741</v>
      </c>
      <c r="B1228" s="64" t="s">
        <v>2710</v>
      </c>
      <c r="C1228" s="64" t="s">
        <v>28</v>
      </c>
      <c r="D1228" s="64" t="s">
        <v>29</v>
      </c>
      <c r="E1228" s="64" t="s">
        <v>2711</v>
      </c>
      <c r="F1228" s="64" t="s">
        <v>2742</v>
      </c>
      <c r="G1228" s="64" t="s">
        <v>126</v>
      </c>
      <c r="H1228" s="64" t="s">
        <v>24</v>
      </c>
      <c r="I1228" s="64" t="s">
        <v>24</v>
      </c>
      <c r="J1228" s="64" t="s">
        <v>2713</v>
      </c>
      <c r="K1228" s="64" t="s">
        <v>1936</v>
      </c>
      <c r="L1228" s="65">
        <v>33451</v>
      </c>
      <c r="M1228" s="65">
        <v>0</v>
      </c>
      <c r="N1228" s="65">
        <v>0</v>
      </c>
      <c r="O1228" s="65">
        <v>42430</v>
      </c>
      <c r="P1228" s="65">
        <v>0</v>
      </c>
      <c r="Q1228" s="65">
        <v>27679</v>
      </c>
      <c r="R1228" s="65">
        <v>427</v>
      </c>
      <c r="S1228" s="65">
        <v>612</v>
      </c>
      <c r="T1228" s="57">
        <f>IF(P1228&gt;0, ROUND(IF(IF(OR(C1228="51", C1228="52", C1228="66"), (L1228*'UNIT VALUES'!$C$22)-CALCS!P1228,0)&gt;0, IF(OR(C1228="51", C1228="52", C1228="66"), (L1228*'UNIT VALUES'!$C$22)-CALCS!P1228,0), 0), 0), ROUND(IF(IF(OR(C1228="51", C1228="52", C1228="66"), (L1228*'UNIT VALUES'!$C$22)-CALCS!O1228,0)&gt;0, IF(OR(C1228="51", C1228="52", C1228="66"), (L1228*'UNIT VALUES'!$C$22)-CALCS!O1228,0), 0), 0))</f>
        <v>7513</v>
      </c>
      <c r="U1228" s="58">
        <f>IF(C1228="22", (O1228*'UNIT VALUES'!$D$34)+(Q1228*'UNIT VALUES'!$D$35)+(S1228*'UNIT VALUES'!$D$36), (O1228*'UNIT VALUES'!$D$24)+(Q1228*'UNIT VALUES'!$D$25)+(S1228*'UNIT VALUES'!$D$26))</f>
        <v>1040175.8284381549</v>
      </c>
      <c r="V1228" s="58">
        <f>IF(C1228="22",(O1228*'UNIT VALUES'!$D$37)+(Q1228*'UNIT VALUES'!$D$38)+(R1228*'UNIT VALUES'!$D$39),IF(C1228="66",(Q1228*'UNIT VALUES'!$D$27)+(T1228*'UNIT VALUES'!$D$29)+(R1228*'UNIT VALUES'!$D$30),(Q1228*'UNIT VALUES'!$D$27)+(T1228*'UNIT VALUES'!$D$28)+(R1228*'UNIT VALUES'!$D$30)))</f>
        <v>636810.08988690062</v>
      </c>
      <c r="W1228" s="58">
        <f t="shared" si="19"/>
        <v>1040176</v>
      </c>
      <c r="X1228" s="63">
        <f>ROUND(IF(C1228="22", W1228*'UNIT VALUES'!$D$40, W1228*'UNIT VALUES'!$D$32), 0)</f>
        <v>907520</v>
      </c>
    </row>
    <row r="1229" spans="1:24">
      <c r="A1229" s="64" t="s">
        <v>2743</v>
      </c>
      <c r="B1229" s="64" t="s">
        <v>2710</v>
      </c>
      <c r="C1229" s="64" t="s">
        <v>49</v>
      </c>
      <c r="D1229" s="64" t="s">
        <v>50</v>
      </c>
      <c r="E1229" s="64" t="s">
        <v>2711</v>
      </c>
      <c r="F1229" s="64" t="s">
        <v>1245</v>
      </c>
      <c r="G1229" s="64" t="s">
        <v>1246</v>
      </c>
      <c r="H1229" s="64" t="s">
        <v>24</v>
      </c>
      <c r="I1229" s="64" t="s">
        <v>24</v>
      </c>
      <c r="J1229" s="64" t="s">
        <v>2715</v>
      </c>
      <c r="K1229" s="64" t="s">
        <v>1936</v>
      </c>
      <c r="L1229" s="65">
        <v>15711</v>
      </c>
      <c r="M1229" s="65">
        <v>0</v>
      </c>
      <c r="N1229" s="65">
        <v>0</v>
      </c>
      <c r="O1229" s="65">
        <v>74066</v>
      </c>
      <c r="P1229" s="65">
        <v>0</v>
      </c>
      <c r="Q1229" s="65">
        <v>31800</v>
      </c>
      <c r="R1229" s="65">
        <v>145</v>
      </c>
      <c r="S1229" s="65">
        <v>1329</v>
      </c>
      <c r="T1229" s="57">
        <f>IF(P1229&gt;0, ROUND(IF(IF(OR(C1229="51", C1229="52", C1229="66"), (L1229*'UNIT VALUES'!$C$22)-CALCS!P1229,0)&gt;0, IF(OR(C1229="51", C1229="52", C1229="66"), (L1229*'UNIT VALUES'!$C$22)-CALCS!P1229,0), 0), 0), ROUND(IF(IF(OR(C1229="51", C1229="52", C1229="66"), (L1229*'UNIT VALUES'!$C$22)-CALCS!O1229,0)&gt;0, IF(OR(C1229="51", C1229="52", C1229="66"), (L1229*'UNIT VALUES'!$C$22)-CALCS!O1229,0), 0), 0))</f>
        <v>0</v>
      </c>
      <c r="U1229" s="58">
        <f>IF(C1229="22", (O1229*'UNIT VALUES'!$D$34)+(Q1229*'UNIT VALUES'!$D$35)+(S1229*'UNIT VALUES'!$D$36), (O1229*'UNIT VALUES'!$D$24)+(Q1229*'UNIT VALUES'!$D$25)+(S1229*'UNIT VALUES'!$D$26))</f>
        <v>1350785.1441276888</v>
      </c>
      <c r="V1229" s="58">
        <f>IF(C1229="22",(O1229*'UNIT VALUES'!$D$37)+(Q1229*'UNIT VALUES'!$D$38)+(R1229*'UNIT VALUES'!$D$39),IF(C1229="66",(Q1229*'UNIT VALUES'!$D$27)+(T1229*'UNIT VALUES'!$D$29)+(R1229*'UNIT VALUES'!$D$30),(Q1229*'UNIT VALUES'!$D$27)+(T1229*'UNIT VALUES'!$D$28)+(R1229*'UNIT VALUES'!$D$30)))</f>
        <v>598465.51431567851</v>
      </c>
      <c r="W1229" s="58">
        <f t="shared" si="19"/>
        <v>1350785</v>
      </c>
      <c r="X1229" s="63">
        <f>ROUND(IF(C1229="22", W1229*'UNIT VALUES'!$D$40, W1229*'UNIT VALUES'!$D$32), 0)</f>
        <v>1178516</v>
      </c>
    </row>
    <row r="1230" spans="1:24">
      <c r="A1230" s="64" t="s">
        <v>2744</v>
      </c>
      <c r="B1230" s="64" t="s">
        <v>2710</v>
      </c>
      <c r="C1230" s="64" t="s">
        <v>49</v>
      </c>
      <c r="D1230" s="64" t="s">
        <v>50</v>
      </c>
      <c r="E1230" s="64" t="s">
        <v>2711</v>
      </c>
      <c r="F1230" s="64" t="s">
        <v>1983</v>
      </c>
      <c r="G1230" s="64" t="s">
        <v>1942</v>
      </c>
      <c r="H1230" s="64" t="s">
        <v>24</v>
      </c>
      <c r="I1230" s="64" t="s">
        <v>24</v>
      </c>
      <c r="J1230" s="64" t="s">
        <v>2715</v>
      </c>
      <c r="K1230" s="64" t="s">
        <v>1936</v>
      </c>
      <c r="L1230" s="65">
        <v>19698</v>
      </c>
      <c r="M1230" s="65">
        <v>78246</v>
      </c>
      <c r="N1230" s="65">
        <v>78246</v>
      </c>
      <c r="O1230" s="65">
        <v>89609</v>
      </c>
      <c r="P1230" s="65">
        <v>0</v>
      </c>
      <c r="Q1230" s="65">
        <v>34756</v>
      </c>
      <c r="R1230" s="65">
        <v>456</v>
      </c>
      <c r="S1230" s="65">
        <v>1988</v>
      </c>
      <c r="T1230" s="57">
        <f>IF(P1230&gt;0, ROUND(IF(IF(OR(C1230="51", C1230="52", C1230="66"), (L1230*'UNIT VALUES'!$C$22)-CALCS!P1230,0)&gt;0, IF(OR(C1230="51", C1230="52", C1230="66"), (L1230*'UNIT VALUES'!$C$22)-CALCS!P1230,0), 0), 0), ROUND(IF(IF(OR(C1230="51", C1230="52", C1230="66"), (L1230*'UNIT VALUES'!$C$22)-CALCS!O1230,0)&gt;0, IF(OR(C1230="51", C1230="52", C1230="66"), (L1230*'UNIT VALUES'!$C$22)-CALCS!O1230,0), 0), 0))</f>
        <v>0</v>
      </c>
      <c r="U1230" s="58">
        <f>IF(C1230="22", (O1230*'UNIT VALUES'!$D$34)+(Q1230*'UNIT VALUES'!$D$35)+(S1230*'UNIT VALUES'!$D$36), (O1230*'UNIT VALUES'!$D$24)+(Q1230*'UNIT VALUES'!$D$25)+(S1230*'UNIT VALUES'!$D$26))</f>
        <v>1584032.8510188567</v>
      </c>
      <c r="V1230" s="58">
        <f>IF(C1230="22",(O1230*'UNIT VALUES'!$D$37)+(Q1230*'UNIT VALUES'!$D$38)+(R1230*'UNIT VALUES'!$D$39),IF(C1230="66",(Q1230*'UNIT VALUES'!$D$27)+(T1230*'UNIT VALUES'!$D$29)+(R1230*'UNIT VALUES'!$D$30),(Q1230*'UNIT VALUES'!$D$27)+(T1230*'UNIT VALUES'!$D$28)+(R1230*'UNIT VALUES'!$D$30)))</f>
        <v>675358.09752189927</v>
      </c>
      <c r="W1230" s="58">
        <f t="shared" si="19"/>
        <v>1584033</v>
      </c>
      <c r="X1230" s="63">
        <f>ROUND(IF(C1230="22", W1230*'UNIT VALUES'!$D$40, W1230*'UNIT VALUES'!$D$32), 0)</f>
        <v>1382017</v>
      </c>
    </row>
    <row r="1231" spans="1:24">
      <c r="A1231" s="64" t="s">
        <v>2745</v>
      </c>
      <c r="B1231" s="64" t="s">
        <v>2710</v>
      </c>
      <c r="C1231" s="64" t="s">
        <v>49</v>
      </c>
      <c r="D1231" s="64" t="s">
        <v>50</v>
      </c>
      <c r="E1231" s="64" t="s">
        <v>2711</v>
      </c>
      <c r="F1231" s="64" t="s">
        <v>2746</v>
      </c>
      <c r="G1231" s="64" t="s">
        <v>1195</v>
      </c>
      <c r="H1231" s="64" t="s">
        <v>24</v>
      </c>
      <c r="I1231" s="64" t="s">
        <v>24</v>
      </c>
      <c r="J1231" s="64" t="s">
        <v>2715</v>
      </c>
      <c r="K1231" s="64" t="s">
        <v>1936</v>
      </c>
      <c r="L1231" s="65">
        <v>18251</v>
      </c>
      <c r="M1231" s="65">
        <v>51389</v>
      </c>
      <c r="N1231" s="65">
        <v>51389</v>
      </c>
      <c r="O1231" s="65">
        <v>74842</v>
      </c>
      <c r="P1231" s="65">
        <v>0</v>
      </c>
      <c r="Q1231" s="65">
        <v>24973</v>
      </c>
      <c r="R1231" s="65">
        <v>461</v>
      </c>
      <c r="S1231" s="65">
        <v>1173</v>
      </c>
      <c r="T1231" s="57">
        <f>IF(P1231&gt;0, ROUND(IF(IF(OR(C1231="51", C1231="52", C1231="66"), (L1231*'UNIT VALUES'!$C$22)-CALCS!P1231,0)&gt;0, IF(OR(C1231="51", C1231="52", C1231="66"), (L1231*'UNIT VALUES'!$C$22)-CALCS!P1231,0), 0), 0), ROUND(IF(IF(OR(C1231="51", C1231="52", C1231="66"), (L1231*'UNIT VALUES'!$C$22)-CALCS!O1231,0)&gt;0, IF(OR(C1231="51", C1231="52", C1231="66"), (L1231*'UNIT VALUES'!$C$22)-CALCS!O1231,0), 0), 0))</f>
        <v>0</v>
      </c>
      <c r="U1231" s="58">
        <f>IF(C1231="22", (O1231*'UNIT VALUES'!$D$34)+(Q1231*'UNIT VALUES'!$D$35)+(S1231*'UNIT VALUES'!$D$36), (O1231*'UNIT VALUES'!$D$24)+(Q1231*'UNIT VALUES'!$D$25)+(S1231*'UNIT VALUES'!$D$26))</f>
        <v>1115467.2091534662</v>
      </c>
      <c r="V1231" s="58">
        <f>IF(C1231="22",(O1231*'UNIT VALUES'!$D$37)+(Q1231*'UNIT VALUES'!$D$38)+(R1231*'UNIT VALUES'!$D$39),IF(C1231="66",(Q1231*'UNIT VALUES'!$D$27)+(T1231*'UNIT VALUES'!$D$29)+(R1231*'UNIT VALUES'!$D$30),(Q1231*'UNIT VALUES'!$D$27)+(T1231*'UNIT VALUES'!$D$28)+(R1231*'UNIT VALUES'!$D$30)))</f>
        <v>494790.3790755216</v>
      </c>
      <c r="W1231" s="58">
        <f t="shared" si="19"/>
        <v>1115467</v>
      </c>
      <c r="X1231" s="63">
        <f>ROUND(IF(C1231="22", W1231*'UNIT VALUES'!$D$40, W1231*'UNIT VALUES'!$D$32), 0)</f>
        <v>973209</v>
      </c>
    </row>
    <row r="1232" spans="1:24">
      <c r="A1232" s="64" t="s">
        <v>2747</v>
      </c>
      <c r="B1232" s="64" t="s">
        <v>2710</v>
      </c>
      <c r="C1232" s="64" t="s">
        <v>49</v>
      </c>
      <c r="D1232" s="64" t="s">
        <v>50</v>
      </c>
      <c r="E1232" s="64" t="s">
        <v>2711</v>
      </c>
      <c r="F1232" s="64" t="s">
        <v>2748</v>
      </c>
      <c r="G1232" s="64" t="s">
        <v>1897</v>
      </c>
      <c r="H1232" s="64" t="s">
        <v>24</v>
      </c>
      <c r="I1232" s="64" t="s">
        <v>24</v>
      </c>
      <c r="J1232" s="64" t="s">
        <v>2715</v>
      </c>
      <c r="K1232" s="64" t="s">
        <v>1936</v>
      </c>
      <c r="L1232" s="65">
        <v>30189</v>
      </c>
      <c r="M1232" s="65">
        <v>47115</v>
      </c>
      <c r="N1232" s="65">
        <v>47115</v>
      </c>
      <c r="O1232" s="65">
        <v>59662</v>
      </c>
      <c r="P1232" s="65">
        <v>0</v>
      </c>
      <c r="Q1232" s="65">
        <v>31955</v>
      </c>
      <c r="R1232" s="65">
        <v>410</v>
      </c>
      <c r="S1232" s="65">
        <v>912</v>
      </c>
      <c r="T1232" s="57">
        <f>IF(P1232&gt;0, ROUND(IF(IF(OR(C1232="51", C1232="52", C1232="66"), (L1232*'UNIT VALUES'!$C$22)-CALCS!P1232,0)&gt;0, IF(OR(C1232="51", C1232="52", C1232="66"), (L1232*'UNIT VALUES'!$C$22)-CALCS!P1232,0), 0), 0), ROUND(IF(IF(OR(C1232="51", C1232="52", C1232="66"), (L1232*'UNIT VALUES'!$C$22)-CALCS!O1232,0)&gt;0, IF(OR(C1232="51", C1232="52", C1232="66"), (L1232*'UNIT VALUES'!$C$22)-CALCS!O1232,0), 0), 0))</f>
        <v>0</v>
      </c>
      <c r="U1232" s="58">
        <f>IF(C1232="22", (O1232*'UNIT VALUES'!$D$34)+(Q1232*'UNIT VALUES'!$D$35)+(S1232*'UNIT VALUES'!$D$36), (O1232*'UNIT VALUES'!$D$24)+(Q1232*'UNIT VALUES'!$D$25)+(S1232*'UNIT VALUES'!$D$26))</f>
        <v>1256642.8450932065</v>
      </c>
      <c r="V1232" s="58">
        <f>IF(C1232="22",(O1232*'UNIT VALUES'!$D$37)+(Q1232*'UNIT VALUES'!$D$38)+(R1232*'UNIT VALUES'!$D$39),IF(C1232="66",(Q1232*'UNIT VALUES'!$D$27)+(T1232*'UNIT VALUES'!$D$29)+(R1232*'UNIT VALUES'!$D$30),(Q1232*'UNIT VALUES'!$D$27)+(T1232*'UNIT VALUES'!$D$28)+(R1232*'UNIT VALUES'!$D$30)))</f>
        <v>620269.6330413348</v>
      </c>
      <c r="W1232" s="58">
        <f t="shared" ref="W1232:W1233" si="20">ROUND(IF(U1232&gt;V1232,U1232,V1232), 0)</f>
        <v>1256643</v>
      </c>
      <c r="X1232" s="63">
        <f>ROUND(IF(C1232="22", W1232*'UNIT VALUES'!$D$40, W1232*'UNIT VALUES'!$D$32), 0)</f>
        <v>1096380</v>
      </c>
    </row>
    <row r="1233" spans="1:24">
      <c r="A1233" s="64" t="s">
        <v>2749</v>
      </c>
      <c r="B1233" s="64" t="s">
        <v>2710</v>
      </c>
      <c r="C1233" s="64" t="s">
        <v>28</v>
      </c>
      <c r="D1233" s="64" t="s">
        <v>29</v>
      </c>
      <c r="E1233" s="64" t="s">
        <v>2711</v>
      </c>
      <c r="F1233" s="64" t="s">
        <v>2537</v>
      </c>
      <c r="G1233" s="64" t="s">
        <v>2140</v>
      </c>
      <c r="H1233" s="64" t="s">
        <v>24</v>
      </c>
      <c r="I1233" s="64" t="s">
        <v>24</v>
      </c>
      <c r="J1233" s="64" t="s">
        <v>2750</v>
      </c>
      <c r="K1233" s="64" t="s">
        <v>1936</v>
      </c>
      <c r="L1233" s="65">
        <v>34780</v>
      </c>
      <c r="M1233" s="65">
        <v>0</v>
      </c>
      <c r="N1233" s="65">
        <v>0</v>
      </c>
      <c r="O1233" s="65">
        <v>42043</v>
      </c>
      <c r="P1233" s="65">
        <v>0</v>
      </c>
      <c r="Q1233" s="65">
        <v>27249</v>
      </c>
      <c r="R1233" s="65">
        <v>653</v>
      </c>
      <c r="S1233" s="65">
        <v>1076</v>
      </c>
      <c r="T1233" s="57">
        <f>IF(P1233&gt;0, ROUND(IF(IF(OR(C1233="51", C1233="52", C1233="66"), (L1233*'UNIT VALUES'!$C$22)-CALCS!P1233,0)&gt;0, IF(OR(C1233="51", C1233="52", C1233="66"), (L1233*'UNIT VALUES'!$C$22)-CALCS!P1233,0), 0), 0), ROUND(IF(IF(OR(C1233="51", C1233="52", C1233="66"), (L1233*'UNIT VALUES'!$C$22)-CALCS!O1233,0)&gt;0, IF(OR(C1233="51", C1233="52", C1233="66"), (L1233*'UNIT VALUES'!$C$22)-CALCS!O1233,0), 0), 0))</f>
        <v>9884</v>
      </c>
      <c r="U1233" s="58">
        <f>IF(C1233="22", (O1233*'UNIT VALUES'!$D$34)+(Q1233*'UNIT VALUES'!$D$35)+(S1233*'UNIT VALUES'!$D$36), (O1233*'UNIT VALUES'!$D$24)+(Q1233*'UNIT VALUES'!$D$25)+(S1233*'UNIT VALUES'!$D$26))</f>
        <v>1104727.1129570953</v>
      </c>
      <c r="V1233" s="58">
        <f>IF(C1233="22",(O1233*'UNIT VALUES'!$D$37)+(Q1233*'UNIT VALUES'!$D$38)+(R1233*'UNIT VALUES'!$D$39),IF(C1233="66",(Q1233*'UNIT VALUES'!$D$27)+(T1233*'UNIT VALUES'!$D$29)+(R1233*'UNIT VALUES'!$D$30),(Q1233*'UNIT VALUES'!$D$27)+(T1233*'UNIT VALUES'!$D$28)+(R1233*'UNIT VALUES'!$D$30)))</f>
        <v>674801.26274206501</v>
      </c>
      <c r="W1233" s="58">
        <f t="shared" si="20"/>
        <v>1104727</v>
      </c>
      <c r="X1233" s="63">
        <f>ROUND(IF(C1233="22", W1233*'UNIT VALUES'!$D$40, W1233*'UNIT VALUES'!$D$32), 0)</f>
        <v>963838</v>
      </c>
    </row>
  </sheetData>
  <autoFilter ref="A1:X123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233"/>
  <sheetViews>
    <sheetView topLeftCell="D1" workbookViewId="0">
      <pane ySplit="1" topLeftCell="A2" activePane="bottomLeft" state="frozen"/>
      <selection pane="bottomLeft" activeCell="X10" sqref="X10"/>
    </sheetView>
  </sheetViews>
  <sheetFormatPr defaultColWidth="91.42578125" defaultRowHeight="15"/>
  <cols>
    <col min="1" max="1" width="29.85546875" bestFit="1" customWidth="1"/>
    <col min="2" max="2" width="4.28515625" bestFit="1" customWidth="1"/>
    <col min="3" max="3" width="3.140625" bestFit="1" customWidth="1"/>
    <col min="4" max="4" width="12.85546875" bestFit="1" customWidth="1"/>
    <col min="5" max="5" width="3" bestFit="1" customWidth="1"/>
    <col min="6" max="6" width="5" bestFit="1" customWidth="1"/>
    <col min="7" max="7" width="4" bestFit="1" customWidth="1"/>
    <col min="8" max="8" width="6" bestFit="1" customWidth="1"/>
    <col min="9" max="9" width="6.42578125" bestFit="1" customWidth="1"/>
    <col min="10" max="11" width="6" bestFit="1" customWidth="1"/>
    <col min="12" max="12" width="8" bestFit="1" customWidth="1"/>
    <col min="13" max="14" width="9" bestFit="1" customWidth="1"/>
    <col min="15" max="18" width="8" bestFit="1" customWidth="1"/>
    <col min="19" max="19" width="9.42578125" bestFit="1" customWidth="1"/>
    <col min="20" max="20" width="10" bestFit="1" customWidth="1"/>
    <col min="21" max="22" width="12.140625" bestFit="1" customWidth="1"/>
    <col min="23" max="23" width="12.140625" customWidth="1"/>
    <col min="24" max="25" width="12.140625" bestFit="1" customWidth="1"/>
  </cols>
  <sheetData>
    <row r="1" spans="1:25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10</v>
      </c>
      <c r="L1" s="71" t="s">
        <v>11</v>
      </c>
      <c r="M1" s="71" t="s">
        <v>3381</v>
      </c>
      <c r="N1" s="71" t="s">
        <v>3382</v>
      </c>
      <c r="O1" s="71" t="s">
        <v>12</v>
      </c>
      <c r="P1" s="71" t="s">
        <v>3383</v>
      </c>
      <c r="Q1" s="71" t="s">
        <v>13</v>
      </c>
      <c r="R1" s="71" t="s">
        <v>14</v>
      </c>
      <c r="S1" s="71" t="s">
        <v>15</v>
      </c>
      <c r="T1" s="60" t="s">
        <v>16</v>
      </c>
      <c r="U1" s="61" t="s">
        <v>3335</v>
      </c>
      <c r="V1" s="61" t="s">
        <v>3336</v>
      </c>
      <c r="W1" s="61" t="s">
        <v>3387</v>
      </c>
      <c r="X1" s="61" t="s">
        <v>3376</v>
      </c>
      <c r="Y1" s="62" t="s">
        <v>1167</v>
      </c>
    </row>
    <row r="2" spans="1:25">
      <c r="A2" s="64" t="s">
        <v>34</v>
      </c>
      <c r="B2" s="64" t="s">
        <v>35</v>
      </c>
      <c r="C2" s="64" t="s">
        <v>19</v>
      </c>
      <c r="D2" s="64" t="s">
        <v>20</v>
      </c>
      <c r="E2" s="64" t="s">
        <v>36</v>
      </c>
      <c r="F2" s="64" t="s">
        <v>22</v>
      </c>
      <c r="G2" s="64" t="s">
        <v>23</v>
      </c>
      <c r="H2" s="64" t="s">
        <v>24</v>
      </c>
      <c r="I2" s="64" t="s">
        <v>24</v>
      </c>
      <c r="J2" s="64" t="s">
        <v>25</v>
      </c>
      <c r="K2" s="64" t="s">
        <v>37</v>
      </c>
      <c r="L2" s="65">
        <v>0</v>
      </c>
      <c r="M2" s="65">
        <v>3894135</v>
      </c>
      <c r="N2" s="65">
        <v>3893888</v>
      </c>
      <c r="O2" s="65">
        <v>2907955</v>
      </c>
      <c r="P2" s="65">
        <v>0</v>
      </c>
      <c r="Q2" s="65">
        <v>436029</v>
      </c>
      <c r="R2" s="65">
        <v>77948</v>
      </c>
      <c r="S2" s="65">
        <v>18924</v>
      </c>
      <c r="T2" s="57">
        <v>0</v>
      </c>
      <c r="U2" s="58">
        <v>24921522.982313439</v>
      </c>
      <c r="V2" s="58">
        <v>17887876.052840732</v>
      </c>
      <c r="W2" s="58" t="str">
        <f>IF(U2&gt;V2, "A", "B")</f>
        <v>A</v>
      </c>
      <c r="X2" s="58">
        <v>24921523</v>
      </c>
      <c r="Y2" s="63">
        <v>20780346</v>
      </c>
    </row>
    <row r="3" spans="1:25">
      <c r="A3" s="64" t="s">
        <v>38</v>
      </c>
      <c r="B3" s="64" t="s">
        <v>35</v>
      </c>
      <c r="C3" s="64" t="s">
        <v>28</v>
      </c>
      <c r="D3" s="64" t="s">
        <v>29</v>
      </c>
      <c r="E3" s="64" t="s">
        <v>36</v>
      </c>
      <c r="F3" s="64" t="s">
        <v>39</v>
      </c>
      <c r="G3" s="64" t="s">
        <v>40</v>
      </c>
      <c r="H3" s="64" t="s">
        <v>24</v>
      </c>
      <c r="I3" s="64" t="s">
        <v>41</v>
      </c>
      <c r="J3" s="64" t="s">
        <v>42</v>
      </c>
      <c r="K3" s="64" t="s">
        <v>37</v>
      </c>
      <c r="L3" s="65">
        <v>33657</v>
      </c>
      <c r="M3" s="65">
        <v>29118</v>
      </c>
      <c r="N3" s="65">
        <v>29523</v>
      </c>
      <c r="O3" s="65">
        <v>23106</v>
      </c>
      <c r="P3" s="65">
        <v>0</v>
      </c>
      <c r="Q3" s="65">
        <v>5533</v>
      </c>
      <c r="R3" s="65">
        <v>2056</v>
      </c>
      <c r="S3" s="65">
        <v>111</v>
      </c>
      <c r="T3" s="57">
        <v>27145</v>
      </c>
      <c r="U3" s="58">
        <v>234755.32660131902</v>
      </c>
      <c r="V3" s="58">
        <v>590345.83914924669</v>
      </c>
      <c r="W3" s="58" t="str">
        <f t="shared" ref="W3:W66" si="0">IF(U3&gt;V3, "A", "B")</f>
        <v>B</v>
      </c>
      <c r="X3" s="58">
        <v>590346</v>
      </c>
      <c r="Y3" s="63">
        <v>515058</v>
      </c>
    </row>
    <row r="4" spans="1:25">
      <c r="A4" s="64" t="s">
        <v>43</v>
      </c>
      <c r="B4" s="64" t="s">
        <v>35</v>
      </c>
      <c r="C4" s="64" t="s">
        <v>28</v>
      </c>
      <c r="D4" s="64" t="s">
        <v>29</v>
      </c>
      <c r="E4" s="64" t="s">
        <v>36</v>
      </c>
      <c r="F4" s="64" t="s">
        <v>44</v>
      </c>
      <c r="G4" s="64" t="s">
        <v>45</v>
      </c>
      <c r="H4" s="64" t="s">
        <v>24</v>
      </c>
      <c r="I4" s="64" t="s">
        <v>46</v>
      </c>
      <c r="J4" s="64" t="s">
        <v>47</v>
      </c>
      <c r="K4" s="64" t="s">
        <v>37</v>
      </c>
      <c r="L4" s="65">
        <v>16261</v>
      </c>
      <c r="M4" s="65">
        <v>0</v>
      </c>
      <c r="N4" s="65">
        <v>0</v>
      </c>
      <c r="O4" s="65">
        <v>53380</v>
      </c>
      <c r="P4" s="65">
        <v>0</v>
      </c>
      <c r="Q4" s="65">
        <v>13901</v>
      </c>
      <c r="R4" s="65">
        <v>493</v>
      </c>
      <c r="S4" s="65">
        <v>193</v>
      </c>
      <c r="T4" s="57">
        <v>0</v>
      </c>
      <c r="U4" s="58">
        <v>566072.84296540031</v>
      </c>
      <c r="V4" s="58">
        <v>292313.61690131115</v>
      </c>
      <c r="W4" s="58" t="str">
        <f t="shared" si="0"/>
        <v>A</v>
      </c>
      <c r="X4" s="58">
        <v>566073</v>
      </c>
      <c r="Y4" s="63">
        <v>493880</v>
      </c>
    </row>
    <row r="5" spans="1:25">
      <c r="A5" s="64" t="s">
        <v>48</v>
      </c>
      <c r="B5" s="64" t="s">
        <v>35</v>
      </c>
      <c r="C5" s="64" t="s">
        <v>49</v>
      </c>
      <c r="D5" s="64" t="s">
        <v>50</v>
      </c>
      <c r="E5" s="64" t="s">
        <v>36</v>
      </c>
      <c r="F5" s="64" t="s">
        <v>51</v>
      </c>
      <c r="G5" s="64" t="s">
        <v>52</v>
      </c>
      <c r="H5" s="64" t="s">
        <v>24</v>
      </c>
      <c r="I5" s="64" t="s">
        <v>53</v>
      </c>
      <c r="J5" s="64" t="s">
        <v>54</v>
      </c>
      <c r="K5" s="64" t="s">
        <v>37</v>
      </c>
      <c r="L5" s="65">
        <v>33054</v>
      </c>
      <c r="M5" s="65">
        <v>37656</v>
      </c>
      <c r="N5" s="65">
        <v>31729</v>
      </c>
      <c r="O5" s="65">
        <v>27456</v>
      </c>
      <c r="P5" s="65">
        <v>23134</v>
      </c>
      <c r="Q5" s="65">
        <v>6960</v>
      </c>
      <c r="R5" s="65">
        <v>1535</v>
      </c>
      <c r="S5" s="65">
        <v>237</v>
      </c>
      <c r="T5" s="57">
        <v>26216</v>
      </c>
      <c r="U5" s="58">
        <v>308624.7527876565</v>
      </c>
      <c r="V5" s="58">
        <v>567831.10928909504</v>
      </c>
      <c r="W5" s="58" t="str">
        <f t="shared" si="0"/>
        <v>B</v>
      </c>
      <c r="X5" s="58">
        <v>567831</v>
      </c>
      <c r="Y5" s="63">
        <v>495414</v>
      </c>
    </row>
    <row r="6" spans="1:25">
      <c r="A6" s="64" t="s">
        <v>55</v>
      </c>
      <c r="B6" s="64" t="s">
        <v>35</v>
      </c>
      <c r="C6" s="64" t="s">
        <v>28</v>
      </c>
      <c r="D6" s="64" t="s">
        <v>29</v>
      </c>
      <c r="E6" s="64" t="s">
        <v>36</v>
      </c>
      <c r="F6" s="64" t="s">
        <v>56</v>
      </c>
      <c r="G6" s="64" t="s">
        <v>23</v>
      </c>
      <c r="H6" s="64" t="s">
        <v>24</v>
      </c>
      <c r="I6" s="64" t="s">
        <v>57</v>
      </c>
      <c r="J6" s="64" t="s">
        <v>54</v>
      </c>
      <c r="K6" s="64" t="s">
        <v>37</v>
      </c>
      <c r="L6" s="65">
        <v>341421</v>
      </c>
      <c r="M6" s="65">
        <v>288297</v>
      </c>
      <c r="N6" s="65">
        <v>286799</v>
      </c>
      <c r="O6" s="65">
        <v>212237</v>
      </c>
      <c r="P6" s="65">
        <v>211134</v>
      </c>
      <c r="Q6" s="65">
        <v>58656</v>
      </c>
      <c r="R6" s="65">
        <v>21193</v>
      </c>
      <c r="S6" s="65">
        <v>2252</v>
      </c>
      <c r="T6" s="57">
        <v>298616</v>
      </c>
      <c r="U6" s="58">
        <v>2606439.451380488</v>
      </c>
      <c r="V6" s="58">
        <v>6351561.0350036062</v>
      </c>
      <c r="W6" s="58" t="str">
        <f t="shared" si="0"/>
        <v>B</v>
      </c>
      <c r="X6" s="58">
        <v>6351561</v>
      </c>
      <c r="Y6" s="63">
        <v>5541530</v>
      </c>
    </row>
    <row r="7" spans="1:25">
      <c r="A7" s="64" t="s">
        <v>58</v>
      </c>
      <c r="B7" s="64" t="s">
        <v>35</v>
      </c>
      <c r="C7" s="64" t="s">
        <v>28</v>
      </c>
      <c r="D7" s="64" t="s">
        <v>29</v>
      </c>
      <c r="E7" s="64" t="s">
        <v>36</v>
      </c>
      <c r="F7" s="64" t="s">
        <v>59</v>
      </c>
      <c r="G7" s="64" t="s">
        <v>23</v>
      </c>
      <c r="H7" s="64" t="s">
        <v>24</v>
      </c>
      <c r="I7" s="64" t="s">
        <v>60</v>
      </c>
      <c r="J7" s="64" t="s">
        <v>61</v>
      </c>
      <c r="K7" s="64" t="s">
        <v>37</v>
      </c>
      <c r="L7" s="65">
        <v>29649</v>
      </c>
      <c r="M7" s="65">
        <v>42675</v>
      </c>
      <c r="N7" s="65">
        <v>42002</v>
      </c>
      <c r="O7" s="65">
        <v>55683</v>
      </c>
      <c r="P7" s="65">
        <v>0</v>
      </c>
      <c r="Q7" s="65">
        <v>10020</v>
      </c>
      <c r="R7" s="65">
        <v>1500</v>
      </c>
      <c r="S7" s="65">
        <v>337</v>
      </c>
      <c r="T7" s="57">
        <v>0</v>
      </c>
      <c r="U7" s="58">
        <v>475357.89315455541</v>
      </c>
      <c r="V7" s="58">
        <v>292501.89715674898</v>
      </c>
      <c r="W7" s="58" t="str">
        <f t="shared" si="0"/>
        <v>A</v>
      </c>
      <c r="X7" s="58">
        <v>475358</v>
      </c>
      <c r="Y7" s="63">
        <v>414734</v>
      </c>
    </row>
    <row r="8" spans="1:25">
      <c r="A8" s="64" t="s">
        <v>62</v>
      </c>
      <c r="B8" s="64" t="s">
        <v>35</v>
      </c>
      <c r="C8" s="64" t="s">
        <v>28</v>
      </c>
      <c r="D8" s="64" t="s">
        <v>29</v>
      </c>
      <c r="E8" s="64" t="s">
        <v>36</v>
      </c>
      <c r="F8" s="64" t="s">
        <v>63</v>
      </c>
      <c r="G8" s="64" t="s">
        <v>23</v>
      </c>
      <c r="H8" s="64" t="s">
        <v>24</v>
      </c>
      <c r="I8" s="64" t="s">
        <v>64</v>
      </c>
      <c r="J8" s="64" t="s">
        <v>65</v>
      </c>
      <c r="K8" s="64" t="s">
        <v>37</v>
      </c>
      <c r="L8" s="65">
        <v>31440</v>
      </c>
      <c r="M8" s="65">
        <v>49083</v>
      </c>
      <c r="N8" s="65">
        <v>48750</v>
      </c>
      <c r="O8" s="65">
        <v>65496</v>
      </c>
      <c r="P8" s="65">
        <v>0</v>
      </c>
      <c r="Q8" s="65">
        <v>10566</v>
      </c>
      <c r="R8" s="65">
        <v>966</v>
      </c>
      <c r="S8" s="65">
        <v>297</v>
      </c>
      <c r="T8" s="57">
        <v>0</v>
      </c>
      <c r="U8" s="58">
        <v>504702.56386856223</v>
      </c>
      <c r="V8" s="58">
        <v>264438.51854851341</v>
      </c>
      <c r="W8" s="58" t="str">
        <f t="shared" si="0"/>
        <v>A</v>
      </c>
      <c r="X8" s="58">
        <v>504703</v>
      </c>
      <c r="Y8" s="63">
        <v>440337</v>
      </c>
    </row>
    <row r="9" spans="1:25">
      <c r="A9" s="64" t="s">
        <v>66</v>
      </c>
      <c r="B9" s="64" t="s">
        <v>35</v>
      </c>
      <c r="C9" s="64" t="s">
        <v>28</v>
      </c>
      <c r="D9" s="64" t="s">
        <v>29</v>
      </c>
      <c r="E9" s="64" t="s">
        <v>36</v>
      </c>
      <c r="F9" s="64" t="s">
        <v>67</v>
      </c>
      <c r="G9" s="64" t="s">
        <v>68</v>
      </c>
      <c r="H9" s="64" t="s">
        <v>24</v>
      </c>
      <c r="I9" s="64" t="s">
        <v>69</v>
      </c>
      <c r="J9" s="64" t="s">
        <v>70</v>
      </c>
      <c r="K9" s="64" t="s">
        <v>37</v>
      </c>
      <c r="L9" s="65">
        <v>31649</v>
      </c>
      <c r="M9" s="65">
        <v>37029</v>
      </c>
      <c r="N9" s="65">
        <v>37029</v>
      </c>
      <c r="O9" s="65">
        <v>39319</v>
      </c>
      <c r="P9" s="65">
        <v>0</v>
      </c>
      <c r="Q9" s="65">
        <v>8686</v>
      </c>
      <c r="R9" s="65">
        <v>1463</v>
      </c>
      <c r="S9" s="65">
        <v>136</v>
      </c>
      <c r="T9" s="57">
        <v>7934</v>
      </c>
      <c r="U9" s="58">
        <v>368041.33304265444</v>
      </c>
      <c r="V9" s="58">
        <v>364882.29856106231</v>
      </c>
      <c r="W9" s="58" t="str">
        <f t="shared" si="0"/>
        <v>A</v>
      </c>
      <c r="X9" s="58">
        <v>368041</v>
      </c>
      <c r="Y9" s="63">
        <v>321104</v>
      </c>
    </row>
    <row r="10" spans="1:25">
      <c r="A10" s="64" t="s">
        <v>71</v>
      </c>
      <c r="B10" s="64" t="s">
        <v>35</v>
      </c>
      <c r="C10" s="64" t="s">
        <v>28</v>
      </c>
      <c r="D10" s="64" t="s">
        <v>29</v>
      </c>
      <c r="E10" s="64" t="s">
        <v>36</v>
      </c>
      <c r="F10" s="64" t="s">
        <v>72</v>
      </c>
      <c r="G10" s="64" t="s">
        <v>73</v>
      </c>
      <c r="H10" s="64" t="s">
        <v>24</v>
      </c>
      <c r="I10" s="64" t="s">
        <v>74</v>
      </c>
      <c r="J10" s="64" t="s">
        <v>75</v>
      </c>
      <c r="K10" s="64" t="s">
        <v>37</v>
      </c>
      <c r="L10" s="65">
        <v>58088</v>
      </c>
      <c r="M10" s="65">
        <v>47565</v>
      </c>
      <c r="N10" s="65">
        <v>47565</v>
      </c>
      <c r="O10" s="65">
        <v>36856</v>
      </c>
      <c r="P10" s="65">
        <v>0</v>
      </c>
      <c r="Q10" s="65">
        <v>8449</v>
      </c>
      <c r="R10" s="65">
        <v>2658</v>
      </c>
      <c r="S10" s="65">
        <v>319</v>
      </c>
      <c r="T10" s="57">
        <v>49871</v>
      </c>
      <c r="U10" s="58">
        <v>386881.16333822574</v>
      </c>
      <c r="V10" s="58">
        <v>972859.52560548228</v>
      </c>
      <c r="W10" s="58" t="str">
        <f t="shared" si="0"/>
        <v>B</v>
      </c>
      <c r="X10" s="58">
        <v>972860</v>
      </c>
      <c r="Y10" s="63">
        <v>848789</v>
      </c>
    </row>
    <row r="11" spans="1:25">
      <c r="A11" s="64" t="s">
        <v>76</v>
      </c>
      <c r="B11" s="64" t="s">
        <v>35</v>
      </c>
      <c r="C11" s="64" t="s">
        <v>28</v>
      </c>
      <c r="D11" s="64" t="s">
        <v>29</v>
      </c>
      <c r="E11" s="64" t="s">
        <v>36</v>
      </c>
      <c r="F11" s="64" t="s">
        <v>77</v>
      </c>
      <c r="G11" s="64" t="s">
        <v>23</v>
      </c>
      <c r="H11" s="64" t="s">
        <v>24</v>
      </c>
      <c r="I11" s="64" t="s">
        <v>78</v>
      </c>
      <c r="J11" s="64" t="s">
        <v>54</v>
      </c>
      <c r="K11" s="64" t="s">
        <v>37</v>
      </c>
      <c r="L11" s="65">
        <v>1</v>
      </c>
      <c r="M11" s="65">
        <v>0</v>
      </c>
      <c r="N11" s="65">
        <v>0</v>
      </c>
      <c r="O11" s="65">
        <v>81619</v>
      </c>
      <c r="P11" s="65">
        <v>0</v>
      </c>
      <c r="Q11" s="65">
        <v>3534</v>
      </c>
      <c r="R11" s="65">
        <v>143</v>
      </c>
      <c r="S11" s="65">
        <v>238</v>
      </c>
      <c r="T11" s="57">
        <v>0</v>
      </c>
      <c r="U11" s="58">
        <v>309655.95984090038</v>
      </c>
      <c r="V11" s="58">
        <v>75576.301530595796</v>
      </c>
      <c r="W11" s="58" t="str">
        <f t="shared" si="0"/>
        <v>A</v>
      </c>
      <c r="X11" s="58">
        <v>309656</v>
      </c>
      <c r="Y11" s="63">
        <v>270165</v>
      </c>
    </row>
    <row r="12" spans="1:25">
      <c r="A12" s="64" t="s">
        <v>79</v>
      </c>
      <c r="B12" s="64" t="s">
        <v>35</v>
      </c>
      <c r="C12" s="64" t="s">
        <v>28</v>
      </c>
      <c r="D12" s="64" t="s">
        <v>29</v>
      </c>
      <c r="E12" s="64" t="s">
        <v>36</v>
      </c>
      <c r="F12" s="64" t="s">
        <v>80</v>
      </c>
      <c r="G12" s="64" t="s">
        <v>23</v>
      </c>
      <c r="H12" s="64" t="s">
        <v>24</v>
      </c>
      <c r="I12" s="64" t="s">
        <v>81</v>
      </c>
      <c r="J12" s="64" t="s">
        <v>82</v>
      </c>
      <c r="K12" s="64" t="s">
        <v>37</v>
      </c>
      <c r="L12" s="65">
        <v>72365</v>
      </c>
      <c r="M12" s="65">
        <v>142879</v>
      </c>
      <c r="N12" s="65">
        <v>142513</v>
      </c>
      <c r="O12" s="65">
        <v>180105</v>
      </c>
      <c r="P12" s="65">
        <v>0</v>
      </c>
      <c r="Q12" s="65">
        <v>23977</v>
      </c>
      <c r="R12" s="65">
        <v>3042</v>
      </c>
      <c r="S12" s="65">
        <v>843</v>
      </c>
      <c r="T12" s="57">
        <v>0</v>
      </c>
      <c r="U12" s="58">
        <v>1235793.4995928782</v>
      </c>
      <c r="V12" s="58">
        <v>660815.38695538905</v>
      </c>
      <c r="W12" s="58" t="str">
        <f t="shared" si="0"/>
        <v>A</v>
      </c>
      <c r="X12" s="58">
        <v>1235793</v>
      </c>
      <c r="Y12" s="63">
        <v>1078189</v>
      </c>
    </row>
    <row r="13" spans="1:25">
      <c r="A13" s="64" t="s">
        <v>83</v>
      </c>
      <c r="B13" s="64" t="s">
        <v>35</v>
      </c>
      <c r="C13" s="64" t="s">
        <v>28</v>
      </c>
      <c r="D13" s="64" t="s">
        <v>29</v>
      </c>
      <c r="E13" s="64" t="s">
        <v>36</v>
      </c>
      <c r="F13" s="64" t="s">
        <v>84</v>
      </c>
      <c r="G13" s="64" t="s">
        <v>85</v>
      </c>
      <c r="H13" s="64" t="s">
        <v>24</v>
      </c>
      <c r="I13" s="64" t="s">
        <v>86</v>
      </c>
      <c r="J13" s="64" t="s">
        <v>87</v>
      </c>
      <c r="K13" s="64" t="s">
        <v>37</v>
      </c>
      <c r="L13" s="65">
        <v>194856</v>
      </c>
      <c r="M13" s="65">
        <v>200452</v>
      </c>
      <c r="N13" s="65">
        <v>200452</v>
      </c>
      <c r="O13" s="65">
        <v>195111</v>
      </c>
      <c r="P13" s="65">
        <v>0</v>
      </c>
      <c r="Q13" s="65">
        <v>40466</v>
      </c>
      <c r="R13" s="65">
        <v>7168</v>
      </c>
      <c r="S13" s="65">
        <v>1334</v>
      </c>
      <c r="T13" s="57">
        <v>95814</v>
      </c>
      <c r="U13" s="58">
        <v>1856667.5165123076</v>
      </c>
      <c r="V13" s="58">
        <v>2464572.4492643895</v>
      </c>
      <c r="W13" s="58" t="str">
        <f t="shared" si="0"/>
        <v>B</v>
      </c>
      <c r="X13" s="58">
        <v>2464572</v>
      </c>
      <c r="Y13" s="63">
        <v>2150259</v>
      </c>
    </row>
    <row r="14" spans="1:25">
      <c r="A14" s="64" t="s">
        <v>88</v>
      </c>
      <c r="B14" s="64" t="s">
        <v>35</v>
      </c>
      <c r="C14" s="64" t="s">
        <v>28</v>
      </c>
      <c r="D14" s="64" t="s">
        <v>29</v>
      </c>
      <c r="E14" s="64" t="s">
        <v>36</v>
      </c>
      <c r="F14" s="64" t="s">
        <v>89</v>
      </c>
      <c r="G14" s="64" t="s">
        <v>90</v>
      </c>
      <c r="H14" s="64" t="s">
        <v>24</v>
      </c>
      <c r="I14" s="64" t="s">
        <v>91</v>
      </c>
      <c r="J14" s="64" t="s">
        <v>92</v>
      </c>
      <c r="K14" s="64" t="s">
        <v>37</v>
      </c>
      <c r="L14" s="65">
        <v>134393</v>
      </c>
      <c r="M14" s="65">
        <v>177857</v>
      </c>
      <c r="N14" s="65">
        <v>177857</v>
      </c>
      <c r="O14" s="65">
        <v>205764</v>
      </c>
      <c r="P14" s="65">
        <v>0</v>
      </c>
      <c r="Q14" s="65">
        <v>36222</v>
      </c>
      <c r="R14" s="65">
        <v>5910</v>
      </c>
      <c r="S14" s="65">
        <v>1516</v>
      </c>
      <c r="T14" s="57">
        <v>0</v>
      </c>
      <c r="U14" s="58">
        <v>1777610.6544307219</v>
      </c>
      <c r="V14" s="58">
        <v>1092226.8050987506</v>
      </c>
      <c r="W14" s="58" t="str">
        <f t="shared" si="0"/>
        <v>A</v>
      </c>
      <c r="X14" s="58">
        <v>1777611</v>
      </c>
      <c r="Y14" s="63">
        <v>1550908</v>
      </c>
    </row>
    <row r="15" spans="1:25">
      <c r="A15" s="64" t="s">
        <v>93</v>
      </c>
      <c r="B15" s="64" t="s">
        <v>35</v>
      </c>
      <c r="C15" s="64" t="s">
        <v>28</v>
      </c>
      <c r="D15" s="64" t="s">
        <v>29</v>
      </c>
      <c r="E15" s="64" t="s">
        <v>36</v>
      </c>
      <c r="F15" s="64" t="s">
        <v>94</v>
      </c>
      <c r="G15" s="64" t="s">
        <v>45</v>
      </c>
      <c r="H15" s="64" t="s">
        <v>24</v>
      </c>
      <c r="I15" s="64" t="s">
        <v>95</v>
      </c>
      <c r="J15" s="64" t="s">
        <v>47</v>
      </c>
      <c r="K15" s="64" t="s">
        <v>37</v>
      </c>
      <c r="L15" s="65">
        <v>15678</v>
      </c>
      <c r="M15" s="65">
        <v>0</v>
      </c>
      <c r="N15" s="65">
        <v>0</v>
      </c>
      <c r="O15" s="65">
        <v>26477</v>
      </c>
      <c r="P15" s="65">
        <v>0</v>
      </c>
      <c r="Q15" s="65">
        <v>5845</v>
      </c>
      <c r="R15" s="65">
        <v>797</v>
      </c>
      <c r="S15" s="65">
        <v>162</v>
      </c>
      <c r="T15" s="57">
        <v>0</v>
      </c>
      <c r="U15" s="58">
        <v>259633.5476723563</v>
      </c>
      <c r="V15" s="58">
        <v>165052.02747112204</v>
      </c>
      <c r="W15" s="58" t="str">
        <f t="shared" si="0"/>
        <v>A</v>
      </c>
      <c r="X15" s="58">
        <v>259634</v>
      </c>
      <c r="Y15" s="63">
        <v>226522</v>
      </c>
    </row>
    <row r="16" spans="1:25">
      <c r="A16" s="64" t="s">
        <v>96</v>
      </c>
      <c r="B16" s="64" t="s">
        <v>35</v>
      </c>
      <c r="C16" s="64" t="s">
        <v>28</v>
      </c>
      <c r="D16" s="64" t="s">
        <v>29</v>
      </c>
      <c r="E16" s="64" t="s">
        <v>36</v>
      </c>
      <c r="F16" s="64" t="s">
        <v>97</v>
      </c>
      <c r="G16" s="64" t="s">
        <v>98</v>
      </c>
      <c r="H16" s="64" t="s">
        <v>24</v>
      </c>
      <c r="I16" s="64" t="s">
        <v>99</v>
      </c>
      <c r="J16" s="64" t="s">
        <v>100</v>
      </c>
      <c r="K16" s="64" t="s">
        <v>37</v>
      </c>
      <c r="L16" s="65">
        <v>63370</v>
      </c>
      <c r="M16" s="65">
        <v>75211</v>
      </c>
      <c r="N16" s="65">
        <v>75211</v>
      </c>
      <c r="O16" s="65">
        <v>90468</v>
      </c>
      <c r="P16" s="65">
        <v>0</v>
      </c>
      <c r="Q16" s="65">
        <v>23918</v>
      </c>
      <c r="R16" s="65">
        <v>1729</v>
      </c>
      <c r="S16" s="65">
        <v>385</v>
      </c>
      <c r="T16" s="57">
        <v>4145</v>
      </c>
      <c r="U16" s="58">
        <v>980236.51443031535</v>
      </c>
      <c r="V16" s="58">
        <v>617978.22590514261</v>
      </c>
      <c r="W16" s="58" t="str">
        <f t="shared" si="0"/>
        <v>A</v>
      </c>
      <c r="X16" s="58">
        <v>980237</v>
      </c>
      <c r="Y16" s="63">
        <v>855225</v>
      </c>
    </row>
    <row r="17" spans="1:25">
      <c r="A17" s="64" t="s">
        <v>101</v>
      </c>
      <c r="B17" s="64" t="s">
        <v>35</v>
      </c>
      <c r="C17" s="64" t="s">
        <v>102</v>
      </c>
      <c r="D17" s="64" t="s">
        <v>103</v>
      </c>
      <c r="E17" s="64" t="s">
        <v>36</v>
      </c>
      <c r="F17" s="64" t="s">
        <v>104</v>
      </c>
      <c r="G17" s="64" t="s">
        <v>52</v>
      </c>
      <c r="H17" s="64" t="s">
        <v>24</v>
      </c>
      <c r="I17" s="64" t="s">
        <v>24</v>
      </c>
      <c r="J17" s="64" t="s">
        <v>54</v>
      </c>
      <c r="K17" s="64" t="s">
        <v>37</v>
      </c>
      <c r="L17" s="65">
        <v>261052</v>
      </c>
      <c r="M17" s="65">
        <v>295381</v>
      </c>
      <c r="N17" s="65">
        <v>316819</v>
      </c>
      <c r="O17" s="65">
        <v>361917</v>
      </c>
      <c r="P17" s="65">
        <v>388184</v>
      </c>
      <c r="Q17" s="65">
        <v>29833</v>
      </c>
      <c r="R17" s="65">
        <v>9750</v>
      </c>
      <c r="S17" s="65">
        <v>1481</v>
      </c>
      <c r="T17" s="57">
        <v>1573</v>
      </c>
      <c r="U17" s="58">
        <v>1881686.8711754356</v>
      </c>
      <c r="V17" s="58">
        <v>1266615.5235743765</v>
      </c>
      <c r="W17" s="58" t="str">
        <f t="shared" si="0"/>
        <v>A</v>
      </c>
      <c r="X17" s="58">
        <v>1881687</v>
      </c>
      <c r="Y17" s="63">
        <v>1641711</v>
      </c>
    </row>
    <row r="18" spans="1:25">
      <c r="A18" s="64" t="s">
        <v>105</v>
      </c>
      <c r="B18" s="64" t="s">
        <v>35</v>
      </c>
      <c r="C18" s="64" t="s">
        <v>102</v>
      </c>
      <c r="D18" s="64" t="s">
        <v>103</v>
      </c>
      <c r="E18" s="64" t="s">
        <v>36</v>
      </c>
      <c r="F18" s="64" t="s">
        <v>106</v>
      </c>
      <c r="G18" s="64" t="s">
        <v>85</v>
      </c>
      <c r="H18" s="64" t="s">
        <v>24</v>
      </c>
      <c r="I18" s="64" t="s">
        <v>24</v>
      </c>
      <c r="J18" s="64" t="s">
        <v>87</v>
      </c>
      <c r="K18" s="64" t="s">
        <v>37</v>
      </c>
      <c r="L18" s="65">
        <v>119444</v>
      </c>
      <c r="M18" s="65">
        <v>0</v>
      </c>
      <c r="N18" s="65">
        <v>0</v>
      </c>
      <c r="O18" s="65">
        <v>216643</v>
      </c>
      <c r="P18" s="65">
        <v>0</v>
      </c>
      <c r="Q18" s="65">
        <v>35167</v>
      </c>
      <c r="R18" s="65">
        <v>2738</v>
      </c>
      <c r="S18" s="65">
        <v>2057</v>
      </c>
      <c r="T18" s="57">
        <v>0</v>
      </c>
      <c r="U18" s="58">
        <v>1858079.6138151342</v>
      </c>
      <c r="V18" s="58">
        <v>846036.60511198605</v>
      </c>
      <c r="W18" s="58" t="str">
        <f t="shared" si="0"/>
        <v>A</v>
      </c>
      <c r="X18" s="58">
        <v>1858080</v>
      </c>
      <c r="Y18" s="63">
        <v>1621114</v>
      </c>
    </row>
    <row r="19" spans="1:25">
      <c r="A19" s="64" t="s">
        <v>17</v>
      </c>
      <c r="B19" s="64" t="s">
        <v>18</v>
      </c>
      <c r="C19" s="64" t="s">
        <v>19</v>
      </c>
      <c r="D19" s="64" t="s">
        <v>20</v>
      </c>
      <c r="E19" s="64" t="s">
        <v>21</v>
      </c>
      <c r="F19" s="64" t="s">
        <v>22</v>
      </c>
      <c r="G19" s="64" t="s">
        <v>23</v>
      </c>
      <c r="H19" s="64" t="s">
        <v>24</v>
      </c>
      <c r="I19" s="64" t="s">
        <v>24</v>
      </c>
      <c r="J19" s="64" t="s">
        <v>25</v>
      </c>
      <c r="K19" s="64" t="s">
        <v>26</v>
      </c>
      <c r="L19" s="65">
        <v>0</v>
      </c>
      <c r="M19" s="65">
        <v>401851</v>
      </c>
      <c r="N19" s="65">
        <v>401851</v>
      </c>
      <c r="O19" s="65">
        <v>353356</v>
      </c>
      <c r="P19" s="65">
        <v>0</v>
      </c>
      <c r="Q19" s="65">
        <v>28643</v>
      </c>
      <c r="R19" s="65">
        <v>5105</v>
      </c>
      <c r="S19" s="65">
        <v>3339</v>
      </c>
      <c r="T19" s="57">
        <v>0</v>
      </c>
      <c r="U19" s="58">
        <v>2555818.9899718533</v>
      </c>
      <c r="V19" s="58">
        <v>1433774.3851203388</v>
      </c>
      <c r="W19" s="58" t="str">
        <f t="shared" si="0"/>
        <v>A</v>
      </c>
      <c r="X19" s="58">
        <v>2555819</v>
      </c>
      <c r="Y19" s="63">
        <v>2131122</v>
      </c>
    </row>
    <row r="20" spans="1:25">
      <c r="A20" s="64" t="s">
        <v>27</v>
      </c>
      <c r="B20" s="64" t="s">
        <v>18</v>
      </c>
      <c r="C20" s="64" t="s">
        <v>28</v>
      </c>
      <c r="D20" s="64" t="s">
        <v>29</v>
      </c>
      <c r="E20" s="64" t="s">
        <v>21</v>
      </c>
      <c r="F20" s="64" t="s">
        <v>30</v>
      </c>
      <c r="G20" s="64" t="s">
        <v>31</v>
      </c>
      <c r="H20" s="64" t="s">
        <v>24</v>
      </c>
      <c r="I20" s="64" t="s">
        <v>32</v>
      </c>
      <c r="J20" s="64" t="s">
        <v>33</v>
      </c>
      <c r="K20" s="64" t="s">
        <v>26</v>
      </c>
      <c r="L20" s="65">
        <v>44237</v>
      </c>
      <c r="M20" s="65">
        <v>174431</v>
      </c>
      <c r="N20" s="65">
        <v>174431</v>
      </c>
      <c r="O20" s="65">
        <v>291826</v>
      </c>
      <c r="P20" s="65">
        <v>0</v>
      </c>
      <c r="Q20" s="65">
        <v>21466</v>
      </c>
      <c r="R20" s="65">
        <v>429</v>
      </c>
      <c r="S20" s="65">
        <v>4295</v>
      </c>
      <c r="T20" s="57">
        <v>0</v>
      </c>
      <c r="U20" s="58">
        <v>1962496.1416541128</v>
      </c>
      <c r="V20" s="58">
        <v>427645.7541398718</v>
      </c>
      <c r="W20" s="58" t="str">
        <f t="shared" si="0"/>
        <v>A</v>
      </c>
      <c r="X20" s="58">
        <v>1962496</v>
      </c>
      <c r="Y20" s="63">
        <v>1712214</v>
      </c>
    </row>
    <row r="21" spans="1:25">
      <c r="A21" s="64" t="s">
        <v>169</v>
      </c>
      <c r="B21" s="64" t="s">
        <v>170</v>
      </c>
      <c r="C21" s="64" t="s">
        <v>19</v>
      </c>
      <c r="D21" s="64" t="s">
        <v>20</v>
      </c>
      <c r="E21" s="64" t="s">
        <v>171</v>
      </c>
      <c r="F21" s="64" t="s">
        <v>22</v>
      </c>
      <c r="G21" s="64" t="s">
        <v>23</v>
      </c>
      <c r="H21" s="64" t="s">
        <v>24</v>
      </c>
      <c r="I21" s="64" t="s">
        <v>24</v>
      </c>
      <c r="J21" s="64" t="s">
        <v>25</v>
      </c>
      <c r="K21" s="64" t="s">
        <v>172</v>
      </c>
      <c r="L21" s="65">
        <v>0</v>
      </c>
      <c r="M21" s="65">
        <v>2716696</v>
      </c>
      <c r="N21" s="65">
        <v>2718215</v>
      </c>
      <c r="O21" s="65">
        <v>1295058</v>
      </c>
      <c r="P21" s="65">
        <v>0</v>
      </c>
      <c r="Q21" s="65">
        <v>162005</v>
      </c>
      <c r="R21" s="65">
        <v>17036</v>
      </c>
      <c r="S21" s="65">
        <v>10540</v>
      </c>
      <c r="T21" s="57">
        <v>0</v>
      </c>
      <c r="U21" s="58">
        <v>10683291.684463128</v>
      </c>
      <c r="V21" s="58">
        <v>6226042.347128002</v>
      </c>
      <c r="W21" s="58" t="str">
        <f t="shared" si="0"/>
        <v>A</v>
      </c>
      <c r="X21" s="58">
        <v>10683292</v>
      </c>
      <c r="Y21" s="63">
        <v>8908063</v>
      </c>
    </row>
    <row r="22" spans="1:25">
      <c r="A22" s="64" t="s">
        <v>173</v>
      </c>
      <c r="B22" s="64" t="s">
        <v>170</v>
      </c>
      <c r="C22" s="64" t="s">
        <v>49</v>
      </c>
      <c r="D22" s="64" t="s">
        <v>50</v>
      </c>
      <c r="E22" s="64" t="s">
        <v>171</v>
      </c>
      <c r="F22" s="64" t="s">
        <v>174</v>
      </c>
      <c r="G22" s="64" t="s">
        <v>175</v>
      </c>
      <c r="H22" s="64" t="s">
        <v>24</v>
      </c>
      <c r="I22" s="64" t="s">
        <v>176</v>
      </c>
      <c r="J22" s="64" t="s">
        <v>177</v>
      </c>
      <c r="K22" s="64" t="s">
        <v>172</v>
      </c>
      <c r="L22" s="65">
        <v>6151</v>
      </c>
      <c r="M22" s="65">
        <v>8168</v>
      </c>
      <c r="N22" s="65">
        <v>8168</v>
      </c>
      <c r="O22" s="65">
        <v>76238</v>
      </c>
      <c r="P22" s="65">
        <v>0</v>
      </c>
      <c r="Q22" s="65">
        <v>10918</v>
      </c>
      <c r="R22" s="65">
        <v>62</v>
      </c>
      <c r="S22" s="65">
        <v>1213</v>
      </c>
      <c r="T22" s="57">
        <v>0</v>
      </c>
      <c r="U22" s="58">
        <v>691766.36538386228</v>
      </c>
      <c r="V22" s="58">
        <v>206346.1941151082</v>
      </c>
      <c r="W22" s="58" t="str">
        <f t="shared" si="0"/>
        <v>A</v>
      </c>
      <c r="X22" s="58">
        <v>691766</v>
      </c>
      <c r="Y22" s="63">
        <v>603543</v>
      </c>
    </row>
    <row r="23" spans="1:25">
      <c r="A23" s="64" t="s">
        <v>178</v>
      </c>
      <c r="B23" s="64" t="s">
        <v>170</v>
      </c>
      <c r="C23" s="64" t="s">
        <v>49</v>
      </c>
      <c r="D23" s="64" t="s">
        <v>50</v>
      </c>
      <c r="E23" s="64" t="s">
        <v>171</v>
      </c>
      <c r="F23" s="64" t="s">
        <v>39</v>
      </c>
      <c r="G23" s="64" t="s">
        <v>175</v>
      </c>
      <c r="H23" s="64" t="s">
        <v>24</v>
      </c>
      <c r="I23" s="64" t="s">
        <v>179</v>
      </c>
      <c r="J23" s="64" t="s">
        <v>177</v>
      </c>
      <c r="K23" s="64" t="s">
        <v>172</v>
      </c>
      <c r="L23" s="65">
        <v>9531</v>
      </c>
      <c r="M23" s="65">
        <v>31423</v>
      </c>
      <c r="N23" s="65">
        <v>29673</v>
      </c>
      <c r="O23" s="65">
        <v>236123</v>
      </c>
      <c r="P23" s="65">
        <v>0</v>
      </c>
      <c r="Q23" s="65">
        <v>18006</v>
      </c>
      <c r="R23" s="65">
        <v>170</v>
      </c>
      <c r="S23" s="65">
        <v>2319</v>
      </c>
      <c r="T23" s="57">
        <v>0</v>
      </c>
      <c r="U23" s="58">
        <v>1411777.6461860295</v>
      </c>
      <c r="V23" s="58">
        <v>345148.33896323404</v>
      </c>
      <c r="W23" s="58" t="str">
        <f t="shared" si="0"/>
        <v>A</v>
      </c>
      <c r="X23" s="58">
        <v>1411778</v>
      </c>
      <c r="Y23" s="63">
        <v>1231730</v>
      </c>
    </row>
    <row r="24" spans="1:25">
      <c r="A24" s="64" t="s">
        <v>180</v>
      </c>
      <c r="B24" s="64" t="s">
        <v>170</v>
      </c>
      <c r="C24" s="64" t="s">
        <v>28</v>
      </c>
      <c r="D24" s="64" t="s">
        <v>29</v>
      </c>
      <c r="E24" s="64" t="s">
        <v>171</v>
      </c>
      <c r="F24" s="64" t="s">
        <v>44</v>
      </c>
      <c r="G24" s="64" t="s">
        <v>181</v>
      </c>
      <c r="H24" s="64" t="s">
        <v>24</v>
      </c>
      <c r="I24" s="64" t="s">
        <v>182</v>
      </c>
      <c r="J24" s="64" t="s">
        <v>183</v>
      </c>
      <c r="K24" s="64" t="s">
        <v>172</v>
      </c>
      <c r="L24" s="65">
        <v>18214</v>
      </c>
      <c r="M24" s="65">
        <v>0</v>
      </c>
      <c r="N24" s="65">
        <v>0</v>
      </c>
      <c r="O24" s="65">
        <v>65870</v>
      </c>
      <c r="P24" s="65">
        <v>0</v>
      </c>
      <c r="Q24" s="65">
        <v>9968</v>
      </c>
      <c r="R24" s="65">
        <v>777</v>
      </c>
      <c r="S24" s="65">
        <v>1025</v>
      </c>
      <c r="T24" s="57">
        <v>0</v>
      </c>
      <c r="U24" s="58">
        <v>610272.65278462938</v>
      </c>
      <c r="V24" s="58">
        <v>239872.79210448888</v>
      </c>
      <c r="W24" s="58" t="str">
        <f t="shared" si="0"/>
        <v>A</v>
      </c>
      <c r="X24" s="58">
        <v>610273</v>
      </c>
      <c r="Y24" s="63">
        <v>532443</v>
      </c>
    </row>
    <row r="25" spans="1:25">
      <c r="A25" s="64" t="s">
        <v>184</v>
      </c>
      <c r="B25" s="64" t="s">
        <v>170</v>
      </c>
      <c r="C25" s="64" t="s">
        <v>49</v>
      </c>
      <c r="D25" s="64" t="s">
        <v>50</v>
      </c>
      <c r="E25" s="64" t="s">
        <v>171</v>
      </c>
      <c r="F25" s="64" t="s">
        <v>185</v>
      </c>
      <c r="G25" s="64" t="s">
        <v>175</v>
      </c>
      <c r="H25" s="64" t="s">
        <v>24</v>
      </c>
      <c r="I25" s="64" t="s">
        <v>186</v>
      </c>
      <c r="J25" s="64" t="s">
        <v>177</v>
      </c>
      <c r="K25" s="64" t="s">
        <v>172</v>
      </c>
      <c r="L25" s="65">
        <v>1833</v>
      </c>
      <c r="M25" s="65">
        <v>0</v>
      </c>
      <c r="N25" s="65">
        <v>0</v>
      </c>
      <c r="O25" s="65">
        <v>208453</v>
      </c>
      <c r="P25" s="65">
        <v>0</v>
      </c>
      <c r="Q25" s="65">
        <v>10048</v>
      </c>
      <c r="R25" s="65">
        <v>73</v>
      </c>
      <c r="S25" s="65">
        <v>817</v>
      </c>
      <c r="T25" s="57">
        <v>0</v>
      </c>
      <c r="U25" s="58">
        <v>857777.29349406308</v>
      </c>
      <c r="V25" s="58">
        <v>191042.65968336916</v>
      </c>
      <c r="W25" s="58" t="str">
        <f t="shared" si="0"/>
        <v>A</v>
      </c>
      <c r="X25" s="58">
        <v>857777</v>
      </c>
      <c r="Y25" s="63">
        <v>748383</v>
      </c>
    </row>
    <row r="26" spans="1:25">
      <c r="A26" s="64" t="s">
        <v>187</v>
      </c>
      <c r="B26" s="64" t="s">
        <v>170</v>
      </c>
      <c r="C26" s="64" t="s">
        <v>28</v>
      </c>
      <c r="D26" s="64" t="s">
        <v>29</v>
      </c>
      <c r="E26" s="64" t="s">
        <v>171</v>
      </c>
      <c r="F26" s="64" t="s">
        <v>188</v>
      </c>
      <c r="G26" s="64" t="s">
        <v>175</v>
      </c>
      <c r="H26" s="64" t="s">
        <v>24</v>
      </c>
      <c r="I26" s="64" t="s">
        <v>189</v>
      </c>
      <c r="J26" s="64" t="s">
        <v>177</v>
      </c>
      <c r="K26" s="64" t="s">
        <v>172</v>
      </c>
      <c r="L26" s="65">
        <v>15893</v>
      </c>
      <c r="M26" s="65">
        <v>98418</v>
      </c>
      <c r="N26" s="65">
        <v>97172</v>
      </c>
      <c r="O26" s="65">
        <v>226721</v>
      </c>
      <c r="P26" s="65">
        <v>0</v>
      </c>
      <c r="Q26" s="65">
        <v>37558</v>
      </c>
      <c r="R26" s="65">
        <v>708</v>
      </c>
      <c r="S26" s="65">
        <v>4634</v>
      </c>
      <c r="T26" s="57">
        <v>0</v>
      </c>
      <c r="U26" s="58">
        <v>2387931.917389736</v>
      </c>
      <c r="V26" s="58">
        <v>745186.34192339994</v>
      </c>
      <c r="W26" s="58" t="str">
        <f t="shared" si="0"/>
        <v>A</v>
      </c>
      <c r="X26" s="58">
        <v>2387932</v>
      </c>
      <c r="Y26" s="63">
        <v>2083393</v>
      </c>
    </row>
    <row r="27" spans="1:25">
      <c r="A27" s="64" t="s">
        <v>190</v>
      </c>
      <c r="B27" s="64" t="s">
        <v>170</v>
      </c>
      <c r="C27" s="64" t="s">
        <v>28</v>
      </c>
      <c r="D27" s="64" t="s">
        <v>29</v>
      </c>
      <c r="E27" s="64" t="s">
        <v>171</v>
      </c>
      <c r="F27" s="64" t="s">
        <v>191</v>
      </c>
      <c r="G27" s="64" t="s">
        <v>175</v>
      </c>
      <c r="H27" s="64" t="s">
        <v>24</v>
      </c>
      <c r="I27" s="64" t="s">
        <v>192</v>
      </c>
      <c r="J27" s="64" t="s">
        <v>177</v>
      </c>
      <c r="K27" s="64" t="s">
        <v>172</v>
      </c>
      <c r="L27" s="65">
        <v>33772</v>
      </c>
      <c r="M27" s="65">
        <v>163594</v>
      </c>
      <c r="N27" s="65">
        <v>152453</v>
      </c>
      <c r="O27" s="65">
        <v>439041</v>
      </c>
      <c r="P27" s="65">
        <v>0</v>
      </c>
      <c r="Q27" s="65">
        <v>53174</v>
      </c>
      <c r="R27" s="65">
        <v>1284</v>
      </c>
      <c r="S27" s="65">
        <v>6724</v>
      </c>
      <c r="T27" s="57">
        <v>0</v>
      </c>
      <c r="U27" s="58">
        <v>3640480.9050791552</v>
      </c>
      <c r="V27" s="58">
        <v>1075148.2503721027</v>
      </c>
      <c r="W27" s="58" t="str">
        <f t="shared" si="0"/>
        <v>A</v>
      </c>
      <c r="X27" s="58">
        <v>3640481</v>
      </c>
      <c r="Y27" s="63">
        <v>3176201</v>
      </c>
    </row>
    <row r="28" spans="1:25">
      <c r="A28" s="64" t="s">
        <v>193</v>
      </c>
      <c r="B28" s="64" t="s">
        <v>170</v>
      </c>
      <c r="C28" s="64" t="s">
        <v>49</v>
      </c>
      <c r="D28" s="64" t="s">
        <v>50</v>
      </c>
      <c r="E28" s="64" t="s">
        <v>171</v>
      </c>
      <c r="F28" s="64" t="s">
        <v>194</v>
      </c>
      <c r="G28" s="64" t="s">
        <v>23</v>
      </c>
      <c r="H28" s="64" t="s">
        <v>24</v>
      </c>
      <c r="I28" s="64" t="s">
        <v>195</v>
      </c>
      <c r="J28" s="64" t="s">
        <v>177</v>
      </c>
      <c r="K28" s="64" t="s">
        <v>172</v>
      </c>
      <c r="L28" s="65">
        <v>2593</v>
      </c>
      <c r="M28" s="65">
        <v>0</v>
      </c>
      <c r="N28" s="65">
        <v>0</v>
      </c>
      <c r="O28" s="65">
        <v>154065</v>
      </c>
      <c r="P28" s="65">
        <v>0</v>
      </c>
      <c r="Q28" s="65">
        <v>9590</v>
      </c>
      <c r="R28" s="65">
        <v>166</v>
      </c>
      <c r="S28" s="65">
        <v>982</v>
      </c>
      <c r="T28" s="57">
        <v>0</v>
      </c>
      <c r="U28" s="58">
        <v>764694.79260082566</v>
      </c>
      <c r="V28" s="58">
        <v>189218.5080962744</v>
      </c>
      <c r="W28" s="58" t="str">
        <f t="shared" si="0"/>
        <v>A</v>
      </c>
      <c r="X28" s="58">
        <v>764695</v>
      </c>
      <c r="Y28" s="63">
        <v>667172</v>
      </c>
    </row>
    <row r="29" spans="1:25">
      <c r="A29" s="64" t="s">
        <v>196</v>
      </c>
      <c r="B29" s="64" t="s">
        <v>170</v>
      </c>
      <c r="C29" s="64" t="s">
        <v>28</v>
      </c>
      <c r="D29" s="64" t="s">
        <v>29</v>
      </c>
      <c r="E29" s="64" t="s">
        <v>171</v>
      </c>
      <c r="F29" s="64" t="s">
        <v>197</v>
      </c>
      <c r="G29" s="64" t="s">
        <v>175</v>
      </c>
      <c r="H29" s="64" t="s">
        <v>24</v>
      </c>
      <c r="I29" s="64" t="s">
        <v>198</v>
      </c>
      <c r="J29" s="64" t="s">
        <v>177</v>
      </c>
      <c r="K29" s="64" t="s">
        <v>172</v>
      </c>
      <c r="L29" s="65">
        <v>439170</v>
      </c>
      <c r="M29" s="65">
        <v>791441</v>
      </c>
      <c r="N29" s="65">
        <v>789704</v>
      </c>
      <c r="O29" s="65">
        <v>1445632</v>
      </c>
      <c r="P29" s="65">
        <v>0</v>
      </c>
      <c r="Q29" s="65">
        <v>276784</v>
      </c>
      <c r="R29" s="65">
        <v>10860</v>
      </c>
      <c r="S29" s="65">
        <v>33552</v>
      </c>
      <c r="T29" s="57">
        <v>0</v>
      </c>
      <c r="U29" s="58">
        <v>17053949.079480771</v>
      </c>
      <c r="V29" s="58">
        <v>5894876.5316428747</v>
      </c>
      <c r="W29" s="58" t="str">
        <f t="shared" si="0"/>
        <v>A</v>
      </c>
      <c r="X29" s="58">
        <v>17053949</v>
      </c>
      <c r="Y29" s="63">
        <v>14879016</v>
      </c>
    </row>
    <row r="30" spans="1:25">
      <c r="A30" s="64" t="s">
        <v>199</v>
      </c>
      <c r="B30" s="64" t="s">
        <v>170</v>
      </c>
      <c r="C30" s="64" t="s">
        <v>28</v>
      </c>
      <c r="D30" s="64" t="s">
        <v>29</v>
      </c>
      <c r="E30" s="64" t="s">
        <v>171</v>
      </c>
      <c r="F30" s="64" t="s">
        <v>200</v>
      </c>
      <c r="G30" s="64" t="s">
        <v>201</v>
      </c>
      <c r="H30" s="64" t="s">
        <v>24</v>
      </c>
      <c r="I30" s="64" t="s">
        <v>202</v>
      </c>
      <c r="J30" s="64" t="s">
        <v>203</v>
      </c>
      <c r="K30" s="64" t="s">
        <v>172</v>
      </c>
      <c r="L30" s="65">
        <v>12861</v>
      </c>
      <c r="M30" s="65">
        <v>0</v>
      </c>
      <c r="N30" s="65">
        <v>0</v>
      </c>
      <c r="O30" s="65">
        <v>39843</v>
      </c>
      <c r="P30" s="65">
        <v>0</v>
      </c>
      <c r="Q30" s="65">
        <v>4863</v>
      </c>
      <c r="R30" s="65">
        <v>1488</v>
      </c>
      <c r="S30" s="65">
        <v>161</v>
      </c>
      <c r="T30" s="57">
        <v>0</v>
      </c>
      <c r="U30" s="58">
        <v>255467.920505983</v>
      </c>
      <c r="V30" s="58">
        <v>196271.72195927252</v>
      </c>
      <c r="W30" s="58" t="str">
        <f t="shared" si="0"/>
        <v>A</v>
      </c>
      <c r="X30" s="58">
        <v>255468</v>
      </c>
      <c r="Y30" s="63">
        <v>222888</v>
      </c>
    </row>
    <row r="31" spans="1:25">
      <c r="A31" s="64" t="s">
        <v>204</v>
      </c>
      <c r="B31" s="64" t="s">
        <v>170</v>
      </c>
      <c r="C31" s="64" t="s">
        <v>28</v>
      </c>
      <c r="D31" s="64" t="s">
        <v>29</v>
      </c>
      <c r="E31" s="64" t="s">
        <v>171</v>
      </c>
      <c r="F31" s="64" t="s">
        <v>205</v>
      </c>
      <c r="G31" s="64" t="s">
        <v>175</v>
      </c>
      <c r="H31" s="64" t="s">
        <v>24</v>
      </c>
      <c r="I31" s="64" t="s">
        <v>206</v>
      </c>
      <c r="J31" s="64" t="s">
        <v>177</v>
      </c>
      <c r="K31" s="64" t="s">
        <v>172</v>
      </c>
      <c r="L31" s="65">
        <v>10026</v>
      </c>
      <c r="M31" s="65">
        <v>89577</v>
      </c>
      <c r="N31" s="65">
        <v>88412</v>
      </c>
      <c r="O31" s="65">
        <v>217385</v>
      </c>
      <c r="P31" s="65">
        <v>0</v>
      </c>
      <c r="Q31" s="65">
        <v>15563</v>
      </c>
      <c r="R31" s="65">
        <v>357</v>
      </c>
      <c r="S31" s="65">
        <v>1022</v>
      </c>
      <c r="T31" s="57">
        <v>0</v>
      </c>
      <c r="U31" s="58">
        <v>1080034.0666869318</v>
      </c>
      <c r="V31" s="58">
        <v>313331.43673948332</v>
      </c>
      <c r="W31" s="58" t="str">
        <f t="shared" si="0"/>
        <v>A</v>
      </c>
      <c r="X31" s="58">
        <v>1080034</v>
      </c>
      <c r="Y31" s="63">
        <v>942295</v>
      </c>
    </row>
    <row r="32" spans="1:25">
      <c r="A32" s="64" t="s">
        <v>207</v>
      </c>
      <c r="B32" s="64" t="s">
        <v>170</v>
      </c>
      <c r="C32" s="64" t="s">
        <v>49</v>
      </c>
      <c r="D32" s="64" t="s">
        <v>50</v>
      </c>
      <c r="E32" s="64" t="s">
        <v>171</v>
      </c>
      <c r="F32" s="64" t="s">
        <v>208</v>
      </c>
      <c r="G32" s="64" t="s">
        <v>175</v>
      </c>
      <c r="H32" s="64" t="s">
        <v>24</v>
      </c>
      <c r="I32" s="64" t="s">
        <v>209</v>
      </c>
      <c r="J32" s="64" t="s">
        <v>177</v>
      </c>
      <c r="K32" s="64" t="s">
        <v>172</v>
      </c>
      <c r="L32" s="65">
        <v>1</v>
      </c>
      <c r="M32" s="65">
        <v>3723</v>
      </c>
      <c r="N32" s="65">
        <v>3723</v>
      </c>
      <c r="O32" s="65">
        <v>117517</v>
      </c>
      <c r="P32" s="65">
        <v>0</v>
      </c>
      <c r="Q32" s="65">
        <v>6222</v>
      </c>
      <c r="R32" s="65">
        <v>45</v>
      </c>
      <c r="S32" s="65">
        <v>543</v>
      </c>
      <c r="T32" s="57">
        <v>0</v>
      </c>
      <c r="U32" s="58">
        <v>514712.09243133746</v>
      </c>
      <c r="V32" s="58">
        <v>118284.35670428522</v>
      </c>
      <c r="W32" s="58" t="str">
        <f t="shared" si="0"/>
        <v>A</v>
      </c>
      <c r="X32" s="58">
        <v>514712</v>
      </c>
      <c r="Y32" s="63">
        <v>449069</v>
      </c>
    </row>
    <row r="33" spans="1:25">
      <c r="A33" s="64" t="s">
        <v>210</v>
      </c>
      <c r="B33" s="64" t="s">
        <v>170</v>
      </c>
      <c r="C33" s="64" t="s">
        <v>28</v>
      </c>
      <c r="D33" s="64" t="s">
        <v>29</v>
      </c>
      <c r="E33" s="64" t="s">
        <v>171</v>
      </c>
      <c r="F33" s="64" t="s">
        <v>211</v>
      </c>
      <c r="G33" s="64" t="s">
        <v>175</v>
      </c>
      <c r="H33" s="64" t="s">
        <v>24</v>
      </c>
      <c r="I33" s="64" t="s">
        <v>212</v>
      </c>
      <c r="J33" s="64" t="s">
        <v>177</v>
      </c>
      <c r="K33" s="64" t="s">
        <v>172</v>
      </c>
      <c r="L33" s="65">
        <v>24897</v>
      </c>
      <c r="M33" s="65">
        <v>106861</v>
      </c>
      <c r="N33" s="65">
        <v>106743</v>
      </c>
      <c r="O33" s="65">
        <v>161719</v>
      </c>
      <c r="P33" s="65">
        <v>0</v>
      </c>
      <c r="Q33" s="65">
        <v>29188</v>
      </c>
      <c r="R33" s="65">
        <v>293</v>
      </c>
      <c r="S33" s="65">
        <v>1866</v>
      </c>
      <c r="T33" s="57">
        <v>0</v>
      </c>
      <c r="U33" s="58">
        <v>1533490.6214807387</v>
      </c>
      <c r="V33" s="58">
        <v>560736.1170801603</v>
      </c>
      <c r="W33" s="58" t="str">
        <f t="shared" si="0"/>
        <v>A</v>
      </c>
      <c r="X33" s="58">
        <v>1533491</v>
      </c>
      <c r="Y33" s="63">
        <v>1337921</v>
      </c>
    </row>
    <row r="34" spans="1:25">
      <c r="A34" s="64" t="s">
        <v>213</v>
      </c>
      <c r="B34" s="64" t="s">
        <v>170</v>
      </c>
      <c r="C34" s="64" t="s">
        <v>28</v>
      </c>
      <c r="D34" s="64" t="s">
        <v>29</v>
      </c>
      <c r="E34" s="64" t="s">
        <v>171</v>
      </c>
      <c r="F34" s="64" t="s">
        <v>214</v>
      </c>
      <c r="G34" s="64" t="s">
        <v>215</v>
      </c>
      <c r="H34" s="64" t="s">
        <v>24</v>
      </c>
      <c r="I34" s="64" t="s">
        <v>216</v>
      </c>
      <c r="J34" s="64" t="s">
        <v>217</v>
      </c>
      <c r="K34" s="64" t="s">
        <v>172</v>
      </c>
      <c r="L34" s="65">
        <v>212892</v>
      </c>
      <c r="M34" s="65">
        <v>349748</v>
      </c>
      <c r="N34" s="65">
        <v>330537</v>
      </c>
      <c r="O34" s="65">
        <v>520116</v>
      </c>
      <c r="P34" s="65">
        <v>0</v>
      </c>
      <c r="Q34" s="65">
        <v>105610</v>
      </c>
      <c r="R34" s="65">
        <v>7953</v>
      </c>
      <c r="S34" s="65">
        <v>9289</v>
      </c>
      <c r="T34" s="57">
        <v>0</v>
      </c>
      <c r="U34" s="58">
        <v>5850390.0792734986</v>
      </c>
      <c r="V34" s="58">
        <v>2521473.9150402229</v>
      </c>
      <c r="W34" s="58" t="str">
        <f t="shared" si="0"/>
        <v>A</v>
      </c>
      <c r="X34" s="58">
        <v>5850390</v>
      </c>
      <c r="Y34" s="63">
        <v>5104275</v>
      </c>
    </row>
    <row r="35" spans="1:25">
      <c r="A35" s="64" t="s">
        <v>218</v>
      </c>
      <c r="B35" s="64" t="s">
        <v>170</v>
      </c>
      <c r="C35" s="64" t="s">
        <v>28</v>
      </c>
      <c r="D35" s="64" t="s">
        <v>29</v>
      </c>
      <c r="E35" s="64" t="s">
        <v>171</v>
      </c>
      <c r="F35" s="64" t="s">
        <v>219</v>
      </c>
      <c r="G35" s="64" t="s">
        <v>220</v>
      </c>
      <c r="H35" s="64" t="s">
        <v>24</v>
      </c>
      <c r="I35" s="64" t="s">
        <v>221</v>
      </c>
      <c r="J35" s="64" t="s">
        <v>222</v>
      </c>
      <c r="K35" s="64" t="s">
        <v>172</v>
      </c>
      <c r="L35" s="65">
        <v>23974</v>
      </c>
      <c r="M35" s="65">
        <v>43826</v>
      </c>
      <c r="N35" s="65">
        <v>42433</v>
      </c>
      <c r="O35" s="65">
        <v>93064</v>
      </c>
      <c r="P35" s="65">
        <v>0</v>
      </c>
      <c r="Q35" s="65">
        <v>15413</v>
      </c>
      <c r="R35" s="65">
        <v>732</v>
      </c>
      <c r="S35" s="65">
        <v>1849</v>
      </c>
      <c r="T35" s="57">
        <v>0</v>
      </c>
      <c r="U35" s="58">
        <v>971078.12557534932</v>
      </c>
      <c r="V35" s="58">
        <v>337355.82160026813</v>
      </c>
      <c r="W35" s="58" t="str">
        <f t="shared" si="0"/>
        <v>A</v>
      </c>
      <c r="X35" s="58">
        <v>971078</v>
      </c>
      <c r="Y35" s="63">
        <v>847234</v>
      </c>
    </row>
    <row r="36" spans="1:25">
      <c r="A36" s="64" t="s">
        <v>223</v>
      </c>
      <c r="B36" s="64" t="s">
        <v>170</v>
      </c>
      <c r="C36" s="64" t="s">
        <v>102</v>
      </c>
      <c r="D36" s="64" t="s">
        <v>103</v>
      </c>
      <c r="E36" s="64" t="s">
        <v>171</v>
      </c>
      <c r="F36" s="64" t="s">
        <v>224</v>
      </c>
      <c r="G36" s="64" t="s">
        <v>175</v>
      </c>
      <c r="H36" s="64" t="s">
        <v>24</v>
      </c>
      <c r="I36" s="64" t="s">
        <v>24</v>
      </c>
      <c r="J36" s="64" t="s">
        <v>177</v>
      </c>
      <c r="K36" s="64" t="s">
        <v>172</v>
      </c>
      <c r="L36" s="65">
        <v>119638</v>
      </c>
      <c r="M36" s="65">
        <v>177771</v>
      </c>
      <c r="N36" s="65">
        <v>203951</v>
      </c>
      <c r="O36" s="65">
        <v>482863</v>
      </c>
      <c r="P36" s="65">
        <v>0</v>
      </c>
      <c r="Q36" s="65">
        <v>35996</v>
      </c>
      <c r="R36" s="65">
        <v>870</v>
      </c>
      <c r="S36" s="65">
        <v>3063</v>
      </c>
      <c r="T36" s="57">
        <v>0</v>
      </c>
      <c r="U36" s="58">
        <v>2577246.9562472273</v>
      </c>
      <c r="V36" s="58">
        <v>727875.93038581859</v>
      </c>
      <c r="W36" s="58" t="str">
        <f t="shared" si="0"/>
        <v>A</v>
      </c>
      <c r="X36" s="58">
        <v>2577247</v>
      </c>
      <c r="Y36" s="63">
        <v>2248564</v>
      </c>
    </row>
    <row r="37" spans="1:25">
      <c r="A37" s="64" t="s">
        <v>225</v>
      </c>
      <c r="B37" s="64" t="s">
        <v>170</v>
      </c>
      <c r="C37" s="64" t="s">
        <v>102</v>
      </c>
      <c r="D37" s="64" t="s">
        <v>103</v>
      </c>
      <c r="E37" s="64" t="s">
        <v>171</v>
      </c>
      <c r="F37" s="64" t="s">
        <v>226</v>
      </c>
      <c r="G37" s="64" t="s">
        <v>215</v>
      </c>
      <c r="H37" s="64" t="s">
        <v>24</v>
      </c>
      <c r="I37" s="64" t="s">
        <v>24</v>
      </c>
      <c r="J37" s="64" t="s">
        <v>217</v>
      </c>
      <c r="K37" s="64" t="s">
        <v>172</v>
      </c>
      <c r="L37" s="65">
        <v>52768</v>
      </c>
      <c r="M37" s="65">
        <v>181765</v>
      </c>
      <c r="N37" s="65">
        <v>200906</v>
      </c>
      <c r="O37" s="65">
        <v>448510</v>
      </c>
      <c r="P37" s="65">
        <v>0</v>
      </c>
      <c r="Q37" s="65">
        <v>41622</v>
      </c>
      <c r="R37" s="65">
        <v>1246</v>
      </c>
      <c r="S37" s="65">
        <v>3608</v>
      </c>
      <c r="T37" s="57">
        <v>0</v>
      </c>
      <c r="U37" s="58">
        <v>2775414.8669172772</v>
      </c>
      <c r="V37" s="58">
        <v>858792.07630838803</v>
      </c>
      <c r="W37" s="58" t="str">
        <f t="shared" si="0"/>
        <v>A</v>
      </c>
      <c r="X37" s="58">
        <v>2775415</v>
      </c>
      <c r="Y37" s="63">
        <v>2421459</v>
      </c>
    </row>
    <row r="38" spans="1:25">
      <c r="A38" s="64" t="s">
        <v>107</v>
      </c>
      <c r="B38" s="64" t="s">
        <v>108</v>
      </c>
      <c r="C38" s="64" t="s">
        <v>19</v>
      </c>
      <c r="D38" s="64" t="s">
        <v>20</v>
      </c>
      <c r="E38" s="64" t="s">
        <v>109</v>
      </c>
      <c r="F38" s="64" t="s">
        <v>22</v>
      </c>
      <c r="G38" s="64" t="s">
        <v>23</v>
      </c>
      <c r="H38" s="64" t="s">
        <v>24</v>
      </c>
      <c r="I38" s="64" t="s">
        <v>24</v>
      </c>
      <c r="J38" s="64" t="s">
        <v>25</v>
      </c>
      <c r="K38" s="64" t="s">
        <v>110</v>
      </c>
      <c r="L38" s="65">
        <v>0</v>
      </c>
      <c r="M38" s="65">
        <v>2286648</v>
      </c>
      <c r="N38" s="65">
        <v>2286435</v>
      </c>
      <c r="O38" s="65">
        <v>2044264</v>
      </c>
      <c r="P38" s="65">
        <v>0</v>
      </c>
      <c r="Q38" s="65">
        <v>332484</v>
      </c>
      <c r="R38" s="65">
        <v>57295</v>
      </c>
      <c r="S38" s="65">
        <v>17732</v>
      </c>
      <c r="T38" s="57">
        <v>0</v>
      </c>
      <c r="U38" s="58">
        <v>19593071.437041003</v>
      </c>
      <c r="V38" s="58">
        <v>13225850.853543425</v>
      </c>
      <c r="W38" s="58" t="str">
        <f t="shared" si="0"/>
        <v>A</v>
      </c>
      <c r="X38" s="58">
        <v>19593071</v>
      </c>
      <c r="Y38" s="63">
        <v>16337316</v>
      </c>
    </row>
    <row r="39" spans="1:25">
      <c r="A39" s="64" t="s">
        <v>111</v>
      </c>
      <c r="B39" s="64" t="s">
        <v>108</v>
      </c>
      <c r="C39" s="64" t="s">
        <v>28</v>
      </c>
      <c r="D39" s="64" t="s">
        <v>29</v>
      </c>
      <c r="E39" s="64" t="s">
        <v>109</v>
      </c>
      <c r="F39" s="64" t="s">
        <v>56</v>
      </c>
      <c r="G39" s="64" t="s">
        <v>112</v>
      </c>
      <c r="H39" s="64" t="s">
        <v>24</v>
      </c>
      <c r="I39" s="64" t="s">
        <v>113</v>
      </c>
      <c r="J39" s="64" t="s">
        <v>114</v>
      </c>
      <c r="K39" s="64" t="s">
        <v>110</v>
      </c>
      <c r="L39" s="65">
        <v>3649</v>
      </c>
      <c r="M39" s="65">
        <v>0</v>
      </c>
      <c r="N39" s="65">
        <v>0</v>
      </c>
      <c r="O39" s="65">
        <v>35301</v>
      </c>
      <c r="P39" s="65">
        <v>0</v>
      </c>
      <c r="Q39" s="65">
        <v>3451</v>
      </c>
      <c r="R39" s="65">
        <v>302</v>
      </c>
      <c r="S39" s="65">
        <v>132</v>
      </c>
      <c r="T39" s="57">
        <v>0</v>
      </c>
      <c r="U39" s="58">
        <v>198107.778756938</v>
      </c>
      <c r="V39" s="58">
        <v>85403.860623089829</v>
      </c>
      <c r="W39" s="58" t="str">
        <f t="shared" si="0"/>
        <v>A</v>
      </c>
      <c r="X39" s="58">
        <v>198108</v>
      </c>
      <c r="Y39" s="63">
        <v>172843</v>
      </c>
    </row>
    <row r="40" spans="1:25">
      <c r="A40" s="64" t="s">
        <v>115</v>
      </c>
      <c r="B40" s="64" t="s">
        <v>108</v>
      </c>
      <c r="C40" s="64" t="s">
        <v>28</v>
      </c>
      <c r="D40" s="64" t="s">
        <v>29</v>
      </c>
      <c r="E40" s="64" t="s">
        <v>109</v>
      </c>
      <c r="F40" s="64" t="s">
        <v>116</v>
      </c>
      <c r="G40" s="64" t="s">
        <v>117</v>
      </c>
      <c r="H40" s="64" t="s">
        <v>24</v>
      </c>
      <c r="I40" s="64" t="s">
        <v>118</v>
      </c>
      <c r="J40" s="64" t="s">
        <v>119</v>
      </c>
      <c r="K40" s="64" t="s">
        <v>110</v>
      </c>
      <c r="L40" s="65">
        <v>9791</v>
      </c>
      <c r="M40" s="65">
        <v>21282</v>
      </c>
      <c r="N40" s="65">
        <v>20375</v>
      </c>
      <c r="O40" s="65">
        <v>58908</v>
      </c>
      <c r="P40" s="65">
        <v>0</v>
      </c>
      <c r="Q40" s="65">
        <v>10298</v>
      </c>
      <c r="R40" s="65">
        <v>713</v>
      </c>
      <c r="S40" s="65">
        <v>277</v>
      </c>
      <c r="T40" s="57">
        <v>0</v>
      </c>
      <c r="U40" s="58">
        <v>480106.30504825898</v>
      </c>
      <c r="V40" s="58">
        <v>241402.14892327867</v>
      </c>
      <c r="W40" s="58" t="str">
        <f t="shared" si="0"/>
        <v>A</v>
      </c>
      <c r="X40" s="58">
        <v>480106</v>
      </c>
      <c r="Y40" s="63">
        <v>418877</v>
      </c>
    </row>
    <row r="41" spans="1:25">
      <c r="A41" s="64" t="s">
        <v>120</v>
      </c>
      <c r="B41" s="64" t="s">
        <v>108</v>
      </c>
      <c r="C41" s="64" t="s">
        <v>28</v>
      </c>
      <c r="D41" s="64" t="s">
        <v>29</v>
      </c>
      <c r="E41" s="64" t="s">
        <v>109</v>
      </c>
      <c r="F41" s="64" t="s">
        <v>121</v>
      </c>
      <c r="G41" s="64" t="s">
        <v>122</v>
      </c>
      <c r="H41" s="64" t="s">
        <v>24</v>
      </c>
      <c r="I41" s="64" t="s">
        <v>123</v>
      </c>
      <c r="J41" s="64" t="s">
        <v>114</v>
      </c>
      <c r="K41" s="64" t="s">
        <v>110</v>
      </c>
      <c r="L41" s="65">
        <v>20274</v>
      </c>
      <c r="M41" s="65">
        <v>37379</v>
      </c>
      <c r="N41" s="65">
        <v>36608</v>
      </c>
      <c r="O41" s="65">
        <v>73580</v>
      </c>
      <c r="P41" s="65">
        <v>72062</v>
      </c>
      <c r="Q41" s="65">
        <v>13039</v>
      </c>
      <c r="R41" s="65">
        <v>1765</v>
      </c>
      <c r="S41" s="65">
        <v>429</v>
      </c>
      <c r="T41" s="57">
        <v>0</v>
      </c>
      <c r="U41" s="58">
        <v>619168.28661400476</v>
      </c>
      <c r="V41" s="58">
        <v>367272.31348050118</v>
      </c>
      <c r="W41" s="58" t="str">
        <f t="shared" si="0"/>
        <v>A</v>
      </c>
      <c r="X41" s="58">
        <v>619168</v>
      </c>
      <c r="Y41" s="63">
        <v>540204</v>
      </c>
    </row>
    <row r="42" spans="1:25">
      <c r="A42" s="64" t="s">
        <v>124</v>
      </c>
      <c r="B42" s="64" t="s">
        <v>108</v>
      </c>
      <c r="C42" s="64" t="s">
        <v>28</v>
      </c>
      <c r="D42" s="64" t="s">
        <v>29</v>
      </c>
      <c r="E42" s="64" t="s">
        <v>109</v>
      </c>
      <c r="F42" s="64" t="s">
        <v>125</v>
      </c>
      <c r="G42" s="64" t="s">
        <v>126</v>
      </c>
      <c r="H42" s="64" t="s">
        <v>24</v>
      </c>
      <c r="I42" s="64" t="s">
        <v>127</v>
      </c>
      <c r="J42" s="64" t="s">
        <v>128</v>
      </c>
      <c r="K42" s="64" t="s">
        <v>110</v>
      </c>
      <c r="L42" s="65">
        <v>52991</v>
      </c>
      <c r="M42" s="65">
        <v>71756</v>
      </c>
      <c r="N42" s="65">
        <v>71626</v>
      </c>
      <c r="O42" s="65">
        <v>86209</v>
      </c>
      <c r="P42" s="65">
        <v>0</v>
      </c>
      <c r="Q42" s="65">
        <v>16246</v>
      </c>
      <c r="R42" s="65">
        <v>3517</v>
      </c>
      <c r="S42" s="65">
        <v>1273</v>
      </c>
      <c r="T42" s="57">
        <v>0</v>
      </c>
      <c r="U42" s="58">
        <v>885749.63363737834</v>
      </c>
      <c r="V42" s="58">
        <v>551784.38541385846</v>
      </c>
      <c r="W42" s="58" t="str">
        <f t="shared" si="0"/>
        <v>A</v>
      </c>
      <c r="X42" s="58">
        <v>885750</v>
      </c>
      <c r="Y42" s="63">
        <v>772788</v>
      </c>
    </row>
    <row r="43" spans="1:25">
      <c r="A43" s="64" t="s">
        <v>129</v>
      </c>
      <c r="B43" s="64" t="s">
        <v>108</v>
      </c>
      <c r="C43" s="64" t="s">
        <v>28</v>
      </c>
      <c r="D43" s="64" t="s">
        <v>29</v>
      </c>
      <c r="E43" s="64" t="s">
        <v>109</v>
      </c>
      <c r="F43" s="64" t="s">
        <v>130</v>
      </c>
      <c r="G43" s="64" t="s">
        <v>131</v>
      </c>
      <c r="H43" s="64" t="s">
        <v>24</v>
      </c>
      <c r="I43" s="64" t="s">
        <v>132</v>
      </c>
      <c r="J43" s="64" t="s">
        <v>133</v>
      </c>
      <c r="K43" s="64" t="s">
        <v>110</v>
      </c>
      <c r="L43" s="65">
        <v>28337</v>
      </c>
      <c r="M43" s="65">
        <v>0</v>
      </c>
      <c r="N43" s="65">
        <v>0</v>
      </c>
      <c r="O43" s="65">
        <v>35193</v>
      </c>
      <c r="P43" s="65">
        <v>0</v>
      </c>
      <c r="Q43" s="65">
        <v>7740</v>
      </c>
      <c r="R43" s="65">
        <v>2102</v>
      </c>
      <c r="S43" s="65">
        <v>291</v>
      </c>
      <c r="T43" s="57">
        <v>7115</v>
      </c>
      <c r="U43" s="58">
        <v>357017.83432569593</v>
      </c>
      <c r="V43" s="58">
        <v>382760.51197216217</v>
      </c>
      <c r="W43" s="58" t="str">
        <f t="shared" si="0"/>
        <v>B</v>
      </c>
      <c r="X43" s="58">
        <v>382761</v>
      </c>
      <c r="Y43" s="63">
        <v>333947</v>
      </c>
    </row>
    <row r="44" spans="1:25">
      <c r="A44" s="64" t="s">
        <v>134</v>
      </c>
      <c r="B44" s="64" t="s">
        <v>108</v>
      </c>
      <c r="C44" s="64" t="s">
        <v>49</v>
      </c>
      <c r="D44" s="64" t="s">
        <v>50</v>
      </c>
      <c r="E44" s="64" t="s">
        <v>109</v>
      </c>
      <c r="F44" s="64" t="s">
        <v>135</v>
      </c>
      <c r="G44" s="64" t="s">
        <v>136</v>
      </c>
      <c r="H44" s="64" t="s">
        <v>24</v>
      </c>
      <c r="I44" s="64" t="s">
        <v>137</v>
      </c>
      <c r="J44" s="64" t="s">
        <v>119</v>
      </c>
      <c r="K44" s="64" t="s">
        <v>110</v>
      </c>
      <c r="L44" s="65">
        <v>14488</v>
      </c>
      <c r="M44" s="65">
        <v>27589</v>
      </c>
      <c r="N44" s="65">
        <v>27589</v>
      </c>
      <c r="O44" s="65">
        <v>28364</v>
      </c>
      <c r="P44" s="65">
        <v>0</v>
      </c>
      <c r="Q44" s="65">
        <v>4808</v>
      </c>
      <c r="R44" s="65">
        <v>141</v>
      </c>
      <c r="S44" s="65">
        <v>229</v>
      </c>
      <c r="T44" s="57">
        <v>0</v>
      </c>
      <c r="U44" s="58">
        <v>242723.74939879391</v>
      </c>
      <c r="V44" s="58">
        <v>98994.501820845617</v>
      </c>
      <c r="W44" s="58" t="str">
        <f t="shared" si="0"/>
        <v>A</v>
      </c>
      <c r="X44" s="58">
        <v>242724</v>
      </c>
      <c r="Y44" s="63">
        <v>211769</v>
      </c>
    </row>
    <row r="45" spans="1:25">
      <c r="A45" s="64" t="s">
        <v>138</v>
      </c>
      <c r="B45" s="64" t="s">
        <v>108</v>
      </c>
      <c r="C45" s="64" t="s">
        <v>28</v>
      </c>
      <c r="D45" s="64" t="s">
        <v>29</v>
      </c>
      <c r="E45" s="64" t="s">
        <v>109</v>
      </c>
      <c r="F45" s="64" t="s">
        <v>139</v>
      </c>
      <c r="G45" s="64" t="s">
        <v>140</v>
      </c>
      <c r="H45" s="64" t="s">
        <v>24</v>
      </c>
      <c r="I45" s="64" t="s">
        <v>141</v>
      </c>
      <c r="J45" s="64" t="s">
        <v>142</v>
      </c>
      <c r="K45" s="64" t="s">
        <v>110</v>
      </c>
      <c r="L45" s="65">
        <v>21418</v>
      </c>
      <c r="M45" s="65">
        <v>0</v>
      </c>
      <c r="N45" s="65">
        <v>0</v>
      </c>
      <c r="O45" s="65">
        <v>67263</v>
      </c>
      <c r="P45" s="65">
        <v>0</v>
      </c>
      <c r="Q45" s="65">
        <v>11644</v>
      </c>
      <c r="R45" s="65">
        <v>1241</v>
      </c>
      <c r="S45" s="65">
        <v>642</v>
      </c>
      <c r="T45" s="57">
        <v>0</v>
      </c>
      <c r="U45" s="58">
        <v>599819.39906061813</v>
      </c>
      <c r="V45" s="58">
        <v>304027.05774432892</v>
      </c>
      <c r="W45" s="58" t="str">
        <f t="shared" si="0"/>
        <v>A</v>
      </c>
      <c r="X45" s="58">
        <v>599819</v>
      </c>
      <c r="Y45" s="63">
        <v>523323</v>
      </c>
    </row>
    <row r="46" spans="1:25">
      <c r="A46" s="64" t="s">
        <v>143</v>
      </c>
      <c r="B46" s="64" t="s">
        <v>108</v>
      </c>
      <c r="C46" s="64" t="s">
        <v>28</v>
      </c>
      <c r="D46" s="64" t="s">
        <v>29</v>
      </c>
      <c r="E46" s="64" t="s">
        <v>109</v>
      </c>
      <c r="F46" s="64" t="s">
        <v>89</v>
      </c>
      <c r="G46" s="64" t="s">
        <v>136</v>
      </c>
      <c r="H46" s="64" t="s">
        <v>24</v>
      </c>
      <c r="I46" s="64" t="s">
        <v>144</v>
      </c>
      <c r="J46" s="64" t="s">
        <v>119</v>
      </c>
      <c r="K46" s="64" t="s">
        <v>110</v>
      </c>
      <c r="L46" s="65">
        <v>107813</v>
      </c>
      <c r="M46" s="65">
        <v>178132</v>
      </c>
      <c r="N46" s="65">
        <v>158461</v>
      </c>
      <c r="O46" s="65">
        <v>193524</v>
      </c>
      <c r="P46" s="65">
        <v>172153</v>
      </c>
      <c r="Q46" s="65">
        <v>29677</v>
      </c>
      <c r="R46" s="65">
        <v>7986</v>
      </c>
      <c r="S46" s="65">
        <v>1399</v>
      </c>
      <c r="T46" s="57">
        <v>0</v>
      </c>
      <c r="U46" s="58">
        <v>1532004.4502636699</v>
      </c>
      <c r="V46" s="58">
        <v>1119541.0216663799</v>
      </c>
      <c r="W46" s="58" t="str">
        <f t="shared" si="0"/>
        <v>A</v>
      </c>
      <c r="X46" s="58">
        <v>1532004</v>
      </c>
      <c r="Y46" s="63">
        <v>1336624</v>
      </c>
    </row>
    <row r="47" spans="1:25">
      <c r="A47" s="64" t="s">
        <v>145</v>
      </c>
      <c r="B47" s="64" t="s">
        <v>108</v>
      </c>
      <c r="C47" s="64" t="s">
        <v>28</v>
      </c>
      <c r="D47" s="64" t="s">
        <v>29</v>
      </c>
      <c r="E47" s="64" t="s">
        <v>109</v>
      </c>
      <c r="F47" s="64" t="s">
        <v>146</v>
      </c>
      <c r="G47" s="64" t="s">
        <v>136</v>
      </c>
      <c r="H47" s="64" t="s">
        <v>24</v>
      </c>
      <c r="I47" s="64" t="s">
        <v>147</v>
      </c>
      <c r="J47" s="64" t="s">
        <v>119</v>
      </c>
      <c r="K47" s="64" t="s">
        <v>110</v>
      </c>
      <c r="L47" s="65">
        <v>58032</v>
      </c>
      <c r="M47" s="65">
        <v>65385</v>
      </c>
      <c r="N47" s="65">
        <v>64388</v>
      </c>
      <c r="O47" s="65">
        <v>62304</v>
      </c>
      <c r="P47" s="65">
        <v>61354</v>
      </c>
      <c r="Q47" s="65">
        <v>12946</v>
      </c>
      <c r="R47" s="65">
        <v>1491</v>
      </c>
      <c r="S47" s="65">
        <v>571</v>
      </c>
      <c r="T47" s="57">
        <v>25289</v>
      </c>
      <c r="U47" s="58">
        <v>618181.75375902723</v>
      </c>
      <c r="V47" s="58">
        <v>663742.46957796195</v>
      </c>
      <c r="W47" s="58" t="str">
        <f t="shared" si="0"/>
        <v>B</v>
      </c>
      <c r="X47" s="58">
        <v>663742</v>
      </c>
      <c r="Y47" s="63">
        <v>579093</v>
      </c>
    </row>
    <row r="48" spans="1:25">
      <c r="A48" s="64" t="s">
        <v>148</v>
      </c>
      <c r="B48" s="64" t="s">
        <v>108</v>
      </c>
      <c r="C48" s="64" t="s">
        <v>28</v>
      </c>
      <c r="D48" s="64" t="s">
        <v>29</v>
      </c>
      <c r="E48" s="64" t="s">
        <v>109</v>
      </c>
      <c r="F48" s="64" t="s">
        <v>149</v>
      </c>
      <c r="G48" s="64" t="s">
        <v>150</v>
      </c>
      <c r="H48" s="64" t="s">
        <v>24</v>
      </c>
      <c r="I48" s="64" t="s">
        <v>151</v>
      </c>
      <c r="J48" s="64" t="s">
        <v>152</v>
      </c>
      <c r="K48" s="64" t="s">
        <v>110</v>
      </c>
      <c r="L48" s="65">
        <v>44037</v>
      </c>
      <c r="M48" s="65">
        <v>63114</v>
      </c>
      <c r="N48" s="65">
        <v>56636</v>
      </c>
      <c r="O48" s="65">
        <v>49083</v>
      </c>
      <c r="P48" s="65">
        <v>44045</v>
      </c>
      <c r="Q48" s="65">
        <v>13347</v>
      </c>
      <c r="R48" s="65">
        <v>1384</v>
      </c>
      <c r="S48" s="65">
        <v>534</v>
      </c>
      <c r="T48" s="57">
        <v>21703</v>
      </c>
      <c r="U48" s="58">
        <v>598289.93474520661</v>
      </c>
      <c r="V48" s="58">
        <v>618451.84650740027</v>
      </c>
      <c r="W48" s="58" t="str">
        <f t="shared" si="0"/>
        <v>B</v>
      </c>
      <c r="X48" s="58">
        <v>618452</v>
      </c>
      <c r="Y48" s="63">
        <v>539579</v>
      </c>
    </row>
    <row r="49" spans="1:25">
      <c r="A49" s="64" t="s">
        <v>153</v>
      </c>
      <c r="B49" s="64" t="s">
        <v>108</v>
      </c>
      <c r="C49" s="64" t="s">
        <v>28</v>
      </c>
      <c r="D49" s="64" t="s">
        <v>29</v>
      </c>
      <c r="E49" s="64" t="s">
        <v>109</v>
      </c>
      <c r="F49" s="64" t="s">
        <v>154</v>
      </c>
      <c r="G49" s="64" t="s">
        <v>112</v>
      </c>
      <c r="H49" s="64" t="s">
        <v>24</v>
      </c>
      <c r="I49" s="64" t="s">
        <v>155</v>
      </c>
      <c r="J49" s="64" t="s">
        <v>114</v>
      </c>
      <c r="K49" s="64" t="s">
        <v>110</v>
      </c>
      <c r="L49" s="65">
        <v>5700</v>
      </c>
      <c r="M49" s="65">
        <v>18709</v>
      </c>
      <c r="N49" s="65">
        <v>17429</v>
      </c>
      <c r="O49" s="65">
        <v>55964</v>
      </c>
      <c r="P49" s="65">
        <v>0</v>
      </c>
      <c r="Q49" s="65">
        <v>7421</v>
      </c>
      <c r="R49" s="65">
        <v>525</v>
      </c>
      <c r="S49" s="65">
        <v>713</v>
      </c>
      <c r="T49" s="57">
        <v>0</v>
      </c>
      <c r="U49" s="58">
        <v>459466.60498064198</v>
      </c>
      <c r="V49" s="58">
        <v>174760.47154639402</v>
      </c>
      <c r="W49" s="58" t="str">
        <f t="shared" si="0"/>
        <v>A</v>
      </c>
      <c r="X49" s="58">
        <v>459467</v>
      </c>
      <c r="Y49" s="63">
        <v>400870</v>
      </c>
    </row>
    <row r="50" spans="1:25">
      <c r="A50" s="64" t="s">
        <v>156</v>
      </c>
      <c r="B50" s="64" t="s">
        <v>108</v>
      </c>
      <c r="C50" s="64" t="s">
        <v>28</v>
      </c>
      <c r="D50" s="64" t="s">
        <v>29</v>
      </c>
      <c r="E50" s="64" t="s">
        <v>109</v>
      </c>
      <c r="F50" s="64" t="s">
        <v>157</v>
      </c>
      <c r="G50" s="64" t="s">
        <v>23</v>
      </c>
      <c r="H50" s="64" t="s">
        <v>24</v>
      </c>
      <c r="I50" s="64" t="s">
        <v>158</v>
      </c>
      <c r="J50" s="64" t="s">
        <v>114</v>
      </c>
      <c r="K50" s="64" t="s">
        <v>110</v>
      </c>
      <c r="L50" s="65">
        <v>10076</v>
      </c>
      <c r="M50" s="65">
        <v>23458</v>
      </c>
      <c r="N50" s="65">
        <v>23458</v>
      </c>
      <c r="O50" s="65">
        <v>69797</v>
      </c>
      <c r="P50" s="65">
        <v>0</v>
      </c>
      <c r="Q50" s="65">
        <v>10897</v>
      </c>
      <c r="R50" s="65">
        <v>444</v>
      </c>
      <c r="S50" s="65">
        <v>1879</v>
      </c>
      <c r="T50" s="57">
        <v>0</v>
      </c>
      <c r="U50" s="58">
        <v>791227.90554403584</v>
      </c>
      <c r="V50" s="58">
        <v>233256.51950333707</v>
      </c>
      <c r="W50" s="58" t="str">
        <f t="shared" si="0"/>
        <v>A</v>
      </c>
      <c r="X50" s="58">
        <v>791228</v>
      </c>
      <c r="Y50" s="63">
        <v>690321</v>
      </c>
    </row>
    <row r="51" spans="1:25">
      <c r="A51" s="64" t="s">
        <v>159</v>
      </c>
      <c r="B51" s="64" t="s">
        <v>108</v>
      </c>
      <c r="C51" s="64" t="s">
        <v>28</v>
      </c>
      <c r="D51" s="64" t="s">
        <v>29</v>
      </c>
      <c r="E51" s="64" t="s">
        <v>109</v>
      </c>
      <c r="F51" s="64" t="s">
        <v>160</v>
      </c>
      <c r="G51" s="64" t="s">
        <v>161</v>
      </c>
      <c r="H51" s="64" t="s">
        <v>24</v>
      </c>
      <c r="I51" s="64" t="s">
        <v>162</v>
      </c>
      <c r="J51" s="64" t="s">
        <v>163</v>
      </c>
      <c r="K51" s="64" t="s">
        <v>110</v>
      </c>
      <c r="L51" s="65">
        <v>19788</v>
      </c>
      <c r="M51" s="65">
        <v>21459</v>
      </c>
      <c r="N51" s="65">
        <v>21459</v>
      </c>
      <c r="O51" s="65">
        <v>29919</v>
      </c>
      <c r="P51" s="65">
        <v>0</v>
      </c>
      <c r="Q51" s="65">
        <v>5677</v>
      </c>
      <c r="R51" s="65">
        <v>1221</v>
      </c>
      <c r="S51" s="65">
        <v>173</v>
      </c>
      <c r="T51" s="57">
        <v>0</v>
      </c>
      <c r="U51" s="58">
        <v>263083.35002576211</v>
      </c>
      <c r="V51" s="58">
        <v>192245.18873077276</v>
      </c>
      <c r="W51" s="58" t="str">
        <f t="shared" si="0"/>
        <v>A</v>
      </c>
      <c r="X51" s="58">
        <v>263083</v>
      </c>
      <c r="Y51" s="63">
        <v>229531</v>
      </c>
    </row>
    <row r="52" spans="1:25">
      <c r="A52" s="64" t="s">
        <v>164</v>
      </c>
      <c r="B52" s="64" t="s">
        <v>108</v>
      </c>
      <c r="C52" s="64" t="s">
        <v>49</v>
      </c>
      <c r="D52" s="64" t="s">
        <v>50</v>
      </c>
      <c r="E52" s="64" t="s">
        <v>109</v>
      </c>
      <c r="F52" s="64" t="s">
        <v>165</v>
      </c>
      <c r="G52" s="64" t="s">
        <v>166</v>
      </c>
      <c r="H52" s="64" t="s">
        <v>24</v>
      </c>
      <c r="I52" s="64" t="s">
        <v>167</v>
      </c>
      <c r="J52" s="64" t="s">
        <v>168</v>
      </c>
      <c r="K52" s="64" t="s">
        <v>110</v>
      </c>
      <c r="L52" s="65">
        <v>19374</v>
      </c>
      <c r="M52" s="65">
        <v>28138</v>
      </c>
      <c r="N52" s="65">
        <v>28138</v>
      </c>
      <c r="O52" s="65">
        <v>26245</v>
      </c>
      <c r="P52" s="65">
        <v>0</v>
      </c>
      <c r="Q52" s="65">
        <v>9113</v>
      </c>
      <c r="R52" s="65">
        <v>429</v>
      </c>
      <c r="S52" s="65">
        <v>382</v>
      </c>
      <c r="T52" s="57">
        <v>2681</v>
      </c>
      <c r="U52" s="58">
        <v>397158.25858115533</v>
      </c>
      <c r="V52" s="58">
        <v>232879.91413970862</v>
      </c>
      <c r="W52" s="58" t="str">
        <f t="shared" si="0"/>
        <v>A</v>
      </c>
      <c r="X52" s="58">
        <v>397158</v>
      </c>
      <c r="Y52" s="63">
        <v>346507</v>
      </c>
    </row>
    <row r="53" spans="1:25">
      <c r="A53" s="64" t="s">
        <v>227</v>
      </c>
      <c r="B53" s="64" t="s">
        <v>228</v>
      </c>
      <c r="C53" s="64" t="s">
        <v>19</v>
      </c>
      <c r="D53" s="64" t="s">
        <v>20</v>
      </c>
      <c r="E53" s="64" t="s">
        <v>229</v>
      </c>
      <c r="F53" s="64" t="s">
        <v>22</v>
      </c>
      <c r="G53" s="64" t="s">
        <v>23</v>
      </c>
      <c r="H53" s="64" t="s">
        <v>24</v>
      </c>
      <c r="I53" s="64" t="s">
        <v>24</v>
      </c>
      <c r="J53" s="64" t="s">
        <v>25</v>
      </c>
      <c r="K53" s="64" t="s">
        <v>172</v>
      </c>
      <c r="L53" s="65">
        <v>0</v>
      </c>
      <c r="M53" s="65">
        <v>23672614</v>
      </c>
      <c r="N53" s="65">
        <v>23667902</v>
      </c>
      <c r="O53" s="65">
        <v>3075486</v>
      </c>
      <c r="P53" s="65">
        <v>0</v>
      </c>
      <c r="Q53" s="65">
        <v>419634</v>
      </c>
      <c r="R53" s="65">
        <v>95548</v>
      </c>
      <c r="S53" s="65">
        <v>57034</v>
      </c>
      <c r="T53" s="57">
        <v>0</v>
      </c>
      <c r="U53" s="58">
        <v>35542322.474930406</v>
      </c>
      <c r="V53" s="58">
        <v>18972651.403013743</v>
      </c>
      <c r="W53" s="58" t="str">
        <f t="shared" si="0"/>
        <v>A</v>
      </c>
      <c r="X53" s="58">
        <v>35542322</v>
      </c>
      <c r="Y53" s="63">
        <v>29636301</v>
      </c>
    </row>
    <row r="54" spans="1:25">
      <c r="A54" s="64" t="s">
        <v>230</v>
      </c>
      <c r="B54" s="64" t="s">
        <v>228</v>
      </c>
      <c r="C54" s="64" t="s">
        <v>49</v>
      </c>
      <c r="D54" s="64" t="s">
        <v>50</v>
      </c>
      <c r="E54" s="64" t="s">
        <v>229</v>
      </c>
      <c r="F54" s="64" t="s">
        <v>231</v>
      </c>
      <c r="G54" s="64" t="s">
        <v>232</v>
      </c>
      <c r="H54" s="64" t="s">
        <v>24</v>
      </c>
      <c r="I54" s="64" t="s">
        <v>233</v>
      </c>
      <c r="J54" s="64" t="s">
        <v>234</v>
      </c>
      <c r="K54" s="64" t="s">
        <v>172</v>
      </c>
      <c r="L54" s="65">
        <v>63855</v>
      </c>
      <c r="M54" s="65">
        <v>63852</v>
      </c>
      <c r="N54" s="65">
        <v>63852</v>
      </c>
      <c r="O54" s="65">
        <v>73812</v>
      </c>
      <c r="P54" s="65">
        <v>0</v>
      </c>
      <c r="Q54" s="65">
        <v>6538</v>
      </c>
      <c r="R54" s="65">
        <v>10845</v>
      </c>
      <c r="S54" s="65">
        <v>997</v>
      </c>
      <c r="T54" s="57">
        <v>21525</v>
      </c>
      <c r="U54" s="58">
        <v>515419.22942883038</v>
      </c>
      <c r="V54" s="58">
        <v>1166397.9830461452</v>
      </c>
      <c r="W54" s="58" t="str">
        <f t="shared" si="0"/>
        <v>B</v>
      </c>
      <c r="X54" s="58">
        <v>1166398</v>
      </c>
      <c r="Y54" s="63">
        <v>1017644</v>
      </c>
    </row>
    <row r="55" spans="1:25">
      <c r="A55" s="64" t="s">
        <v>235</v>
      </c>
      <c r="B55" s="64" t="s">
        <v>228</v>
      </c>
      <c r="C55" s="64" t="s">
        <v>49</v>
      </c>
      <c r="D55" s="64" t="s">
        <v>50</v>
      </c>
      <c r="E55" s="64" t="s">
        <v>229</v>
      </c>
      <c r="F55" s="64" t="s">
        <v>236</v>
      </c>
      <c r="G55" s="64" t="s">
        <v>237</v>
      </c>
      <c r="H55" s="64" t="s">
        <v>24</v>
      </c>
      <c r="I55" s="64" t="s">
        <v>238</v>
      </c>
      <c r="J55" s="64" t="s">
        <v>239</v>
      </c>
      <c r="K55" s="64" t="s">
        <v>240</v>
      </c>
      <c r="L55" s="65">
        <v>54807</v>
      </c>
      <c r="M55" s="65">
        <v>64817</v>
      </c>
      <c r="N55" s="65">
        <v>64615</v>
      </c>
      <c r="O55" s="65">
        <v>83089</v>
      </c>
      <c r="P55" s="65">
        <v>0</v>
      </c>
      <c r="Q55" s="65">
        <v>10498</v>
      </c>
      <c r="R55" s="65">
        <v>8636</v>
      </c>
      <c r="S55" s="65">
        <v>2310</v>
      </c>
      <c r="T55" s="57">
        <v>0</v>
      </c>
      <c r="U55" s="58">
        <v>878034.18417928577</v>
      </c>
      <c r="V55" s="58">
        <v>811298.72721567785</v>
      </c>
      <c r="W55" s="58" t="str">
        <f t="shared" si="0"/>
        <v>A</v>
      </c>
      <c r="X55" s="58">
        <v>878034</v>
      </c>
      <c r="Y55" s="63">
        <v>766056</v>
      </c>
    </row>
    <row r="56" spans="1:25">
      <c r="A56" s="64" t="s">
        <v>241</v>
      </c>
      <c r="B56" s="64" t="s">
        <v>228</v>
      </c>
      <c r="C56" s="64" t="s">
        <v>28</v>
      </c>
      <c r="D56" s="64" t="s">
        <v>29</v>
      </c>
      <c r="E56" s="64" t="s">
        <v>229</v>
      </c>
      <c r="F56" s="64" t="s">
        <v>30</v>
      </c>
      <c r="G56" s="64" t="s">
        <v>242</v>
      </c>
      <c r="H56" s="64" t="s">
        <v>24</v>
      </c>
      <c r="I56" s="64" t="s">
        <v>243</v>
      </c>
      <c r="J56" s="64" t="s">
        <v>244</v>
      </c>
      <c r="K56" s="64" t="s">
        <v>240</v>
      </c>
      <c r="L56" s="65">
        <v>104184</v>
      </c>
      <c r="M56" s="65">
        <v>219564</v>
      </c>
      <c r="N56" s="65">
        <v>219311</v>
      </c>
      <c r="O56" s="65">
        <v>336265</v>
      </c>
      <c r="P56" s="65">
        <v>0</v>
      </c>
      <c r="Q56" s="65">
        <v>42594</v>
      </c>
      <c r="R56" s="65">
        <v>2912</v>
      </c>
      <c r="S56" s="65">
        <v>15965</v>
      </c>
      <c r="T56" s="57">
        <v>0</v>
      </c>
      <c r="U56" s="58">
        <v>4677072.7441786127</v>
      </c>
      <c r="V56" s="58">
        <v>995824.68315592571</v>
      </c>
      <c r="W56" s="58" t="str">
        <f t="shared" si="0"/>
        <v>A</v>
      </c>
      <c r="X56" s="58">
        <v>4677073</v>
      </c>
      <c r="Y56" s="63">
        <v>4080594</v>
      </c>
    </row>
    <row r="57" spans="1:25">
      <c r="A57" s="64" t="s">
        <v>245</v>
      </c>
      <c r="B57" s="64" t="s">
        <v>228</v>
      </c>
      <c r="C57" s="64" t="s">
        <v>49</v>
      </c>
      <c r="D57" s="64" t="s">
        <v>50</v>
      </c>
      <c r="E57" s="64" t="s">
        <v>229</v>
      </c>
      <c r="F57" s="64" t="s">
        <v>246</v>
      </c>
      <c r="G57" s="64" t="s">
        <v>175</v>
      </c>
      <c r="H57" s="64" t="s">
        <v>24</v>
      </c>
      <c r="I57" s="64" t="s">
        <v>247</v>
      </c>
      <c r="J57" s="64" t="s">
        <v>234</v>
      </c>
      <c r="K57" s="64" t="s">
        <v>172</v>
      </c>
      <c r="L57" s="65">
        <v>17305</v>
      </c>
      <c r="M57" s="65">
        <v>42683</v>
      </c>
      <c r="N57" s="65">
        <v>42683</v>
      </c>
      <c r="O57" s="65">
        <v>102372</v>
      </c>
      <c r="P57" s="65">
        <v>0</v>
      </c>
      <c r="Q57" s="65">
        <v>12336</v>
      </c>
      <c r="R57" s="65">
        <v>1153</v>
      </c>
      <c r="S57" s="65">
        <v>1030</v>
      </c>
      <c r="T57" s="57">
        <v>0</v>
      </c>
      <c r="U57" s="58">
        <v>755855.727638204</v>
      </c>
      <c r="V57" s="58">
        <v>310536.07574542548</v>
      </c>
      <c r="W57" s="58" t="str">
        <f t="shared" si="0"/>
        <v>A</v>
      </c>
      <c r="X57" s="58">
        <v>755856</v>
      </c>
      <c r="Y57" s="63">
        <v>659460</v>
      </c>
    </row>
    <row r="58" spans="1:25">
      <c r="A58" s="64" t="s">
        <v>248</v>
      </c>
      <c r="B58" s="64" t="s">
        <v>228</v>
      </c>
      <c r="C58" s="64" t="s">
        <v>49</v>
      </c>
      <c r="D58" s="64" t="s">
        <v>50</v>
      </c>
      <c r="E58" s="64" t="s">
        <v>229</v>
      </c>
      <c r="F58" s="64" t="s">
        <v>249</v>
      </c>
      <c r="G58" s="64" t="s">
        <v>250</v>
      </c>
      <c r="H58" s="64" t="s">
        <v>24</v>
      </c>
      <c r="I58" s="64" t="s">
        <v>251</v>
      </c>
      <c r="J58" s="64" t="s">
        <v>252</v>
      </c>
      <c r="K58" s="64" t="s">
        <v>240</v>
      </c>
      <c r="L58" s="65">
        <v>1</v>
      </c>
      <c r="M58" s="65">
        <v>0</v>
      </c>
      <c r="N58" s="65">
        <v>0</v>
      </c>
      <c r="O58" s="65">
        <v>69135</v>
      </c>
      <c r="P58" s="65">
        <v>0</v>
      </c>
      <c r="Q58" s="65">
        <v>13192</v>
      </c>
      <c r="R58" s="65">
        <v>219</v>
      </c>
      <c r="S58" s="65">
        <v>731</v>
      </c>
      <c r="T58" s="57">
        <v>0</v>
      </c>
      <c r="U58" s="58">
        <v>666282.75970205478</v>
      </c>
      <c r="V58" s="58">
        <v>259620.75946808179</v>
      </c>
      <c r="W58" s="58" t="str">
        <f t="shared" si="0"/>
        <v>A</v>
      </c>
      <c r="X58" s="58">
        <v>666283</v>
      </c>
      <c r="Y58" s="63">
        <v>581310</v>
      </c>
    </row>
    <row r="59" spans="1:25">
      <c r="A59" s="64" t="s">
        <v>253</v>
      </c>
      <c r="B59" s="64" t="s">
        <v>228</v>
      </c>
      <c r="C59" s="64" t="s">
        <v>28</v>
      </c>
      <c r="D59" s="64" t="s">
        <v>29</v>
      </c>
      <c r="E59" s="64" t="s">
        <v>229</v>
      </c>
      <c r="F59" s="64" t="s">
        <v>56</v>
      </c>
      <c r="G59" s="64" t="s">
        <v>254</v>
      </c>
      <c r="H59" s="64" t="s">
        <v>24</v>
      </c>
      <c r="I59" s="64" t="s">
        <v>255</v>
      </c>
      <c r="J59" s="64" t="s">
        <v>256</v>
      </c>
      <c r="K59" s="64" t="s">
        <v>240</v>
      </c>
      <c r="L59" s="65">
        <v>56848</v>
      </c>
      <c r="M59" s="65">
        <v>115039</v>
      </c>
      <c r="N59" s="65">
        <v>105611</v>
      </c>
      <c r="O59" s="65">
        <v>347483</v>
      </c>
      <c r="P59" s="65">
        <v>0</v>
      </c>
      <c r="Q59" s="65">
        <v>53448</v>
      </c>
      <c r="R59" s="65">
        <v>5083</v>
      </c>
      <c r="S59" s="65">
        <v>6596</v>
      </c>
      <c r="T59" s="57">
        <v>0</v>
      </c>
      <c r="U59" s="58">
        <v>3447288.7007590029</v>
      </c>
      <c r="V59" s="58">
        <v>1351701.799015614</v>
      </c>
      <c r="W59" s="58" t="str">
        <f t="shared" si="0"/>
        <v>A</v>
      </c>
      <c r="X59" s="58">
        <v>3447289</v>
      </c>
      <c r="Y59" s="63">
        <v>3007647</v>
      </c>
    </row>
    <row r="60" spans="1:25">
      <c r="A60" s="64" t="s">
        <v>257</v>
      </c>
      <c r="B60" s="64" t="s">
        <v>228</v>
      </c>
      <c r="C60" s="64" t="s">
        <v>49</v>
      </c>
      <c r="D60" s="64" t="s">
        <v>50</v>
      </c>
      <c r="E60" s="64" t="s">
        <v>229</v>
      </c>
      <c r="F60" s="64" t="s">
        <v>258</v>
      </c>
      <c r="G60" s="64" t="s">
        <v>237</v>
      </c>
      <c r="H60" s="64" t="s">
        <v>24</v>
      </c>
      <c r="I60" s="64" t="s">
        <v>259</v>
      </c>
      <c r="J60" s="64" t="s">
        <v>239</v>
      </c>
      <c r="K60" s="64" t="s">
        <v>240</v>
      </c>
      <c r="L60" s="65">
        <v>33951</v>
      </c>
      <c r="M60" s="65">
        <v>51615</v>
      </c>
      <c r="N60" s="65">
        <v>50554</v>
      </c>
      <c r="O60" s="65">
        <v>75390</v>
      </c>
      <c r="P60" s="65">
        <v>0</v>
      </c>
      <c r="Q60" s="65">
        <v>12726</v>
      </c>
      <c r="R60" s="65">
        <v>902</v>
      </c>
      <c r="S60" s="65">
        <v>3877</v>
      </c>
      <c r="T60" s="57">
        <v>0</v>
      </c>
      <c r="U60" s="58">
        <v>1196904.0384462215</v>
      </c>
      <c r="V60" s="58">
        <v>299811.56412586314</v>
      </c>
      <c r="W60" s="58" t="str">
        <f t="shared" si="0"/>
        <v>A</v>
      </c>
      <c r="X60" s="58">
        <v>1196904</v>
      </c>
      <c r="Y60" s="63">
        <v>1044260</v>
      </c>
    </row>
    <row r="61" spans="1:25">
      <c r="A61" s="64" t="s">
        <v>260</v>
      </c>
      <c r="B61" s="64" t="s">
        <v>228</v>
      </c>
      <c r="C61" s="64" t="s">
        <v>49</v>
      </c>
      <c r="D61" s="64" t="s">
        <v>50</v>
      </c>
      <c r="E61" s="64" t="s">
        <v>229</v>
      </c>
      <c r="F61" s="64" t="s">
        <v>261</v>
      </c>
      <c r="G61" s="64" t="s">
        <v>237</v>
      </c>
      <c r="H61" s="64" t="s">
        <v>24</v>
      </c>
      <c r="I61" s="64" t="s">
        <v>262</v>
      </c>
      <c r="J61" s="64" t="s">
        <v>239</v>
      </c>
      <c r="K61" s="64" t="s">
        <v>240</v>
      </c>
      <c r="L61" s="65">
        <v>45909</v>
      </c>
      <c r="M61" s="65">
        <v>53441</v>
      </c>
      <c r="N61" s="65">
        <v>53441</v>
      </c>
      <c r="O61" s="65">
        <v>76616</v>
      </c>
      <c r="P61" s="65">
        <v>0</v>
      </c>
      <c r="Q61" s="65">
        <v>9199</v>
      </c>
      <c r="R61" s="65">
        <v>1904</v>
      </c>
      <c r="S61" s="65">
        <v>2807</v>
      </c>
      <c r="T61" s="57">
        <v>0</v>
      </c>
      <c r="U61" s="58">
        <v>909425.40630865435</v>
      </c>
      <c r="V61" s="58">
        <v>306189.3435356234</v>
      </c>
      <c r="W61" s="58" t="str">
        <f t="shared" si="0"/>
        <v>A</v>
      </c>
      <c r="X61" s="58">
        <v>909425</v>
      </c>
      <c r="Y61" s="63">
        <v>793444</v>
      </c>
    </row>
    <row r="62" spans="1:25">
      <c r="A62" s="64" t="s">
        <v>263</v>
      </c>
      <c r="B62" s="64" t="s">
        <v>228</v>
      </c>
      <c r="C62" s="64" t="s">
        <v>28</v>
      </c>
      <c r="D62" s="64" t="s">
        <v>29</v>
      </c>
      <c r="E62" s="64" t="s">
        <v>229</v>
      </c>
      <c r="F62" s="64" t="s">
        <v>194</v>
      </c>
      <c r="G62" s="64" t="s">
        <v>232</v>
      </c>
      <c r="H62" s="64" t="s">
        <v>24</v>
      </c>
      <c r="I62" s="64" t="s">
        <v>264</v>
      </c>
      <c r="J62" s="64" t="s">
        <v>234</v>
      </c>
      <c r="K62" s="64" t="s">
        <v>172</v>
      </c>
      <c r="L62" s="65">
        <v>111268</v>
      </c>
      <c r="M62" s="65">
        <v>103328</v>
      </c>
      <c r="N62" s="65">
        <v>103328</v>
      </c>
      <c r="O62" s="65">
        <v>112580</v>
      </c>
      <c r="P62" s="65">
        <v>0</v>
      </c>
      <c r="Q62" s="65">
        <v>16922</v>
      </c>
      <c r="R62" s="65">
        <v>23334</v>
      </c>
      <c r="S62" s="65">
        <v>722</v>
      </c>
      <c r="T62" s="57">
        <v>53546</v>
      </c>
      <c r="U62" s="58">
        <v>865123.28851314762</v>
      </c>
      <c r="V62" s="58">
        <v>2653295.9056070498</v>
      </c>
      <c r="W62" s="58" t="str">
        <f t="shared" si="0"/>
        <v>B</v>
      </c>
      <c r="X62" s="58">
        <v>2653296</v>
      </c>
      <c r="Y62" s="63">
        <v>2314914</v>
      </c>
    </row>
    <row r="63" spans="1:25">
      <c r="A63" s="64" t="s">
        <v>265</v>
      </c>
      <c r="B63" s="64" t="s">
        <v>228</v>
      </c>
      <c r="C63" s="64" t="s">
        <v>49</v>
      </c>
      <c r="D63" s="64" t="s">
        <v>50</v>
      </c>
      <c r="E63" s="64" t="s">
        <v>229</v>
      </c>
      <c r="F63" s="64" t="s">
        <v>266</v>
      </c>
      <c r="G63" s="64" t="s">
        <v>242</v>
      </c>
      <c r="H63" s="64" t="s">
        <v>24</v>
      </c>
      <c r="I63" s="64" t="s">
        <v>267</v>
      </c>
      <c r="J63" s="64" t="s">
        <v>244</v>
      </c>
      <c r="K63" s="64" t="s">
        <v>240</v>
      </c>
      <c r="L63" s="65">
        <v>46401</v>
      </c>
      <c r="M63" s="65">
        <v>64165</v>
      </c>
      <c r="N63" s="65">
        <v>64165</v>
      </c>
      <c r="O63" s="65">
        <v>80530</v>
      </c>
      <c r="P63" s="65">
        <v>0</v>
      </c>
      <c r="Q63" s="65">
        <v>7412</v>
      </c>
      <c r="R63" s="65">
        <v>297</v>
      </c>
      <c r="S63" s="65">
        <v>2552</v>
      </c>
      <c r="T63" s="57">
        <v>0</v>
      </c>
      <c r="U63" s="58">
        <v>818860.55814841785</v>
      </c>
      <c r="V63" s="58">
        <v>158300.56488786326</v>
      </c>
      <c r="W63" s="58" t="str">
        <f t="shared" si="0"/>
        <v>A</v>
      </c>
      <c r="X63" s="58">
        <v>818861</v>
      </c>
      <c r="Y63" s="63">
        <v>714430</v>
      </c>
    </row>
    <row r="64" spans="1:25">
      <c r="A64" s="64" t="s">
        <v>268</v>
      </c>
      <c r="B64" s="64" t="s">
        <v>228</v>
      </c>
      <c r="C64" s="64" t="s">
        <v>28</v>
      </c>
      <c r="D64" s="64" t="s">
        <v>29</v>
      </c>
      <c r="E64" s="64" t="s">
        <v>229</v>
      </c>
      <c r="F64" s="64" t="s">
        <v>208</v>
      </c>
      <c r="G64" s="64" t="s">
        <v>237</v>
      </c>
      <c r="H64" s="64" t="s">
        <v>24</v>
      </c>
      <c r="I64" s="64" t="s">
        <v>269</v>
      </c>
      <c r="J64" s="64" t="s">
        <v>239</v>
      </c>
      <c r="K64" s="64" t="s">
        <v>240</v>
      </c>
      <c r="L64" s="65">
        <v>90155</v>
      </c>
      <c r="M64" s="65">
        <v>84625</v>
      </c>
      <c r="N64" s="65">
        <v>84625</v>
      </c>
      <c r="O64" s="65">
        <v>103340</v>
      </c>
      <c r="P64" s="65">
        <v>0</v>
      </c>
      <c r="Q64" s="65">
        <v>8423</v>
      </c>
      <c r="R64" s="65">
        <v>6780</v>
      </c>
      <c r="S64" s="65">
        <v>2397</v>
      </c>
      <c r="T64" s="57">
        <v>31264</v>
      </c>
      <c r="U64" s="58">
        <v>868612.40958565846</v>
      </c>
      <c r="V64" s="58">
        <v>1033139.6832184457</v>
      </c>
      <c r="W64" s="58" t="str">
        <f t="shared" si="0"/>
        <v>B</v>
      </c>
      <c r="X64" s="58">
        <v>1033140</v>
      </c>
      <c r="Y64" s="63">
        <v>901381</v>
      </c>
    </row>
    <row r="65" spans="1:25">
      <c r="A65" s="64" t="s">
        <v>270</v>
      </c>
      <c r="B65" s="64" t="s">
        <v>228</v>
      </c>
      <c r="C65" s="64" t="s">
        <v>28</v>
      </c>
      <c r="D65" s="64" t="s">
        <v>29</v>
      </c>
      <c r="E65" s="64" t="s">
        <v>229</v>
      </c>
      <c r="F65" s="64" t="s">
        <v>271</v>
      </c>
      <c r="G65" s="64" t="s">
        <v>272</v>
      </c>
      <c r="H65" s="64" t="s">
        <v>24</v>
      </c>
      <c r="I65" s="64" t="s">
        <v>273</v>
      </c>
      <c r="J65" s="64" t="s">
        <v>274</v>
      </c>
      <c r="K65" s="64" t="s">
        <v>240</v>
      </c>
      <c r="L65" s="65">
        <v>1</v>
      </c>
      <c r="M65" s="65">
        <v>37797</v>
      </c>
      <c r="N65" s="65">
        <v>37797</v>
      </c>
      <c r="O65" s="65">
        <v>65201</v>
      </c>
      <c r="P65" s="65">
        <v>0</v>
      </c>
      <c r="Q65" s="65">
        <v>3014</v>
      </c>
      <c r="R65" s="65">
        <v>200</v>
      </c>
      <c r="S65" s="65">
        <v>562</v>
      </c>
      <c r="T65" s="57">
        <v>0</v>
      </c>
      <c r="U65" s="58">
        <v>316217.77534514165</v>
      </c>
      <c r="V65" s="58">
        <v>70032.881225743287</v>
      </c>
      <c r="W65" s="58" t="str">
        <f t="shared" si="0"/>
        <v>A</v>
      </c>
      <c r="X65" s="58">
        <v>316218</v>
      </c>
      <c r="Y65" s="63">
        <v>275890</v>
      </c>
    </row>
    <row r="66" spans="1:25">
      <c r="A66" s="64" t="s">
        <v>275</v>
      </c>
      <c r="B66" s="64" t="s">
        <v>228</v>
      </c>
      <c r="C66" s="64" t="s">
        <v>28</v>
      </c>
      <c r="D66" s="64" t="s">
        <v>29</v>
      </c>
      <c r="E66" s="64" t="s">
        <v>229</v>
      </c>
      <c r="F66" s="64" t="s">
        <v>276</v>
      </c>
      <c r="G66" s="64" t="s">
        <v>52</v>
      </c>
      <c r="H66" s="64" t="s">
        <v>24</v>
      </c>
      <c r="I66" s="64" t="s">
        <v>277</v>
      </c>
      <c r="J66" s="64" t="s">
        <v>278</v>
      </c>
      <c r="K66" s="64" t="s">
        <v>240</v>
      </c>
      <c r="L66" s="65">
        <v>9253</v>
      </c>
      <c r="M66" s="65">
        <v>35490</v>
      </c>
      <c r="N66" s="65">
        <v>35490</v>
      </c>
      <c r="O66" s="65">
        <v>105328</v>
      </c>
      <c r="P66" s="65">
        <v>0</v>
      </c>
      <c r="Q66" s="65">
        <v>4853</v>
      </c>
      <c r="R66" s="65">
        <v>295</v>
      </c>
      <c r="S66" s="65">
        <v>639</v>
      </c>
      <c r="T66" s="57">
        <v>0</v>
      </c>
      <c r="U66" s="58">
        <v>464811.94117066578</v>
      </c>
      <c r="V66" s="58">
        <v>110831.95697507483</v>
      </c>
      <c r="W66" s="58" t="str">
        <f t="shared" si="0"/>
        <v>A</v>
      </c>
      <c r="X66" s="58">
        <v>464812</v>
      </c>
      <c r="Y66" s="63">
        <v>405533</v>
      </c>
    </row>
    <row r="67" spans="1:25">
      <c r="A67" s="64" t="s">
        <v>279</v>
      </c>
      <c r="B67" s="64" t="s">
        <v>228</v>
      </c>
      <c r="C67" s="64" t="s">
        <v>28</v>
      </c>
      <c r="D67" s="64" t="s">
        <v>29</v>
      </c>
      <c r="E67" s="64" t="s">
        <v>229</v>
      </c>
      <c r="F67" s="64" t="s">
        <v>59</v>
      </c>
      <c r="G67" s="64" t="s">
        <v>237</v>
      </c>
      <c r="H67" s="64" t="s">
        <v>24</v>
      </c>
      <c r="I67" s="64" t="s">
        <v>280</v>
      </c>
      <c r="J67" s="64" t="s">
        <v>239</v>
      </c>
      <c r="K67" s="64" t="s">
        <v>240</v>
      </c>
      <c r="L67" s="65">
        <v>38059</v>
      </c>
      <c r="M67" s="65">
        <v>81221</v>
      </c>
      <c r="N67" s="65">
        <v>81221</v>
      </c>
      <c r="O67" s="65">
        <v>91714</v>
      </c>
      <c r="P67" s="65">
        <v>0</v>
      </c>
      <c r="Q67" s="65">
        <v>7457</v>
      </c>
      <c r="R67" s="65">
        <v>641</v>
      </c>
      <c r="S67" s="65">
        <v>2327</v>
      </c>
      <c r="T67" s="57">
        <v>0</v>
      </c>
      <c r="U67" s="58">
        <v>804132.94426684035</v>
      </c>
      <c r="V67" s="58">
        <v>183715.90528174836</v>
      </c>
      <c r="W67" s="58" t="str">
        <f t="shared" ref="W67:W130" si="1">IF(U67&gt;V67, "A", "B")</f>
        <v>A</v>
      </c>
      <c r="X67" s="58">
        <v>804133</v>
      </c>
      <c r="Y67" s="63">
        <v>701580</v>
      </c>
    </row>
    <row r="68" spans="1:25">
      <c r="A68" s="64" t="s">
        <v>281</v>
      </c>
      <c r="B68" s="64" t="s">
        <v>228</v>
      </c>
      <c r="C68" s="64" t="s">
        <v>49</v>
      </c>
      <c r="D68" s="64" t="s">
        <v>50</v>
      </c>
      <c r="E68" s="64" t="s">
        <v>229</v>
      </c>
      <c r="F68" s="64" t="s">
        <v>63</v>
      </c>
      <c r="G68" s="64" t="s">
        <v>282</v>
      </c>
      <c r="H68" s="64" t="s">
        <v>24</v>
      </c>
      <c r="I68" s="64" t="s">
        <v>283</v>
      </c>
      <c r="J68" s="64" t="s">
        <v>252</v>
      </c>
      <c r="K68" s="64" t="s">
        <v>240</v>
      </c>
      <c r="L68" s="65">
        <v>1855</v>
      </c>
      <c r="M68" s="65">
        <v>0</v>
      </c>
      <c r="N68" s="65">
        <v>0</v>
      </c>
      <c r="O68" s="65">
        <v>51200</v>
      </c>
      <c r="P68" s="65">
        <v>0</v>
      </c>
      <c r="Q68" s="65">
        <v>7694</v>
      </c>
      <c r="R68" s="65">
        <v>184</v>
      </c>
      <c r="S68" s="65">
        <v>1335</v>
      </c>
      <c r="T68" s="57">
        <v>0</v>
      </c>
      <c r="U68" s="58">
        <v>563836.17892133491</v>
      </c>
      <c r="V68" s="58">
        <v>155440.55325419977</v>
      </c>
      <c r="W68" s="58" t="str">
        <f t="shared" si="1"/>
        <v>A</v>
      </c>
      <c r="X68" s="58">
        <v>563836</v>
      </c>
      <c r="Y68" s="63">
        <v>491929</v>
      </c>
    </row>
    <row r="69" spans="1:25">
      <c r="A69" s="64" t="s">
        <v>284</v>
      </c>
      <c r="B69" s="64" t="s">
        <v>228</v>
      </c>
      <c r="C69" s="64" t="s">
        <v>28</v>
      </c>
      <c r="D69" s="64" t="s">
        <v>29</v>
      </c>
      <c r="E69" s="64" t="s">
        <v>229</v>
      </c>
      <c r="F69" s="64" t="s">
        <v>285</v>
      </c>
      <c r="G69" s="64" t="s">
        <v>237</v>
      </c>
      <c r="H69" s="64" t="s">
        <v>24</v>
      </c>
      <c r="I69" s="64" t="s">
        <v>286</v>
      </c>
      <c r="J69" s="64" t="s">
        <v>239</v>
      </c>
      <c r="K69" s="64" t="s">
        <v>240</v>
      </c>
      <c r="L69" s="65">
        <v>3508</v>
      </c>
      <c r="M69" s="65">
        <v>53020</v>
      </c>
      <c r="N69" s="65">
        <v>53020</v>
      </c>
      <c r="O69" s="65">
        <v>49041</v>
      </c>
      <c r="P69" s="65">
        <v>0</v>
      </c>
      <c r="Q69" s="65">
        <v>2867</v>
      </c>
      <c r="R69" s="65">
        <v>93</v>
      </c>
      <c r="S69" s="65">
        <v>513</v>
      </c>
      <c r="T69" s="57">
        <v>0</v>
      </c>
      <c r="U69" s="58">
        <v>271626.22595805331</v>
      </c>
      <c r="V69" s="58">
        <v>59667.796567119221</v>
      </c>
      <c r="W69" s="58" t="str">
        <f t="shared" si="1"/>
        <v>A</v>
      </c>
      <c r="X69" s="58">
        <v>271626</v>
      </c>
      <c r="Y69" s="63">
        <v>236985</v>
      </c>
    </row>
    <row r="70" spans="1:25">
      <c r="A70" s="64" t="s">
        <v>287</v>
      </c>
      <c r="B70" s="64" t="s">
        <v>228</v>
      </c>
      <c r="C70" s="64" t="s">
        <v>28</v>
      </c>
      <c r="D70" s="64" t="s">
        <v>29</v>
      </c>
      <c r="E70" s="64" t="s">
        <v>229</v>
      </c>
      <c r="F70" s="64" t="s">
        <v>288</v>
      </c>
      <c r="G70" s="64" t="s">
        <v>112</v>
      </c>
      <c r="H70" s="64" t="s">
        <v>24</v>
      </c>
      <c r="I70" s="64" t="s">
        <v>289</v>
      </c>
      <c r="J70" s="64" t="s">
        <v>290</v>
      </c>
      <c r="K70" s="64" t="s">
        <v>172</v>
      </c>
      <c r="L70" s="65">
        <v>14757</v>
      </c>
      <c r="M70" s="65">
        <v>27234</v>
      </c>
      <c r="N70" s="65">
        <v>26603</v>
      </c>
      <c r="O70" s="65">
        <v>86187</v>
      </c>
      <c r="P70" s="65">
        <v>0</v>
      </c>
      <c r="Q70" s="65">
        <v>18768</v>
      </c>
      <c r="R70" s="65">
        <v>2882</v>
      </c>
      <c r="S70" s="65">
        <v>786</v>
      </c>
      <c r="T70" s="57">
        <v>0</v>
      </c>
      <c r="U70" s="58">
        <v>880981.78128276754</v>
      </c>
      <c r="V70" s="58">
        <v>553047.07519408455</v>
      </c>
      <c r="W70" s="58" t="str">
        <f t="shared" si="1"/>
        <v>A</v>
      </c>
      <c r="X70" s="58">
        <v>880982</v>
      </c>
      <c r="Y70" s="63">
        <v>768628</v>
      </c>
    </row>
    <row r="71" spans="1:25">
      <c r="A71" s="64" t="s">
        <v>291</v>
      </c>
      <c r="B71" s="64" t="s">
        <v>228</v>
      </c>
      <c r="C71" s="64" t="s">
        <v>28</v>
      </c>
      <c r="D71" s="64" t="s">
        <v>29</v>
      </c>
      <c r="E71" s="64" t="s">
        <v>229</v>
      </c>
      <c r="F71" s="64" t="s">
        <v>292</v>
      </c>
      <c r="G71" s="64" t="s">
        <v>250</v>
      </c>
      <c r="H71" s="64" t="s">
        <v>24</v>
      </c>
      <c r="I71" s="64" t="s">
        <v>293</v>
      </c>
      <c r="J71" s="64" t="s">
        <v>252</v>
      </c>
      <c r="K71" s="64" t="s">
        <v>240</v>
      </c>
      <c r="L71" s="65">
        <v>10305</v>
      </c>
      <c r="M71" s="65">
        <v>41629</v>
      </c>
      <c r="N71" s="65">
        <v>40165</v>
      </c>
      <c r="O71" s="65">
        <v>77983</v>
      </c>
      <c r="P71" s="65">
        <v>0</v>
      </c>
      <c r="Q71" s="65">
        <v>3931</v>
      </c>
      <c r="R71" s="65">
        <v>713</v>
      </c>
      <c r="S71" s="65">
        <v>1338</v>
      </c>
      <c r="T71" s="57">
        <v>0</v>
      </c>
      <c r="U71" s="58">
        <v>501001.15005025483</v>
      </c>
      <c r="V71" s="58">
        <v>123652.00339008155</v>
      </c>
      <c r="W71" s="58" t="str">
        <f t="shared" si="1"/>
        <v>A</v>
      </c>
      <c r="X71" s="58">
        <v>501001</v>
      </c>
      <c r="Y71" s="63">
        <v>437107</v>
      </c>
    </row>
    <row r="72" spans="1:25">
      <c r="A72" s="64" t="s">
        <v>294</v>
      </c>
      <c r="B72" s="64" t="s">
        <v>228</v>
      </c>
      <c r="C72" s="64" t="s">
        <v>49</v>
      </c>
      <c r="D72" s="64" t="s">
        <v>50</v>
      </c>
      <c r="E72" s="64" t="s">
        <v>229</v>
      </c>
      <c r="F72" s="64" t="s">
        <v>295</v>
      </c>
      <c r="G72" s="64" t="s">
        <v>250</v>
      </c>
      <c r="H72" s="64" t="s">
        <v>24</v>
      </c>
      <c r="I72" s="64" t="s">
        <v>296</v>
      </c>
      <c r="J72" s="64" t="s">
        <v>252</v>
      </c>
      <c r="K72" s="64" t="s">
        <v>240</v>
      </c>
      <c r="L72" s="65">
        <v>1</v>
      </c>
      <c r="M72" s="65">
        <v>0</v>
      </c>
      <c r="N72" s="65">
        <v>0</v>
      </c>
      <c r="O72" s="65">
        <v>74799</v>
      </c>
      <c r="P72" s="65">
        <v>0</v>
      </c>
      <c r="Q72" s="65">
        <v>3035</v>
      </c>
      <c r="R72" s="65">
        <v>112</v>
      </c>
      <c r="S72" s="65">
        <v>624</v>
      </c>
      <c r="T72" s="57">
        <v>0</v>
      </c>
      <c r="U72" s="58">
        <v>346228.70005593554</v>
      </c>
      <c r="V72" s="58">
        <v>64132.546682034561</v>
      </c>
      <c r="W72" s="58" t="str">
        <f t="shared" si="1"/>
        <v>A</v>
      </c>
      <c r="X72" s="58">
        <v>346229</v>
      </c>
      <c r="Y72" s="63">
        <v>302074</v>
      </c>
    </row>
    <row r="73" spans="1:25">
      <c r="A73" s="64" t="s">
        <v>297</v>
      </c>
      <c r="B73" s="64" t="s">
        <v>228</v>
      </c>
      <c r="C73" s="64" t="s">
        <v>49</v>
      </c>
      <c r="D73" s="64" t="s">
        <v>50</v>
      </c>
      <c r="E73" s="64" t="s">
        <v>229</v>
      </c>
      <c r="F73" s="64" t="s">
        <v>298</v>
      </c>
      <c r="G73" s="64" t="s">
        <v>52</v>
      </c>
      <c r="H73" s="64" t="s">
        <v>24</v>
      </c>
      <c r="I73" s="64" t="s">
        <v>299</v>
      </c>
      <c r="J73" s="64" t="s">
        <v>278</v>
      </c>
      <c r="K73" s="64" t="s">
        <v>240</v>
      </c>
      <c r="L73" s="65">
        <v>42034</v>
      </c>
      <c r="M73" s="65">
        <v>105549</v>
      </c>
      <c r="N73" s="65">
        <v>83927</v>
      </c>
      <c r="O73" s="65">
        <v>243916</v>
      </c>
      <c r="P73" s="65">
        <v>0</v>
      </c>
      <c r="Q73" s="65">
        <v>20318</v>
      </c>
      <c r="R73" s="65">
        <v>1300</v>
      </c>
      <c r="S73" s="65">
        <v>4585</v>
      </c>
      <c r="T73" s="57">
        <v>0</v>
      </c>
      <c r="U73" s="58">
        <v>1882044.135506073</v>
      </c>
      <c r="V73" s="58">
        <v>468658.73437578662</v>
      </c>
      <c r="W73" s="58" t="str">
        <f t="shared" si="1"/>
        <v>A</v>
      </c>
      <c r="X73" s="58">
        <v>1882044</v>
      </c>
      <c r="Y73" s="63">
        <v>1642022</v>
      </c>
    </row>
    <row r="74" spans="1:25">
      <c r="A74" s="64" t="s">
        <v>300</v>
      </c>
      <c r="B74" s="64" t="s">
        <v>228</v>
      </c>
      <c r="C74" s="64" t="s">
        <v>49</v>
      </c>
      <c r="D74" s="64" t="s">
        <v>50</v>
      </c>
      <c r="E74" s="64" t="s">
        <v>229</v>
      </c>
      <c r="F74" s="64" t="s">
        <v>301</v>
      </c>
      <c r="G74" s="64" t="s">
        <v>302</v>
      </c>
      <c r="H74" s="64" t="s">
        <v>24</v>
      </c>
      <c r="I74" s="64" t="s">
        <v>303</v>
      </c>
      <c r="J74" s="64" t="s">
        <v>304</v>
      </c>
      <c r="K74" s="64" t="s">
        <v>172</v>
      </c>
      <c r="L74" s="65">
        <v>1</v>
      </c>
      <c r="M74" s="65">
        <v>0</v>
      </c>
      <c r="N74" s="65">
        <v>0</v>
      </c>
      <c r="O74" s="65">
        <v>83301</v>
      </c>
      <c r="P74" s="65">
        <v>0</v>
      </c>
      <c r="Q74" s="65">
        <v>9007</v>
      </c>
      <c r="R74" s="65">
        <v>511</v>
      </c>
      <c r="S74" s="65">
        <v>1006</v>
      </c>
      <c r="T74" s="57">
        <v>0</v>
      </c>
      <c r="U74" s="58">
        <v>611696.56925437972</v>
      </c>
      <c r="V74" s="58">
        <v>203091.19271597831</v>
      </c>
      <c r="W74" s="58" t="str">
        <f t="shared" si="1"/>
        <v>A</v>
      </c>
      <c r="X74" s="58">
        <v>611697</v>
      </c>
      <c r="Y74" s="63">
        <v>533686</v>
      </c>
    </row>
    <row r="75" spans="1:25">
      <c r="A75" s="64" t="s">
        <v>305</v>
      </c>
      <c r="B75" s="64" t="s">
        <v>228</v>
      </c>
      <c r="C75" s="64" t="s">
        <v>49</v>
      </c>
      <c r="D75" s="64" t="s">
        <v>50</v>
      </c>
      <c r="E75" s="64" t="s">
        <v>229</v>
      </c>
      <c r="F75" s="64" t="s">
        <v>306</v>
      </c>
      <c r="G75" s="64" t="s">
        <v>215</v>
      </c>
      <c r="H75" s="64" t="s">
        <v>24</v>
      </c>
      <c r="I75" s="64" t="s">
        <v>307</v>
      </c>
      <c r="J75" s="64" t="s">
        <v>308</v>
      </c>
      <c r="K75" s="64" t="s">
        <v>172</v>
      </c>
      <c r="L75" s="65">
        <v>5546</v>
      </c>
      <c r="M75" s="65">
        <v>33021</v>
      </c>
      <c r="N75" s="65">
        <v>33021</v>
      </c>
      <c r="O75" s="65">
        <v>95631</v>
      </c>
      <c r="P75" s="65">
        <v>0</v>
      </c>
      <c r="Q75" s="65">
        <v>8977</v>
      </c>
      <c r="R75" s="65">
        <v>402</v>
      </c>
      <c r="S75" s="65">
        <v>849</v>
      </c>
      <c r="T75" s="57">
        <v>0</v>
      </c>
      <c r="U75" s="58">
        <v>608423.7433895343</v>
      </c>
      <c r="V75" s="58">
        <v>194746.95977183696</v>
      </c>
      <c r="W75" s="58" t="str">
        <f t="shared" si="1"/>
        <v>A</v>
      </c>
      <c r="X75" s="58">
        <v>608424</v>
      </c>
      <c r="Y75" s="63">
        <v>530830</v>
      </c>
    </row>
    <row r="76" spans="1:25">
      <c r="A76" s="64" t="s">
        <v>309</v>
      </c>
      <c r="B76" s="64" t="s">
        <v>228</v>
      </c>
      <c r="C76" s="64" t="s">
        <v>28</v>
      </c>
      <c r="D76" s="64" t="s">
        <v>29</v>
      </c>
      <c r="E76" s="64" t="s">
        <v>229</v>
      </c>
      <c r="F76" s="64" t="s">
        <v>310</v>
      </c>
      <c r="G76" s="64" t="s">
        <v>237</v>
      </c>
      <c r="H76" s="64" t="s">
        <v>24</v>
      </c>
      <c r="I76" s="64" t="s">
        <v>311</v>
      </c>
      <c r="J76" s="64" t="s">
        <v>239</v>
      </c>
      <c r="K76" s="64" t="s">
        <v>240</v>
      </c>
      <c r="L76" s="65">
        <v>71812</v>
      </c>
      <c r="M76" s="65">
        <v>83082</v>
      </c>
      <c r="N76" s="65">
        <v>81286</v>
      </c>
      <c r="O76" s="65">
        <v>96455</v>
      </c>
      <c r="P76" s="65">
        <v>0</v>
      </c>
      <c r="Q76" s="65">
        <v>21943</v>
      </c>
      <c r="R76" s="65">
        <v>3099</v>
      </c>
      <c r="S76" s="65">
        <v>5619</v>
      </c>
      <c r="T76" s="57">
        <v>10762</v>
      </c>
      <c r="U76" s="58">
        <v>1817365.4638873152</v>
      </c>
      <c r="V76" s="58">
        <v>762503.04065472237</v>
      </c>
      <c r="W76" s="58" t="str">
        <f t="shared" si="1"/>
        <v>A</v>
      </c>
      <c r="X76" s="58">
        <v>1817365</v>
      </c>
      <c r="Y76" s="63">
        <v>1585592</v>
      </c>
    </row>
    <row r="77" spans="1:25">
      <c r="A77" s="64" t="s">
        <v>312</v>
      </c>
      <c r="B77" s="64" t="s">
        <v>228</v>
      </c>
      <c r="C77" s="64" t="s">
        <v>49</v>
      </c>
      <c r="D77" s="64" t="s">
        <v>50</v>
      </c>
      <c r="E77" s="64" t="s">
        <v>229</v>
      </c>
      <c r="F77" s="64" t="s">
        <v>67</v>
      </c>
      <c r="G77" s="64" t="s">
        <v>175</v>
      </c>
      <c r="H77" s="64" t="s">
        <v>24</v>
      </c>
      <c r="I77" s="64" t="s">
        <v>313</v>
      </c>
      <c r="J77" s="64" t="s">
        <v>234</v>
      </c>
      <c r="K77" s="64" t="s">
        <v>172</v>
      </c>
      <c r="L77" s="65">
        <v>36000</v>
      </c>
      <c r="M77" s="65">
        <v>103763</v>
      </c>
      <c r="N77" s="65">
        <v>103255</v>
      </c>
      <c r="O77" s="65">
        <v>122067</v>
      </c>
      <c r="P77" s="65">
        <v>0</v>
      </c>
      <c r="Q77" s="65">
        <v>11288</v>
      </c>
      <c r="R77" s="65">
        <v>858</v>
      </c>
      <c r="S77" s="65">
        <v>2216</v>
      </c>
      <c r="T77" s="57">
        <v>0</v>
      </c>
      <c r="U77" s="58">
        <v>963082.30984051968</v>
      </c>
      <c r="V77" s="58">
        <v>270073.10004156397</v>
      </c>
      <c r="W77" s="58" t="str">
        <f t="shared" si="1"/>
        <v>A</v>
      </c>
      <c r="X77" s="58">
        <v>963082</v>
      </c>
      <c r="Y77" s="63">
        <v>840258</v>
      </c>
    </row>
    <row r="78" spans="1:25">
      <c r="A78" s="64" t="s">
        <v>314</v>
      </c>
      <c r="B78" s="64" t="s">
        <v>228</v>
      </c>
      <c r="C78" s="64" t="s">
        <v>49</v>
      </c>
      <c r="D78" s="64" t="s">
        <v>50</v>
      </c>
      <c r="E78" s="64" t="s">
        <v>229</v>
      </c>
      <c r="F78" s="64" t="s">
        <v>315</v>
      </c>
      <c r="G78" s="64" t="s">
        <v>282</v>
      </c>
      <c r="H78" s="64" t="s">
        <v>24</v>
      </c>
      <c r="I78" s="64" t="s">
        <v>316</v>
      </c>
      <c r="J78" s="64" t="s">
        <v>252</v>
      </c>
      <c r="K78" s="64" t="s">
        <v>240</v>
      </c>
      <c r="L78" s="65">
        <v>13336</v>
      </c>
      <c r="M78" s="65">
        <v>37791</v>
      </c>
      <c r="N78" s="65">
        <v>37791</v>
      </c>
      <c r="O78" s="65">
        <v>152374</v>
      </c>
      <c r="P78" s="65">
        <v>0</v>
      </c>
      <c r="Q78" s="65">
        <v>12272</v>
      </c>
      <c r="R78" s="65">
        <v>962</v>
      </c>
      <c r="S78" s="65">
        <v>3257</v>
      </c>
      <c r="T78" s="57">
        <v>0</v>
      </c>
      <c r="U78" s="58">
        <v>1229248.1706523956</v>
      </c>
      <c r="V78" s="58">
        <v>295703.12353627681</v>
      </c>
      <c r="W78" s="58" t="str">
        <f t="shared" si="1"/>
        <v>A</v>
      </c>
      <c r="X78" s="58">
        <v>1229248</v>
      </c>
      <c r="Y78" s="63">
        <v>1072479</v>
      </c>
    </row>
    <row r="79" spans="1:25">
      <c r="A79" s="64" t="s">
        <v>317</v>
      </c>
      <c r="B79" s="64" t="s">
        <v>228</v>
      </c>
      <c r="C79" s="64" t="s">
        <v>28</v>
      </c>
      <c r="D79" s="64" t="s">
        <v>29</v>
      </c>
      <c r="E79" s="64" t="s">
        <v>229</v>
      </c>
      <c r="F79" s="64" t="s">
        <v>318</v>
      </c>
      <c r="G79" s="64" t="s">
        <v>242</v>
      </c>
      <c r="H79" s="64" t="s">
        <v>24</v>
      </c>
      <c r="I79" s="64" t="s">
        <v>319</v>
      </c>
      <c r="J79" s="64" t="s">
        <v>244</v>
      </c>
      <c r="K79" s="64" t="s">
        <v>240</v>
      </c>
      <c r="L79" s="65">
        <v>37550</v>
      </c>
      <c r="M79" s="65">
        <v>82562</v>
      </c>
      <c r="N79" s="65">
        <v>82562</v>
      </c>
      <c r="O79" s="65">
        <v>109960</v>
      </c>
      <c r="P79" s="65">
        <v>0</v>
      </c>
      <c r="Q79" s="65">
        <v>13552</v>
      </c>
      <c r="R79" s="65">
        <v>468</v>
      </c>
      <c r="S79" s="65">
        <v>3364</v>
      </c>
      <c r="T79" s="57">
        <v>0</v>
      </c>
      <c r="U79" s="58">
        <v>1203451.1940427218</v>
      </c>
      <c r="V79" s="58">
        <v>284072.71022516972</v>
      </c>
      <c r="W79" s="58" t="str">
        <f t="shared" si="1"/>
        <v>A</v>
      </c>
      <c r="X79" s="58">
        <v>1203451</v>
      </c>
      <c r="Y79" s="63">
        <v>1049972</v>
      </c>
    </row>
    <row r="80" spans="1:25">
      <c r="A80" s="64" t="s">
        <v>320</v>
      </c>
      <c r="B80" s="64" t="s">
        <v>228</v>
      </c>
      <c r="C80" s="64" t="s">
        <v>28</v>
      </c>
      <c r="D80" s="64" t="s">
        <v>29</v>
      </c>
      <c r="E80" s="64" t="s">
        <v>229</v>
      </c>
      <c r="F80" s="64" t="s">
        <v>321</v>
      </c>
      <c r="G80" s="64" t="s">
        <v>322</v>
      </c>
      <c r="H80" s="64" t="s">
        <v>24</v>
      </c>
      <c r="I80" s="64" t="s">
        <v>323</v>
      </c>
      <c r="J80" s="64" t="s">
        <v>324</v>
      </c>
      <c r="K80" s="64" t="s">
        <v>172</v>
      </c>
      <c r="L80" s="65">
        <v>3664</v>
      </c>
      <c r="M80" s="65">
        <v>37119</v>
      </c>
      <c r="N80" s="65">
        <v>34015</v>
      </c>
      <c r="O80" s="65">
        <v>58302</v>
      </c>
      <c r="P80" s="65">
        <v>0</v>
      </c>
      <c r="Q80" s="65">
        <v>2255</v>
      </c>
      <c r="R80" s="65">
        <v>217</v>
      </c>
      <c r="S80" s="65">
        <v>1016</v>
      </c>
      <c r="T80" s="57">
        <v>0</v>
      </c>
      <c r="U80" s="58">
        <v>356135.20991239371</v>
      </c>
      <c r="V80" s="58">
        <v>57210.93602566787</v>
      </c>
      <c r="W80" s="58" t="str">
        <f t="shared" si="1"/>
        <v>A</v>
      </c>
      <c r="X80" s="58">
        <v>356135</v>
      </c>
      <c r="Y80" s="63">
        <v>310716</v>
      </c>
    </row>
    <row r="81" spans="1:25">
      <c r="A81" s="64" t="s">
        <v>325</v>
      </c>
      <c r="B81" s="64" t="s">
        <v>228</v>
      </c>
      <c r="C81" s="64" t="s">
        <v>49</v>
      </c>
      <c r="D81" s="64" t="s">
        <v>50</v>
      </c>
      <c r="E81" s="64" t="s">
        <v>229</v>
      </c>
      <c r="F81" s="64" t="s">
        <v>125</v>
      </c>
      <c r="G81" s="64" t="s">
        <v>45</v>
      </c>
      <c r="H81" s="64" t="s">
        <v>24</v>
      </c>
      <c r="I81" s="64" t="s">
        <v>326</v>
      </c>
      <c r="J81" s="64" t="s">
        <v>327</v>
      </c>
      <c r="K81" s="64" t="s">
        <v>172</v>
      </c>
      <c r="L81" s="65">
        <v>44791</v>
      </c>
      <c r="M81" s="65">
        <v>78519</v>
      </c>
      <c r="N81" s="65">
        <v>78519</v>
      </c>
      <c r="O81" s="65">
        <v>101123</v>
      </c>
      <c r="P81" s="65">
        <v>0</v>
      </c>
      <c r="Q81" s="65">
        <v>6160</v>
      </c>
      <c r="R81" s="65">
        <v>2259</v>
      </c>
      <c r="S81" s="65">
        <v>3810</v>
      </c>
      <c r="T81" s="57">
        <v>0</v>
      </c>
      <c r="U81" s="58">
        <v>1033755.5859434417</v>
      </c>
      <c r="V81" s="58">
        <v>275355.83424561005</v>
      </c>
      <c r="W81" s="58" t="str">
        <f t="shared" si="1"/>
        <v>A</v>
      </c>
      <c r="X81" s="58">
        <v>1033756</v>
      </c>
      <c r="Y81" s="63">
        <v>901918</v>
      </c>
    </row>
    <row r="82" spans="1:25">
      <c r="A82" s="64" t="s">
        <v>328</v>
      </c>
      <c r="B82" s="64" t="s">
        <v>228</v>
      </c>
      <c r="C82" s="64" t="s">
        <v>49</v>
      </c>
      <c r="D82" s="64" t="s">
        <v>50</v>
      </c>
      <c r="E82" s="64" t="s">
        <v>229</v>
      </c>
      <c r="F82" s="64" t="s">
        <v>329</v>
      </c>
      <c r="G82" s="64" t="s">
        <v>330</v>
      </c>
      <c r="H82" s="64" t="s">
        <v>24</v>
      </c>
      <c r="I82" s="64" t="s">
        <v>331</v>
      </c>
      <c r="J82" s="64" t="s">
        <v>304</v>
      </c>
      <c r="K82" s="64" t="s">
        <v>172</v>
      </c>
      <c r="L82" s="65">
        <v>8910</v>
      </c>
      <c r="M82" s="65">
        <v>36640</v>
      </c>
      <c r="N82" s="65">
        <v>36640</v>
      </c>
      <c r="O82" s="65">
        <v>65622</v>
      </c>
      <c r="P82" s="65">
        <v>0</v>
      </c>
      <c r="Q82" s="65">
        <v>15186</v>
      </c>
      <c r="R82" s="65">
        <v>570</v>
      </c>
      <c r="S82" s="65">
        <v>522</v>
      </c>
      <c r="T82" s="57">
        <v>0</v>
      </c>
      <c r="U82" s="58">
        <v>685450.30537324329</v>
      </c>
      <c r="V82" s="58">
        <v>321580.79095803329</v>
      </c>
      <c r="W82" s="58" t="str">
        <f t="shared" si="1"/>
        <v>A</v>
      </c>
      <c r="X82" s="58">
        <v>685450</v>
      </c>
      <c r="Y82" s="63">
        <v>598033</v>
      </c>
    </row>
    <row r="83" spans="1:25">
      <c r="A83" s="64" t="s">
        <v>332</v>
      </c>
      <c r="B83" s="64" t="s">
        <v>228</v>
      </c>
      <c r="C83" s="64" t="s">
        <v>28</v>
      </c>
      <c r="D83" s="64" t="s">
        <v>29</v>
      </c>
      <c r="E83" s="64" t="s">
        <v>229</v>
      </c>
      <c r="F83" s="64" t="s">
        <v>333</v>
      </c>
      <c r="G83" s="64" t="s">
        <v>254</v>
      </c>
      <c r="H83" s="64" t="s">
        <v>24</v>
      </c>
      <c r="I83" s="64" t="s">
        <v>334</v>
      </c>
      <c r="J83" s="64" t="s">
        <v>256</v>
      </c>
      <c r="K83" s="64" t="s">
        <v>240</v>
      </c>
      <c r="L83" s="65">
        <v>11913</v>
      </c>
      <c r="M83" s="65">
        <v>16491</v>
      </c>
      <c r="N83" s="65">
        <v>16491</v>
      </c>
      <c r="O83" s="65">
        <v>53041</v>
      </c>
      <c r="P83" s="65">
        <v>0</v>
      </c>
      <c r="Q83" s="65">
        <v>10429</v>
      </c>
      <c r="R83" s="65">
        <v>354</v>
      </c>
      <c r="S83" s="65">
        <v>1421</v>
      </c>
      <c r="T83" s="57">
        <v>0</v>
      </c>
      <c r="U83" s="58">
        <v>666317.57626086276</v>
      </c>
      <c r="V83" s="58">
        <v>218169.78236389943</v>
      </c>
      <c r="W83" s="58" t="str">
        <f t="shared" si="1"/>
        <v>A</v>
      </c>
      <c r="X83" s="58">
        <v>666318</v>
      </c>
      <c r="Y83" s="63">
        <v>581341</v>
      </c>
    </row>
    <row r="84" spans="1:25">
      <c r="A84" s="64" t="s">
        <v>335</v>
      </c>
      <c r="B84" s="64" t="s">
        <v>228</v>
      </c>
      <c r="C84" s="64" t="s">
        <v>49</v>
      </c>
      <c r="D84" s="64" t="s">
        <v>50</v>
      </c>
      <c r="E84" s="64" t="s">
        <v>229</v>
      </c>
      <c r="F84" s="64" t="s">
        <v>336</v>
      </c>
      <c r="G84" s="64" t="s">
        <v>237</v>
      </c>
      <c r="H84" s="64" t="s">
        <v>24</v>
      </c>
      <c r="I84" s="64" t="s">
        <v>337</v>
      </c>
      <c r="J84" s="64" t="s">
        <v>239</v>
      </c>
      <c r="K84" s="64" t="s">
        <v>240</v>
      </c>
      <c r="L84" s="65">
        <v>82505</v>
      </c>
      <c r="M84" s="65">
        <v>82662</v>
      </c>
      <c r="N84" s="65">
        <v>82602</v>
      </c>
      <c r="O84" s="65">
        <v>111772</v>
      </c>
      <c r="P84" s="65">
        <v>0</v>
      </c>
      <c r="Q84" s="65">
        <v>11018</v>
      </c>
      <c r="R84" s="65">
        <v>1204</v>
      </c>
      <c r="S84" s="65">
        <v>3753</v>
      </c>
      <c r="T84" s="57">
        <v>11410</v>
      </c>
      <c r="U84" s="58">
        <v>1194773.9013947998</v>
      </c>
      <c r="V84" s="58">
        <v>433179.02098910487</v>
      </c>
      <c r="W84" s="58" t="str">
        <f t="shared" si="1"/>
        <v>A</v>
      </c>
      <c r="X84" s="58">
        <v>1194774</v>
      </c>
      <c r="Y84" s="63">
        <v>1042401</v>
      </c>
    </row>
    <row r="85" spans="1:25">
      <c r="A85" s="64" t="s">
        <v>338</v>
      </c>
      <c r="B85" s="64" t="s">
        <v>228</v>
      </c>
      <c r="C85" s="64" t="s">
        <v>49</v>
      </c>
      <c r="D85" s="64" t="s">
        <v>50</v>
      </c>
      <c r="E85" s="64" t="s">
        <v>229</v>
      </c>
      <c r="F85" s="64" t="s">
        <v>339</v>
      </c>
      <c r="G85" s="64" t="s">
        <v>52</v>
      </c>
      <c r="H85" s="64" t="s">
        <v>24</v>
      </c>
      <c r="I85" s="64" t="s">
        <v>340</v>
      </c>
      <c r="J85" s="64" t="s">
        <v>278</v>
      </c>
      <c r="K85" s="64" t="s">
        <v>240</v>
      </c>
      <c r="L85" s="65">
        <v>37618</v>
      </c>
      <c r="M85" s="65">
        <v>73892</v>
      </c>
      <c r="N85" s="65">
        <v>73892</v>
      </c>
      <c r="O85" s="65">
        <v>99478</v>
      </c>
      <c r="P85" s="65">
        <v>0</v>
      </c>
      <c r="Q85" s="65">
        <v>17064</v>
      </c>
      <c r="R85" s="65">
        <v>675</v>
      </c>
      <c r="S85" s="65">
        <v>2507</v>
      </c>
      <c r="T85" s="57">
        <v>0</v>
      </c>
      <c r="U85" s="58">
        <v>1145988.6934070764</v>
      </c>
      <c r="V85" s="58">
        <v>363815.75118705031</v>
      </c>
      <c r="W85" s="58" t="str">
        <f t="shared" si="1"/>
        <v>A</v>
      </c>
      <c r="X85" s="58">
        <v>1145989</v>
      </c>
      <c r="Y85" s="63">
        <v>999838</v>
      </c>
    </row>
    <row r="86" spans="1:25">
      <c r="A86" s="64" t="s">
        <v>341</v>
      </c>
      <c r="B86" s="64" t="s">
        <v>228</v>
      </c>
      <c r="C86" s="64" t="s">
        <v>28</v>
      </c>
      <c r="D86" s="64" t="s">
        <v>29</v>
      </c>
      <c r="E86" s="64" t="s">
        <v>229</v>
      </c>
      <c r="F86" s="64" t="s">
        <v>342</v>
      </c>
      <c r="G86" s="64" t="s">
        <v>201</v>
      </c>
      <c r="H86" s="64" t="s">
        <v>24</v>
      </c>
      <c r="I86" s="64" t="s">
        <v>343</v>
      </c>
      <c r="J86" s="64" t="s">
        <v>344</v>
      </c>
      <c r="K86" s="64" t="s">
        <v>240</v>
      </c>
      <c r="L86" s="65">
        <v>16811</v>
      </c>
      <c r="M86" s="65">
        <v>0</v>
      </c>
      <c r="N86" s="65">
        <v>0</v>
      </c>
      <c r="O86" s="65">
        <v>42598</v>
      </c>
      <c r="P86" s="65">
        <v>0</v>
      </c>
      <c r="Q86" s="65">
        <v>8339</v>
      </c>
      <c r="R86" s="65">
        <v>520</v>
      </c>
      <c r="S86" s="65">
        <v>1189</v>
      </c>
      <c r="T86" s="57">
        <v>0</v>
      </c>
      <c r="U86" s="58">
        <v>542087.97773704305</v>
      </c>
      <c r="V86" s="58">
        <v>191380.48461319058</v>
      </c>
      <c r="W86" s="58" t="str">
        <f t="shared" si="1"/>
        <v>A</v>
      </c>
      <c r="X86" s="58">
        <v>542088</v>
      </c>
      <c r="Y86" s="63">
        <v>472954</v>
      </c>
    </row>
    <row r="87" spans="1:25">
      <c r="A87" s="64" t="s">
        <v>345</v>
      </c>
      <c r="B87" s="64" t="s">
        <v>228</v>
      </c>
      <c r="C87" s="64" t="s">
        <v>49</v>
      </c>
      <c r="D87" s="64" t="s">
        <v>50</v>
      </c>
      <c r="E87" s="64" t="s">
        <v>229</v>
      </c>
      <c r="F87" s="64" t="s">
        <v>346</v>
      </c>
      <c r="G87" s="64" t="s">
        <v>302</v>
      </c>
      <c r="H87" s="64" t="s">
        <v>24</v>
      </c>
      <c r="I87" s="64" t="s">
        <v>347</v>
      </c>
      <c r="J87" s="64" t="s">
        <v>304</v>
      </c>
      <c r="K87" s="64" t="s">
        <v>172</v>
      </c>
      <c r="L87" s="65">
        <v>1</v>
      </c>
      <c r="M87" s="65">
        <v>0</v>
      </c>
      <c r="N87" s="65">
        <v>0</v>
      </c>
      <c r="O87" s="65">
        <v>153015</v>
      </c>
      <c r="P87" s="65">
        <v>0</v>
      </c>
      <c r="Q87" s="65">
        <v>8900</v>
      </c>
      <c r="R87" s="65">
        <v>337</v>
      </c>
      <c r="S87" s="65">
        <v>1208</v>
      </c>
      <c r="T87" s="57">
        <v>0</v>
      </c>
      <c r="U87" s="58">
        <v>779630.03950371232</v>
      </c>
      <c r="V87" s="58">
        <v>188677.86970627817</v>
      </c>
      <c r="W87" s="58" t="str">
        <f t="shared" si="1"/>
        <v>A</v>
      </c>
      <c r="X87" s="58">
        <v>779630</v>
      </c>
      <c r="Y87" s="63">
        <v>680202</v>
      </c>
    </row>
    <row r="88" spans="1:25">
      <c r="A88" s="64" t="s">
        <v>348</v>
      </c>
      <c r="B88" s="64" t="s">
        <v>228</v>
      </c>
      <c r="C88" s="64" t="s">
        <v>49</v>
      </c>
      <c r="D88" s="64" t="s">
        <v>50</v>
      </c>
      <c r="E88" s="64" t="s">
        <v>229</v>
      </c>
      <c r="F88" s="64" t="s">
        <v>349</v>
      </c>
      <c r="G88" s="64" t="s">
        <v>237</v>
      </c>
      <c r="H88" s="64" t="s">
        <v>24</v>
      </c>
      <c r="I88" s="64" t="s">
        <v>350</v>
      </c>
      <c r="J88" s="64" t="s">
        <v>239</v>
      </c>
      <c r="K88" s="64" t="s">
        <v>240</v>
      </c>
      <c r="L88" s="65">
        <v>13163</v>
      </c>
      <c r="M88" s="65">
        <v>81119</v>
      </c>
      <c r="N88" s="65">
        <v>79494</v>
      </c>
      <c r="O88" s="65">
        <v>113475</v>
      </c>
      <c r="P88" s="65">
        <v>0</v>
      </c>
      <c r="Q88" s="65">
        <v>24905</v>
      </c>
      <c r="R88" s="65">
        <v>2279</v>
      </c>
      <c r="S88" s="65">
        <v>7473</v>
      </c>
      <c r="T88" s="57">
        <v>0</v>
      </c>
      <c r="U88" s="58">
        <v>2256042.2388378284</v>
      </c>
      <c r="V88" s="58">
        <v>623451.72236128547</v>
      </c>
      <c r="W88" s="58" t="str">
        <f t="shared" si="1"/>
        <v>A</v>
      </c>
      <c r="X88" s="58">
        <v>2256042</v>
      </c>
      <c r="Y88" s="63">
        <v>1968323</v>
      </c>
    </row>
    <row r="89" spans="1:25">
      <c r="A89" s="64" t="s">
        <v>351</v>
      </c>
      <c r="B89" s="64" t="s">
        <v>228</v>
      </c>
      <c r="C89" s="64" t="s">
        <v>49</v>
      </c>
      <c r="D89" s="64" t="s">
        <v>50</v>
      </c>
      <c r="E89" s="64" t="s">
        <v>229</v>
      </c>
      <c r="F89" s="64" t="s">
        <v>352</v>
      </c>
      <c r="G89" s="64" t="s">
        <v>52</v>
      </c>
      <c r="H89" s="64" t="s">
        <v>24</v>
      </c>
      <c r="I89" s="64" t="s">
        <v>353</v>
      </c>
      <c r="J89" s="64" t="s">
        <v>278</v>
      </c>
      <c r="K89" s="64" t="s">
        <v>240</v>
      </c>
      <c r="L89" s="65">
        <v>2786</v>
      </c>
      <c r="M89" s="65">
        <v>36550</v>
      </c>
      <c r="N89" s="65">
        <v>0</v>
      </c>
      <c r="O89" s="65">
        <v>59518</v>
      </c>
      <c r="P89" s="65">
        <v>0</v>
      </c>
      <c r="Q89" s="65">
        <v>3961</v>
      </c>
      <c r="R89" s="65">
        <v>607</v>
      </c>
      <c r="S89" s="65">
        <v>461</v>
      </c>
      <c r="T89" s="57">
        <v>0</v>
      </c>
      <c r="U89" s="58">
        <v>317135.18581658538</v>
      </c>
      <c r="V89" s="58">
        <v>116631.7872472439</v>
      </c>
      <c r="W89" s="58" t="str">
        <f t="shared" si="1"/>
        <v>A</v>
      </c>
      <c r="X89" s="58">
        <v>317135</v>
      </c>
      <c r="Y89" s="63">
        <v>276690</v>
      </c>
    </row>
    <row r="90" spans="1:25">
      <c r="A90" s="64" t="s">
        <v>354</v>
      </c>
      <c r="B90" s="64" t="s">
        <v>228</v>
      </c>
      <c r="C90" s="64" t="s">
        <v>49</v>
      </c>
      <c r="D90" s="64" t="s">
        <v>50</v>
      </c>
      <c r="E90" s="64" t="s">
        <v>229</v>
      </c>
      <c r="F90" s="64" t="s">
        <v>355</v>
      </c>
      <c r="G90" s="64" t="s">
        <v>52</v>
      </c>
      <c r="H90" s="64" t="s">
        <v>24</v>
      </c>
      <c r="I90" s="64" t="s">
        <v>356</v>
      </c>
      <c r="J90" s="64" t="s">
        <v>278</v>
      </c>
      <c r="K90" s="64" t="s">
        <v>240</v>
      </c>
      <c r="L90" s="65">
        <v>16377</v>
      </c>
      <c r="M90" s="65">
        <v>66709</v>
      </c>
      <c r="N90" s="65">
        <v>64355</v>
      </c>
      <c r="O90" s="65">
        <v>143911</v>
      </c>
      <c r="P90" s="65">
        <v>0</v>
      </c>
      <c r="Q90" s="65">
        <v>18873</v>
      </c>
      <c r="R90" s="65">
        <v>1040</v>
      </c>
      <c r="S90" s="65">
        <v>4234</v>
      </c>
      <c r="T90" s="57">
        <v>0</v>
      </c>
      <c r="U90" s="58">
        <v>1581504.8775984233</v>
      </c>
      <c r="V90" s="58">
        <v>423354.90191765927</v>
      </c>
      <c r="W90" s="58" t="str">
        <f t="shared" si="1"/>
        <v>A</v>
      </c>
      <c r="X90" s="58">
        <v>1581505</v>
      </c>
      <c r="Y90" s="63">
        <v>1379812</v>
      </c>
    </row>
    <row r="91" spans="1:25">
      <c r="A91" s="64" t="s">
        <v>357</v>
      </c>
      <c r="B91" s="64" t="s">
        <v>228</v>
      </c>
      <c r="C91" s="64" t="s">
        <v>28</v>
      </c>
      <c r="D91" s="64" t="s">
        <v>29</v>
      </c>
      <c r="E91" s="64" t="s">
        <v>229</v>
      </c>
      <c r="F91" s="64" t="s">
        <v>358</v>
      </c>
      <c r="G91" s="64" t="s">
        <v>359</v>
      </c>
      <c r="H91" s="64" t="s">
        <v>24</v>
      </c>
      <c r="I91" s="64" t="s">
        <v>360</v>
      </c>
      <c r="J91" s="64" t="s">
        <v>361</v>
      </c>
      <c r="K91" s="64" t="s">
        <v>172</v>
      </c>
      <c r="L91" s="65">
        <v>14968</v>
      </c>
      <c r="M91" s="65">
        <v>58099</v>
      </c>
      <c r="N91" s="65">
        <v>58099</v>
      </c>
      <c r="O91" s="65">
        <v>105321</v>
      </c>
      <c r="P91" s="65">
        <v>0</v>
      </c>
      <c r="Q91" s="65">
        <v>9950</v>
      </c>
      <c r="R91" s="65">
        <v>805</v>
      </c>
      <c r="S91" s="65">
        <v>1423</v>
      </c>
      <c r="T91" s="57">
        <v>0</v>
      </c>
      <c r="U91" s="58">
        <v>754652.39759155386</v>
      </c>
      <c r="V91" s="58">
        <v>241540.85487160331</v>
      </c>
      <c r="W91" s="58" t="str">
        <f t="shared" si="1"/>
        <v>A</v>
      </c>
      <c r="X91" s="58">
        <v>754652</v>
      </c>
      <c r="Y91" s="63">
        <v>658409</v>
      </c>
    </row>
    <row r="92" spans="1:25">
      <c r="A92" s="64" t="s">
        <v>362</v>
      </c>
      <c r="B92" s="64" t="s">
        <v>228</v>
      </c>
      <c r="C92" s="64" t="s">
        <v>49</v>
      </c>
      <c r="D92" s="64" t="s">
        <v>50</v>
      </c>
      <c r="E92" s="64" t="s">
        <v>229</v>
      </c>
      <c r="F92" s="64" t="s">
        <v>363</v>
      </c>
      <c r="G92" s="64" t="s">
        <v>250</v>
      </c>
      <c r="H92" s="64" t="s">
        <v>24</v>
      </c>
      <c r="I92" s="64" t="s">
        <v>364</v>
      </c>
      <c r="J92" s="64" t="s">
        <v>252</v>
      </c>
      <c r="K92" s="64" t="s">
        <v>240</v>
      </c>
      <c r="L92" s="65">
        <v>14659</v>
      </c>
      <c r="M92" s="65">
        <v>39603</v>
      </c>
      <c r="N92" s="65">
        <v>37111</v>
      </c>
      <c r="O92" s="65">
        <v>196069</v>
      </c>
      <c r="P92" s="65">
        <v>0</v>
      </c>
      <c r="Q92" s="65">
        <v>22199</v>
      </c>
      <c r="R92" s="65">
        <v>816</v>
      </c>
      <c r="S92" s="65">
        <v>5658</v>
      </c>
      <c r="T92" s="57">
        <v>0</v>
      </c>
      <c r="U92" s="58">
        <v>2027658.8237713138</v>
      </c>
      <c r="V92" s="58">
        <v>468857.73181885167</v>
      </c>
      <c r="W92" s="58" t="str">
        <f t="shared" si="1"/>
        <v>A</v>
      </c>
      <c r="X92" s="58">
        <v>2027659</v>
      </c>
      <c r="Y92" s="63">
        <v>1769067</v>
      </c>
    </row>
    <row r="93" spans="1:25">
      <c r="A93" s="64" t="s">
        <v>365</v>
      </c>
      <c r="B93" s="64" t="s">
        <v>228</v>
      </c>
      <c r="C93" s="64" t="s">
        <v>28</v>
      </c>
      <c r="D93" s="64" t="s">
        <v>29</v>
      </c>
      <c r="E93" s="64" t="s">
        <v>229</v>
      </c>
      <c r="F93" s="64" t="s">
        <v>366</v>
      </c>
      <c r="G93" s="64" t="s">
        <v>242</v>
      </c>
      <c r="H93" s="64" t="s">
        <v>24</v>
      </c>
      <c r="I93" s="64" t="s">
        <v>367</v>
      </c>
      <c r="J93" s="64" t="s">
        <v>244</v>
      </c>
      <c r="K93" s="64" t="s">
        <v>240</v>
      </c>
      <c r="L93" s="65">
        <v>2068</v>
      </c>
      <c r="M93" s="65">
        <v>55080</v>
      </c>
      <c r="N93" s="65">
        <v>55080</v>
      </c>
      <c r="O93" s="65">
        <v>55313</v>
      </c>
      <c r="P93" s="65">
        <v>0</v>
      </c>
      <c r="Q93" s="65">
        <v>3212</v>
      </c>
      <c r="R93" s="65">
        <v>57</v>
      </c>
      <c r="S93" s="65">
        <v>611</v>
      </c>
      <c r="T93" s="57">
        <v>0</v>
      </c>
      <c r="U93" s="58">
        <v>311181.92874618055</v>
      </c>
      <c r="V93" s="58">
        <v>63475.512179817146</v>
      </c>
      <c r="W93" s="58" t="str">
        <f t="shared" si="1"/>
        <v>A</v>
      </c>
      <c r="X93" s="58">
        <v>311182</v>
      </c>
      <c r="Y93" s="63">
        <v>271496</v>
      </c>
    </row>
    <row r="94" spans="1:25">
      <c r="A94" s="64" t="s">
        <v>368</v>
      </c>
      <c r="B94" s="64" t="s">
        <v>228</v>
      </c>
      <c r="C94" s="64" t="s">
        <v>28</v>
      </c>
      <c r="D94" s="64" t="s">
        <v>29</v>
      </c>
      <c r="E94" s="64" t="s">
        <v>229</v>
      </c>
      <c r="F94" s="64" t="s">
        <v>369</v>
      </c>
      <c r="G94" s="64" t="s">
        <v>232</v>
      </c>
      <c r="H94" s="64" t="s">
        <v>24</v>
      </c>
      <c r="I94" s="64" t="s">
        <v>370</v>
      </c>
      <c r="J94" s="64" t="s">
        <v>234</v>
      </c>
      <c r="K94" s="64" t="s">
        <v>172</v>
      </c>
      <c r="L94" s="65">
        <v>43790</v>
      </c>
      <c r="M94" s="65">
        <v>131945</v>
      </c>
      <c r="N94" s="65">
        <v>131945</v>
      </c>
      <c r="O94" s="65">
        <v>214089</v>
      </c>
      <c r="P94" s="65">
        <v>0</v>
      </c>
      <c r="Q94" s="65">
        <v>10575</v>
      </c>
      <c r="R94" s="65">
        <v>1171</v>
      </c>
      <c r="S94" s="65">
        <v>3299</v>
      </c>
      <c r="T94" s="57">
        <v>0</v>
      </c>
      <c r="U94" s="58">
        <v>1305358.6855393392</v>
      </c>
      <c r="V94" s="58">
        <v>279254.7864675069</v>
      </c>
      <c r="W94" s="58" t="str">
        <f t="shared" si="1"/>
        <v>A</v>
      </c>
      <c r="X94" s="58">
        <v>1305359</v>
      </c>
      <c r="Y94" s="63">
        <v>1138883</v>
      </c>
    </row>
    <row r="95" spans="1:25">
      <c r="A95" s="64" t="s">
        <v>371</v>
      </c>
      <c r="B95" s="64" t="s">
        <v>228</v>
      </c>
      <c r="C95" s="64" t="s">
        <v>28</v>
      </c>
      <c r="D95" s="64" t="s">
        <v>29</v>
      </c>
      <c r="E95" s="64" t="s">
        <v>229</v>
      </c>
      <c r="F95" s="64" t="s">
        <v>139</v>
      </c>
      <c r="G95" s="64" t="s">
        <v>215</v>
      </c>
      <c r="H95" s="64" t="s">
        <v>24</v>
      </c>
      <c r="I95" s="64" t="s">
        <v>372</v>
      </c>
      <c r="J95" s="64" t="s">
        <v>308</v>
      </c>
      <c r="K95" s="64" t="s">
        <v>172</v>
      </c>
      <c r="L95" s="65">
        <v>133929</v>
      </c>
      <c r="M95" s="65">
        <v>251824</v>
      </c>
      <c r="N95" s="65">
        <v>218202</v>
      </c>
      <c r="O95" s="65">
        <v>494665</v>
      </c>
      <c r="P95" s="65">
        <v>0</v>
      </c>
      <c r="Q95" s="65">
        <v>105464</v>
      </c>
      <c r="R95" s="65">
        <v>11602</v>
      </c>
      <c r="S95" s="65">
        <v>13844</v>
      </c>
      <c r="T95" s="57">
        <v>0</v>
      </c>
      <c r="U95" s="58">
        <v>6567130.2093698215</v>
      </c>
      <c r="V95" s="58">
        <v>2779540.6766224215</v>
      </c>
      <c r="W95" s="58" t="str">
        <f t="shared" si="1"/>
        <v>A</v>
      </c>
      <c r="X95" s="58">
        <v>6567130</v>
      </c>
      <c r="Y95" s="63">
        <v>5729607</v>
      </c>
    </row>
    <row r="96" spans="1:25">
      <c r="A96" s="64" t="s">
        <v>373</v>
      </c>
      <c r="B96" s="64" t="s">
        <v>228</v>
      </c>
      <c r="C96" s="64" t="s">
        <v>28</v>
      </c>
      <c r="D96" s="64" t="s">
        <v>29</v>
      </c>
      <c r="E96" s="64" t="s">
        <v>229</v>
      </c>
      <c r="F96" s="64" t="s">
        <v>374</v>
      </c>
      <c r="G96" s="64" t="s">
        <v>242</v>
      </c>
      <c r="H96" s="64" t="s">
        <v>24</v>
      </c>
      <c r="I96" s="64" t="s">
        <v>375</v>
      </c>
      <c r="J96" s="64" t="s">
        <v>244</v>
      </c>
      <c r="K96" s="64" t="s">
        <v>240</v>
      </c>
      <c r="L96" s="65">
        <v>56180</v>
      </c>
      <c r="M96" s="65">
        <v>102246</v>
      </c>
      <c r="N96" s="65">
        <v>102034</v>
      </c>
      <c r="O96" s="65">
        <v>135161</v>
      </c>
      <c r="P96" s="65">
        <v>0</v>
      </c>
      <c r="Q96" s="65">
        <v>13585</v>
      </c>
      <c r="R96" s="65">
        <v>2484</v>
      </c>
      <c r="S96" s="65">
        <v>4569</v>
      </c>
      <c r="T96" s="57">
        <v>0</v>
      </c>
      <c r="U96" s="58">
        <v>1458037.0816308581</v>
      </c>
      <c r="V96" s="58">
        <v>428751.51490010141</v>
      </c>
      <c r="W96" s="58" t="str">
        <f t="shared" si="1"/>
        <v>A</v>
      </c>
      <c r="X96" s="58">
        <v>1458037</v>
      </c>
      <c r="Y96" s="63">
        <v>1272090</v>
      </c>
    </row>
    <row r="97" spans="1:25">
      <c r="A97" s="64" t="s">
        <v>376</v>
      </c>
      <c r="B97" s="64" t="s">
        <v>228</v>
      </c>
      <c r="C97" s="64" t="s">
        <v>28</v>
      </c>
      <c r="D97" s="64" t="s">
        <v>29</v>
      </c>
      <c r="E97" s="64" t="s">
        <v>229</v>
      </c>
      <c r="F97" s="64" t="s">
        <v>377</v>
      </c>
      <c r="G97" s="64" t="s">
        <v>237</v>
      </c>
      <c r="H97" s="64" t="s">
        <v>24</v>
      </c>
      <c r="I97" s="64" t="s">
        <v>378</v>
      </c>
      <c r="J97" s="64" t="s">
        <v>239</v>
      </c>
      <c r="K97" s="64" t="s">
        <v>240</v>
      </c>
      <c r="L97" s="65">
        <v>35943</v>
      </c>
      <c r="M97" s="65">
        <v>45165</v>
      </c>
      <c r="N97" s="65">
        <v>45165</v>
      </c>
      <c r="O97" s="65">
        <v>58829</v>
      </c>
      <c r="P97" s="65">
        <v>0</v>
      </c>
      <c r="Q97" s="65">
        <v>8812</v>
      </c>
      <c r="R97" s="65">
        <v>1152</v>
      </c>
      <c r="S97" s="65">
        <v>1809</v>
      </c>
      <c r="T97" s="57">
        <v>0</v>
      </c>
      <c r="U97" s="58">
        <v>693550.81799594685</v>
      </c>
      <c r="V97" s="58">
        <v>245292.39505756262</v>
      </c>
      <c r="W97" s="58" t="str">
        <f t="shared" si="1"/>
        <v>A</v>
      </c>
      <c r="X97" s="58">
        <v>693551</v>
      </c>
      <c r="Y97" s="63">
        <v>605101</v>
      </c>
    </row>
    <row r="98" spans="1:25">
      <c r="A98" s="64" t="s">
        <v>379</v>
      </c>
      <c r="B98" s="64" t="s">
        <v>228</v>
      </c>
      <c r="C98" s="64" t="s">
        <v>49</v>
      </c>
      <c r="D98" s="64" t="s">
        <v>50</v>
      </c>
      <c r="E98" s="64" t="s">
        <v>229</v>
      </c>
      <c r="F98" s="64" t="s">
        <v>380</v>
      </c>
      <c r="G98" s="64" t="s">
        <v>242</v>
      </c>
      <c r="H98" s="64" t="s">
        <v>24</v>
      </c>
      <c r="I98" s="64" t="s">
        <v>381</v>
      </c>
      <c r="J98" s="64" t="s">
        <v>244</v>
      </c>
      <c r="K98" s="64" t="s">
        <v>240</v>
      </c>
      <c r="L98" s="65">
        <v>84238</v>
      </c>
      <c r="M98" s="65">
        <v>124805</v>
      </c>
      <c r="N98" s="65">
        <v>123307</v>
      </c>
      <c r="O98" s="65">
        <v>170883</v>
      </c>
      <c r="P98" s="65">
        <v>0</v>
      </c>
      <c r="Q98" s="65">
        <v>21335</v>
      </c>
      <c r="R98" s="65">
        <v>848</v>
      </c>
      <c r="S98" s="65">
        <v>7256</v>
      </c>
      <c r="T98" s="57">
        <v>0</v>
      </c>
      <c r="U98" s="58">
        <v>2222100.8177727694</v>
      </c>
      <c r="V98" s="58">
        <v>455165.87393282657</v>
      </c>
      <c r="W98" s="58" t="str">
        <f t="shared" si="1"/>
        <v>A</v>
      </c>
      <c r="X98" s="58">
        <v>2222101</v>
      </c>
      <c r="Y98" s="63">
        <v>1938711</v>
      </c>
    </row>
    <row r="99" spans="1:25">
      <c r="A99" s="64" t="s">
        <v>382</v>
      </c>
      <c r="B99" s="64" t="s">
        <v>228</v>
      </c>
      <c r="C99" s="64" t="s">
        <v>49</v>
      </c>
      <c r="D99" s="64" t="s">
        <v>50</v>
      </c>
      <c r="E99" s="64" t="s">
        <v>229</v>
      </c>
      <c r="F99" s="64" t="s">
        <v>383</v>
      </c>
      <c r="G99" s="64" t="s">
        <v>322</v>
      </c>
      <c r="H99" s="64" t="s">
        <v>24</v>
      </c>
      <c r="I99" s="64" t="s">
        <v>384</v>
      </c>
      <c r="J99" s="64" t="s">
        <v>324</v>
      </c>
      <c r="K99" s="64" t="s">
        <v>172</v>
      </c>
      <c r="L99" s="65">
        <v>7348</v>
      </c>
      <c r="M99" s="65">
        <v>21641</v>
      </c>
      <c r="N99" s="65">
        <v>21641</v>
      </c>
      <c r="O99" s="65">
        <v>48821</v>
      </c>
      <c r="P99" s="65">
        <v>0</v>
      </c>
      <c r="Q99" s="65">
        <v>3805</v>
      </c>
      <c r="R99" s="65">
        <v>1049</v>
      </c>
      <c r="S99" s="65">
        <v>996</v>
      </c>
      <c r="T99" s="57">
        <v>0</v>
      </c>
      <c r="U99" s="58">
        <v>381888.80606040533</v>
      </c>
      <c r="V99" s="58">
        <v>145333.20030489221</v>
      </c>
      <c r="W99" s="58" t="str">
        <f t="shared" si="1"/>
        <v>A</v>
      </c>
      <c r="X99" s="58">
        <v>381889</v>
      </c>
      <c r="Y99" s="63">
        <v>333186</v>
      </c>
    </row>
    <row r="100" spans="1:25">
      <c r="A100" s="64" t="s">
        <v>187</v>
      </c>
      <c r="B100" s="64" t="s">
        <v>228</v>
      </c>
      <c r="C100" s="64" t="s">
        <v>28</v>
      </c>
      <c r="D100" s="64" t="s">
        <v>29</v>
      </c>
      <c r="E100" s="64" t="s">
        <v>229</v>
      </c>
      <c r="F100" s="64" t="s">
        <v>385</v>
      </c>
      <c r="G100" s="64" t="s">
        <v>237</v>
      </c>
      <c r="H100" s="64" t="s">
        <v>24</v>
      </c>
      <c r="I100" s="64" t="s">
        <v>386</v>
      </c>
      <c r="J100" s="64" t="s">
        <v>239</v>
      </c>
      <c r="K100" s="64" t="s">
        <v>240</v>
      </c>
      <c r="L100" s="65">
        <v>119442</v>
      </c>
      <c r="M100" s="65">
        <v>139190</v>
      </c>
      <c r="N100" s="65">
        <v>139060</v>
      </c>
      <c r="O100" s="65">
        <v>191719</v>
      </c>
      <c r="P100" s="65">
        <v>0</v>
      </c>
      <c r="Q100" s="65">
        <v>23868</v>
      </c>
      <c r="R100" s="65">
        <v>16113</v>
      </c>
      <c r="S100" s="65">
        <v>6548</v>
      </c>
      <c r="T100" s="57">
        <v>0</v>
      </c>
      <c r="U100" s="58">
        <v>2221249.6600766852</v>
      </c>
      <c r="V100" s="58">
        <v>1592886.6026195008</v>
      </c>
      <c r="W100" s="58" t="str">
        <f t="shared" si="1"/>
        <v>A</v>
      </c>
      <c r="X100" s="58">
        <v>2221250</v>
      </c>
      <c r="Y100" s="63">
        <v>1937968</v>
      </c>
    </row>
    <row r="101" spans="1:25">
      <c r="A101" s="64" t="s">
        <v>387</v>
      </c>
      <c r="B101" s="64" t="s">
        <v>228</v>
      </c>
      <c r="C101" s="64" t="s">
        <v>49</v>
      </c>
      <c r="D101" s="64" t="s">
        <v>50</v>
      </c>
      <c r="E101" s="64" t="s">
        <v>229</v>
      </c>
      <c r="F101" s="64" t="s">
        <v>388</v>
      </c>
      <c r="G101" s="64" t="s">
        <v>237</v>
      </c>
      <c r="H101" s="64" t="s">
        <v>24</v>
      </c>
      <c r="I101" s="64" t="s">
        <v>389</v>
      </c>
      <c r="J101" s="64" t="s">
        <v>239</v>
      </c>
      <c r="K101" s="64" t="s">
        <v>240</v>
      </c>
      <c r="L101" s="65">
        <v>20752</v>
      </c>
      <c r="M101" s="65">
        <v>0</v>
      </c>
      <c r="N101" s="65">
        <v>0</v>
      </c>
      <c r="O101" s="65">
        <v>50073</v>
      </c>
      <c r="P101" s="65">
        <v>0</v>
      </c>
      <c r="Q101" s="65">
        <v>2038</v>
      </c>
      <c r="R101" s="65">
        <v>853</v>
      </c>
      <c r="S101" s="65">
        <v>382</v>
      </c>
      <c r="T101" s="57">
        <v>0</v>
      </c>
      <c r="U101" s="58">
        <v>225921.09749208647</v>
      </c>
      <c r="V101" s="58">
        <v>98647.96157992509</v>
      </c>
      <c r="W101" s="58" t="str">
        <f t="shared" si="1"/>
        <v>A</v>
      </c>
      <c r="X101" s="58">
        <v>225921</v>
      </c>
      <c r="Y101" s="63">
        <v>197109</v>
      </c>
    </row>
    <row r="102" spans="1:25">
      <c r="A102" s="64" t="s">
        <v>390</v>
      </c>
      <c r="B102" s="64" t="s">
        <v>228</v>
      </c>
      <c r="C102" s="64" t="s">
        <v>28</v>
      </c>
      <c r="D102" s="64" t="s">
        <v>29</v>
      </c>
      <c r="E102" s="64" t="s">
        <v>229</v>
      </c>
      <c r="F102" s="64" t="s">
        <v>391</v>
      </c>
      <c r="G102" s="64" t="s">
        <v>392</v>
      </c>
      <c r="H102" s="64" t="s">
        <v>24</v>
      </c>
      <c r="I102" s="64" t="s">
        <v>393</v>
      </c>
      <c r="J102" s="64" t="s">
        <v>394</v>
      </c>
      <c r="K102" s="64" t="s">
        <v>240</v>
      </c>
      <c r="L102" s="65">
        <v>1</v>
      </c>
      <c r="M102" s="65">
        <v>0</v>
      </c>
      <c r="N102" s="65">
        <v>0</v>
      </c>
      <c r="O102" s="65">
        <v>29888</v>
      </c>
      <c r="P102" s="65">
        <v>0</v>
      </c>
      <c r="Q102" s="65">
        <v>2488</v>
      </c>
      <c r="R102" s="65">
        <v>196</v>
      </c>
      <c r="S102" s="65">
        <v>504</v>
      </c>
      <c r="T102" s="57">
        <v>0</v>
      </c>
      <c r="U102" s="58">
        <v>220773.67841033119</v>
      </c>
      <c r="V102" s="58">
        <v>60019.282219459848</v>
      </c>
      <c r="W102" s="58" t="str">
        <f t="shared" si="1"/>
        <v>A</v>
      </c>
      <c r="X102" s="58">
        <v>220774</v>
      </c>
      <c r="Y102" s="63">
        <v>192618</v>
      </c>
    </row>
    <row r="103" spans="1:25">
      <c r="A103" s="64" t="s">
        <v>395</v>
      </c>
      <c r="B103" s="64" t="s">
        <v>228</v>
      </c>
      <c r="C103" s="64" t="s">
        <v>28</v>
      </c>
      <c r="D103" s="64" t="s">
        <v>29</v>
      </c>
      <c r="E103" s="64" t="s">
        <v>229</v>
      </c>
      <c r="F103" s="64" t="s">
        <v>396</v>
      </c>
      <c r="G103" s="64" t="s">
        <v>140</v>
      </c>
      <c r="H103" s="64" t="s">
        <v>24</v>
      </c>
      <c r="I103" s="64" t="s">
        <v>397</v>
      </c>
      <c r="J103" s="64" t="s">
        <v>398</v>
      </c>
      <c r="K103" s="64" t="s">
        <v>172</v>
      </c>
      <c r="L103" s="65">
        <v>10133</v>
      </c>
      <c r="M103" s="65">
        <v>0</v>
      </c>
      <c r="N103" s="65">
        <v>0</v>
      </c>
      <c r="O103" s="65">
        <v>53967</v>
      </c>
      <c r="P103" s="65">
        <v>0</v>
      </c>
      <c r="Q103" s="65">
        <v>6801</v>
      </c>
      <c r="R103" s="65">
        <v>1014</v>
      </c>
      <c r="S103" s="65">
        <v>957</v>
      </c>
      <c r="T103" s="57">
        <v>0</v>
      </c>
      <c r="U103" s="58">
        <v>477745.87571643782</v>
      </c>
      <c r="V103" s="58">
        <v>198239.49262391054</v>
      </c>
      <c r="W103" s="58" t="str">
        <f t="shared" si="1"/>
        <v>A</v>
      </c>
      <c r="X103" s="58">
        <v>477746</v>
      </c>
      <c r="Y103" s="63">
        <v>416818</v>
      </c>
    </row>
    <row r="104" spans="1:25">
      <c r="A104" s="64" t="s">
        <v>399</v>
      </c>
      <c r="B104" s="64" t="s">
        <v>228</v>
      </c>
      <c r="C104" s="64" t="s">
        <v>49</v>
      </c>
      <c r="D104" s="64" t="s">
        <v>50</v>
      </c>
      <c r="E104" s="64" t="s">
        <v>229</v>
      </c>
      <c r="F104" s="64" t="s">
        <v>400</v>
      </c>
      <c r="G104" s="64" t="s">
        <v>237</v>
      </c>
      <c r="H104" s="64" t="s">
        <v>24</v>
      </c>
      <c r="I104" s="64" t="s">
        <v>401</v>
      </c>
      <c r="J104" s="64" t="s">
        <v>239</v>
      </c>
      <c r="K104" s="64" t="s">
        <v>240</v>
      </c>
      <c r="L104" s="65">
        <v>33035</v>
      </c>
      <c r="M104" s="65">
        <v>58216</v>
      </c>
      <c r="N104" s="65">
        <v>56447</v>
      </c>
      <c r="O104" s="65">
        <v>84293</v>
      </c>
      <c r="P104" s="65">
        <v>0</v>
      </c>
      <c r="Q104" s="65">
        <v>14266</v>
      </c>
      <c r="R104" s="65">
        <v>1074</v>
      </c>
      <c r="S104" s="65">
        <v>4376</v>
      </c>
      <c r="T104" s="57">
        <v>0</v>
      </c>
      <c r="U104" s="58">
        <v>1346363.2177168368</v>
      </c>
      <c r="V104" s="58">
        <v>340583.60464581911</v>
      </c>
      <c r="W104" s="58" t="str">
        <f t="shared" si="1"/>
        <v>A</v>
      </c>
      <c r="X104" s="58">
        <v>1346363</v>
      </c>
      <c r="Y104" s="63">
        <v>1174658</v>
      </c>
    </row>
    <row r="105" spans="1:25">
      <c r="A105" s="64" t="s">
        <v>402</v>
      </c>
      <c r="B105" s="64" t="s">
        <v>228</v>
      </c>
      <c r="C105" s="64" t="s">
        <v>28</v>
      </c>
      <c r="D105" s="64" t="s">
        <v>29</v>
      </c>
      <c r="E105" s="64" t="s">
        <v>229</v>
      </c>
      <c r="F105" s="64" t="s">
        <v>403</v>
      </c>
      <c r="G105" s="64" t="s">
        <v>232</v>
      </c>
      <c r="H105" s="64" t="s">
        <v>24</v>
      </c>
      <c r="I105" s="64" t="s">
        <v>404</v>
      </c>
      <c r="J105" s="64" t="s">
        <v>234</v>
      </c>
      <c r="K105" s="64" t="s">
        <v>172</v>
      </c>
      <c r="L105" s="65">
        <v>72700</v>
      </c>
      <c r="M105" s="65">
        <v>93582</v>
      </c>
      <c r="N105" s="65">
        <v>94167</v>
      </c>
      <c r="O105" s="65">
        <v>144186</v>
      </c>
      <c r="P105" s="65">
        <v>0</v>
      </c>
      <c r="Q105" s="65">
        <v>15864</v>
      </c>
      <c r="R105" s="65">
        <v>1844</v>
      </c>
      <c r="S105" s="65">
        <v>3827</v>
      </c>
      <c r="T105" s="57">
        <v>0</v>
      </c>
      <c r="U105" s="58">
        <v>1420384.4528536864</v>
      </c>
      <c r="V105" s="58">
        <v>425162.893895382</v>
      </c>
      <c r="W105" s="58" t="str">
        <f t="shared" si="1"/>
        <v>A</v>
      </c>
      <c r="X105" s="58">
        <v>1420384</v>
      </c>
      <c r="Y105" s="63">
        <v>1239239</v>
      </c>
    </row>
    <row r="106" spans="1:25">
      <c r="A106" s="64" t="s">
        <v>405</v>
      </c>
      <c r="B106" s="64" t="s">
        <v>228</v>
      </c>
      <c r="C106" s="64" t="s">
        <v>28</v>
      </c>
      <c r="D106" s="64" t="s">
        <v>29</v>
      </c>
      <c r="E106" s="64" t="s">
        <v>229</v>
      </c>
      <c r="F106" s="64" t="s">
        <v>406</v>
      </c>
      <c r="G106" s="64" t="s">
        <v>282</v>
      </c>
      <c r="H106" s="64" t="s">
        <v>24</v>
      </c>
      <c r="I106" s="64" t="s">
        <v>407</v>
      </c>
      <c r="J106" s="64" t="s">
        <v>252</v>
      </c>
      <c r="K106" s="64" t="s">
        <v>240</v>
      </c>
      <c r="L106" s="65">
        <v>5416</v>
      </c>
      <c r="M106" s="65">
        <v>22925</v>
      </c>
      <c r="N106" s="65">
        <v>22454</v>
      </c>
      <c r="O106" s="65">
        <v>78657</v>
      </c>
      <c r="P106" s="65">
        <v>0</v>
      </c>
      <c r="Q106" s="65">
        <v>12222</v>
      </c>
      <c r="R106" s="65">
        <v>356</v>
      </c>
      <c r="S106" s="65">
        <v>1587</v>
      </c>
      <c r="T106" s="57">
        <v>0</v>
      </c>
      <c r="U106" s="58">
        <v>800041.12912877952</v>
      </c>
      <c r="V106" s="58">
        <v>251472.12492747646</v>
      </c>
      <c r="W106" s="58" t="str">
        <f t="shared" si="1"/>
        <v>A</v>
      </c>
      <c r="X106" s="58">
        <v>800041</v>
      </c>
      <c r="Y106" s="63">
        <v>698010</v>
      </c>
    </row>
    <row r="107" spans="1:25">
      <c r="A107" s="64" t="s">
        <v>408</v>
      </c>
      <c r="B107" s="64" t="s">
        <v>228</v>
      </c>
      <c r="C107" s="64" t="s">
        <v>49</v>
      </c>
      <c r="D107" s="64" t="s">
        <v>50</v>
      </c>
      <c r="E107" s="64" t="s">
        <v>229</v>
      </c>
      <c r="F107" s="64" t="s">
        <v>409</v>
      </c>
      <c r="G107" s="64" t="s">
        <v>250</v>
      </c>
      <c r="H107" s="64" t="s">
        <v>24</v>
      </c>
      <c r="I107" s="64" t="s">
        <v>410</v>
      </c>
      <c r="J107" s="64" t="s">
        <v>252</v>
      </c>
      <c r="K107" s="64" t="s">
        <v>240</v>
      </c>
      <c r="L107" s="65">
        <v>1</v>
      </c>
      <c r="M107" s="65">
        <v>20612</v>
      </c>
      <c r="N107" s="65">
        <v>0</v>
      </c>
      <c r="O107" s="65">
        <v>90173</v>
      </c>
      <c r="P107" s="65">
        <v>0</v>
      </c>
      <c r="Q107" s="65">
        <v>14982</v>
      </c>
      <c r="R107" s="65">
        <v>179</v>
      </c>
      <c r="S107" s="65">
        <v>1776</v>
      </c>
      <c r="T107" s="57">
        <v>0</v>
      </c>
      <c r="U107" s="58">
        <v>939750.33533179993</v>
      </c>
      <c r="V107" s="58">
        <v>289866.19331117469</v>
      </c>
      <c r="W107" s="58" t="str">
        <f t="shared" si="1"/>
        <v>A</v>
      </c>
      <c r="X107" s="58">
        <v>939750</v>
      </c>
      <c r="Y107" s="63">
        <v>819901</v>
      </c>
    </row>
    <row r="108" spans="1:25">
      <c r="A108" s="64" t="s">
        <v>411</v>
      </c>
      <c r="B108" s="64" t="s">
        <v>228</v>
      </c>
      <c r="C108" s="64" t="s">
        <v>49</v>
      </c>
      <c r="D108" s="64" t="s">
        <v>50</v>
      </c>
      <c r="E108" s="64" t="s">
        <v>229</v>
      </c>
      <c r="F108" s="64" t="s">
        <v>412</v>
      </c>
      <c r="G108" s="64" t="s">
        <v>242</v>
      </c>
      <c r="H108" s="64" t="s">
        <v>24</v>
      </c>
      <c r="I108" s="64" t="s">
        <v>413</v>
      </c>
      <c r="J108" s="64" t="s">
        <v>244</v>
      </c>
      <c r="K108" s="64" t="s">
        <v>240</v>
      </c>
      <c r="L108" s="65">
        <v>11492</v>
      </c>
      <c r="M108" s="65">
        <v>170505</v>
      </c>
      <c r="N108" s="65">
        <v>170505</v>
      </c>
      <c r="O108" s="65">
        <v>189992</v>
      </c>
      <c r="P108" s="65">
        <v>0</v>
      </c>
      <c r="Q108" s="65">
        <v>11828</v>
      </c>
      <c r="R108" s="65">
        <v>966</v>
      </c>
      <c r="S108" s="65">
        <v>2043</v>
      </c>
      <c r="T108" s="57">
        <v>0</v>
      </c>
      <c r="U108" s="58">
        <v>1083945.7421332081</v>
      </c>
      <c r="V108" s="58">
        <v>287777.71811862418</v>
      </c>
      <c r="W108" s="58" t="str">
        <f t="shared" si="1"/>
        <v>A</v>
      </c>
      <c r="X108" s="58">
        <v>1083946</v>
      </c>
      <c r="Y108" s="63">
        <v>945708</v>
      </c>
    </row>
    <row r="109" spans="1:25">
      <c r="A109" s="64" t="s">
        <v>414</v>
      </c>
      <c r="B109" s="64" t="s">
        <v>228</v>
      </c>
      <c r="C109" s="64" t="s">
        <v>49</v>
      </c>
      <c r="D109" s="64" t="s">
        <v>50</v>
      </c>
      <c r="E109" s="64" t="s">
        <v>229</v>
      </c>
      <c r="F109" s="64" t="s">
        <v>415</v>
      </c>
      <c r="G109" s="64" t="s">
        <v>237</v>
      </c>
      <c r="H109" s="64" t="s">
        <v>24</v>
      </c>
      <c r="I109" s="64" t="s">
        <v>416</v>
      </c>
      <c r="J109" s="64" t="s">
        <v>239</v>
      </c>
      <c r="K109" s="64" t="s">
        <v>240</v>
      </c>
      <c r="L109" s="65">
        <v>29920</v>
      </c>
      <c r="M109" s="65">
        <v>46092</v>
      </c>
      <c r="N109" s="65">
        <v>46223</v>
      </c>
      <c r="O109" s="65">
        <v>58114</v>
      </c>
      <c r="P109" s="65">
        <v>0</v>
      </c>
      <c r="Q109" s="65">
        <v>14453</v>
      </c>
      <c r="R109" s="65">
        <v>4813</v>
      </c>
      <c r="S109" s="65">
        <v>5278</v>
      </c>
      <c r="T109" s="57">
        <v>0</v>
      </c>
      <c r="U109" s="58">
        <v>1453399.5991200244</v>
      </c>
      <c r="V109" s="58">
        <v>611240.43780329882</v>
      </c>
      <c r="W109" s="58" t="str">
        <f t="shared" si="1"/>
        <v>A</v>
      </c>
      <c r="X109" s="58">
        <v>1453400</v>
      </c>
      <c r="Y109" s="63">
        <v>1268044</v>
      </c>
    </row>
    <row r="110" spans="1:25">
      <c r="A110" s="64" t="s">
        <v>417</v>
      </c>
      <c r="B110" s="64" t="s">
        <v>228</v>
      </c>
      <c r="C110" s="64" t="s">
        <v>49</v>
      </c>
      <c r="D110" s="64" t="s">
        <v>50</v>
      </c>
      <c r="E110" s="64" t="s">
        <v>229</v>
      </c>
      <c r="F110" s="64" t="s">
        <v>418</v>
      </c>
      <c r="G110" s="64" t="s">
        <v>282</v>
      </c>
      <c r="H110" s="64" t="s">
        <v>24</v>
      </c>
      <c r="I110" s="64" t="s">
        <v>419</v>
      </c>
      <c r="J110" s="64" t="s">
        <v>252</v>
      </c>
      <c r="K110" s="64" t="s">
        <v>240</v>
      </c>
      <c r="L110" s="65">
        <v>9745</v>
      </c>
      <c r="M110" s="65">
        <v>22612</v>
      </c>
      <c r="N110" s="65">
        <v>21611</v>
      </c>
      <c r="O110" s="65">
        <v>76036</v>
      </c>
      <c r="P110" s="65">
        <v>0</v>
      </c>
      <c r="Q110" s="65">
        <v>13902</v>
      </c>
      <c r="R110" s="65">
        <v>151</v>
      </c>
      <c r="S110" s="65">
        <v>2733</v>
      </c>
      <c r="T110" s="57">
        <v>0</v>
      </c>
      <c r="U110" s="58">
        <v>1040716.1879012808</v>
      </c>
      <c r="V110" s="58">
        <v>267891.91728892433</v>
      </c>
      <c r="W110" s="58" t="str">
        <f t="shared" si="1"/>
        <v>A</v>
      </c>
      <c r="X110" s="58">
        <v>1040716</v>
      </c>
      <c r="Y110" s="63">
        <v>907991</v>
      </c>
    </row>
    <row r="111" spans="1:25">
      <c r="A111" s="64" t="s">
        <v>420</v>
      </c>
      <c r="B111" s="64" t="s">
        <v>228</v>
      </c>
      <c r="C111" s="64" t="s">
        <v>49</v>
      </c>
      <c r="D111" s="64" t="s">
        <v>50</v>
      </c>
      <c r="E111" s="64" t="s">
        <v>229</v>
      </c>
      <c r="F111" s="64" t="s">
        <v>94</v>
      </c>
      <c r="G111" s="64" t="s">
        <v>237</v>
      </c>
      <c r="H111" s="64" t="s">
        <v>24</v>
      </c>
      <c r="I111" s="64" t="s">
        <v>421</v>
      </c>
      <c r="J111" s="64" t="s">
        <v>239</v>
      </c>
      <c r="K111" s="64" t="s">
        <v>240</v>
      </c>
      <c r="L111" s="65">
        <v>63390</v>
      </c>
      <c r="M111" s="65">
        <v>94242</v>
      </c>
      <c r="N111" s="65">
        <v>94245</v>
      </c>
      <c r="O111" s="65">
        <v>109673</v>
      </c>
      <c r="P111" s="65">
        <v>0</v>
      </c>
      <c r="Q111" s="65">
        <v>20132</v>
      </c>
      <c r="R111" s="65">
        <v>5339</v>
      </c>
      <c r="S111" s="65">
        <v>5066</v>
      </c>
      <c r="T111" s="57">
        <v>0</v>
      </c>
      <c r="U111" s="58">
        <v>1693890.3482198794</v>
      </c>
      <c r="V111" s="58">
        <v>753856.13921647577</v>
      </c>
      <c r="W111" s="58" t="str">
        <f t="shared" si="1"/>
        <v>A</v>
      </c>
      <c r="X111" s="58">
        <v>1693890</v>
      </c>
      <c r="Y111" s="63">
        <v>1477864</v>
      </c>
    </row>
    <row r="112" spans="1:25">
      <c r="A112" s="64" t="s">
        <v>422</v>
      </c>
      <c r="B112" s="64" t="s">
        <v>228</v>
      </c>
      <c r="C112" s="64" t="s">
        <v>28</v>
      </c>
      <c r="D112" s="64" t="s">
        <v>29</v>
      </c>
      <c r="E112" s="64" t="s">
        <v>229</v>
      </c>
      <c r="F112" s="64" t="s">
        <v>423</v>
      </c>
      <c r="G112" s="64" t="s">
        <v>242</v>
      </c>
      <c r="H112" s="64" t="s">
        <v>24</v>
      </c>
      <c r="I112" s="64" t="s">
        <v>424</v>
      </c>
      <c r="J112" s="64" t="s">
        <v>244</v>
      </c>
      <c r="K112" s="64" t="s">
        <v>240</v>
      </c>
      <c r="L112" s="65">
        <v>1</v>
      </c>
      <c r="M112" s="65">
        <v>62134</v>
      </c>
      <c r="N112" s="65">
        <v>62134</v>
      </c>
      <c r="O112" s="65">
        <v>212375</v>
      </c>
      <c r="P112" s="65">
        <v>0</v>
      </c>
      <c r="Q112" s="65">
        <v>17460</v>
      </c>
      <c r="R112" s="65">
        <v>299</v>
      </c>
      <c r="S112" s="65">
        <v>2159</v>
      </c>
      <c r="T112" s="57">
        <v>0</v>
      </c>
      <c r="U112" s="58">
        <v>1321178.0510605867</v>
      </c>
      <c r="V112" s="58">
        <v>344269.38324483467</v>
      </c>
      <c r="W112" s="58" t="str">
        <f t="shared" si="1"/>
        <v>A</v>
      </c>
      <c r="X112" s="58">
        <v>1321178</v>
      </c>
      <c r="Y112" s="63">
        <v>1152685</v>
      </c>
    </row>
    <row r="113" spans="1:25">
      <c r="A113" s="64" t="s">
        <v>425</v>
      </c>
      <c r="B113" s="64" t="s">
        <v>228</v>
      </c>
      <c r="C113" s="64" t="s">
        <v>49</v>
      </c>
      <c r="D113" s="64" t="s">
        <v>50</v>
      </c>
      <c r="E113" s="64" t="s">
        <v>229</v>
      </c>
      <c r="F113" s="64" t="s">
        <v>426</v>
      </c>
      <c r="G113" s="64" t="s">
        <v>242</v>
      </c>
      <c r="H113" s="64" t="s">
        <v>24</v>
      </c>
      <c r="I113" s="64" t="s">
        <v>427</v>
      </c>
      <c r="J113" s="64" t="s">
        <v>244</v>
      </c>
      <c r="K113" s="64" t="s">
        <v>240</v>
      </c>
      <c r="L113" s="65">
        <v>1</v>
      </c>
      <c r="M113" s="65">
        <v>0</v>
      </c>
      <c r="N113" s="65">
        <v>0</v>
      </c>
      <c r="O113" s="65">
        <v>62979</v>
      </c>
      <c r="P113" s="65">
        <v>0</v>
      </c>
      <c r="Q113" s="65">
        <v>3300</v>
      </c>
      <c r="R113" s="65">
        <v>132</v>
      </c>
      <c r="S113" s="65">
        <v>241</v>
      </c>
      <c r="T113" s="57">
        <v>0</v>
      </c>
      <c r="U113" s="58">
        <v>266312.96916002018</v>
      </c>
      <c r="V113" s="58">
        <v>70462.659793236438</v>
      </c>
      <c r="W113" s="58" t="str">
        <f t="shared" si="1"/>
        <v>A</v>
      </c>
      <c r="X113" s="58">
        <v>266313</v>
      </c>
      <c r="Y113" s="63">
        <v>232349</v>
      </c>
    </row>
    <row r="114" spans="1:25">
      <c r="A114" s="64" t="s">
        <v>428</v>
      </c>
      <c r="B114" s="64" t="s">
        <v>228</v>
      </c>
      <c r="C114" s="64" t="s">
        <v>49</v>
      </c>
      <c r="D114" s="64" t="s">
        <v>50</v>
      </c>
      <c r="E114" s="64" t="s">
        <v>229</v>
      </c>
      <c r="F114" s="64" t="s">
        <v>429</v>
      </c>
      <c r="G114" s="64" t="s">
        <v>242</v>
      </c>
      <c r="H114" s="64" t="s">
        <v>24</v>
      </c>
      <c r="I114" s="64" t="s">
        <v>430</v>
      </c>
      <c r="J114" s="64" t="s">
        <v>244</v>
      </c>
      <c r="K114" s="64" t="s">
        <v>240</v>
      </c>
      <c r="L114" s="65">
        <v>25136</v>
      </c>
      <c r="M114" s="65">
        <v>45232</v>
      </c>
      <c r="N114" s="65">
        <v>45232</v>
      </c>
      <c r="O114" s="65">
        <v>60239</v>
      </c>
      <c r="P114" s="65">
        <v>0</v>
      </c>
      <c r="Q114" s="65">
        <v>6113</v>
      </c>
      <c r="R114" s="65">
        <v>547</v>
      </c>
      <c r="S114" s="65">
        <v>2703</v>
      </c>
      <c r="T114" s="57">
        <v>0</v>
      </c>
      <c r="U114" s="58">
        <v>764505.67212411086</v>
      </c>
      <c r="V114" s="58">
        <v>152142.73248821526</v>
      </c>
      <c r="W114" s="58" t="str">
        <f t="shared" si="1"/>
        <v>A</v>
      </c>
      <c r="X114" s="58">
        <v>764506</v>
      </c>
      <c r="Y114" s="63">
        <v>667007</v>
      </c>
    </row>
    <row r="115" spans="1:25">
      <c r="A115" s="64" t="s">
        <v>431</v>
      </c>
      <c r="B115" s="64" t="s">
        <v>228</v>
      </c>
      <c r="C115" s="64" t="s">
        <v>49</v>
      </c>
      <c r="D115" s="64" t="s">
        <v>50</v>
      </c>
      <c r="E115" s="64" t="s">
        <v>229</v>
      </c>
      <c r="F115" s="64" t="s">
        <v>432</v>
      </c>
      <c r="G115" s="64" t="s">
        <v>242</v>
      </c>
      <c r="H115" s="64" t="s">
        <v>24</v>
      </c>
      <c r="I115" s="64" t="s">
        <v>433</v>
      </c>
      <c r="J115" s="64" t="s">
        <v>244</v>
      </c>
      <c r="K115" s="64" t="s">
        <v>240</v>
      </c>
      <c r="L115" s="65">
        <v>1</v>
      </c>
      <c r="M115" s="65">
        <v>0</v>
      </c>
      <c r="N115" s="65">
        <v>0</v>
      </c>
      <c r="O115" s="65">
        <v>77264</v>
      </c>
      <c r="P115" s="65">
        <v>0</v>
      </c>
      <c r="Q115" s="65">
        <v>3711</v>
      </c>
      <c r="R115" s="65">
        <v>32</v>
      </c>
      <c r="S115" s="65">
        <v>1234</v>
      </c>
      <c r="T115" s="57">
        <v>0</v>
      </c>
      <c r="U115" s="58">
        <v>475197.24182466191</v>
      </c>
      <c r="V115" s="58">
        <v>70917.364010374542</v>
      </c>
      <c r="W115" s="58" t="str">
        <f t="shared" si="1"/>
        <v>A</v>
      </c>
      <c r="X115" s="58">
        <v>475197</v>
      </c>
      <c r="Y115" s="63">
        <v>414594</v>
      </c>
    </row>
    <row r="116" spans="1:25">
      <c r="A116" s="64" t="s">
        <v>434</v>
      </c>
      <c r="B116" s="64" t="s">
        <v>228</v>
      </c>
      <c r="C116" s="64" t="s">
        <v>49</v>
      </c>
      <c r="D116" s="64" t="s">
        <v>50</v>
      </c>
      <c r="E116" s="64" t="s">
        <v>229</v>
      </c>
      <c r="F116" s="64" t="s">
        <v>435</v>
      </c>
      <c r="G116" s="64" t="s">
        <v>282</v>
      </c>
      <c r="H116" s="64" t="s">
        <v>24</v>
      </c>
      <c r="I116" s="64" t="s">
        <v>436</v>
      </c>
      <c r="J116" s="64" t="s">
        <v>252</v>
      </c>
      <c r="K116" s="64" t="s">
        <v>240</v>
      </c>
      <c r="L116" s="65">
        <v>2432</v>
      </c>
      <c r="M116" s="65">
        <v>0</v>
      </c>
      <c r="N116" s="65">
        <v>0</v>
      </c>
      <c r="O116" s="65">
        <v>51821</v>
      </c>
      <c r="P116" s="65">
        <v>0</v>
      </c>
      <c r="Q116" s="65">
        <v>5209</v>
      </c>
      <c r="R116" s="65">
        <v>614</v>
      </c>
      <c r="S116" s="65">
        <v>889</v>
      </c>
      <c r="T116" s="57">
        <v>0</v>
      </c>
      <c r="U116" s="58">
        <v>412943.51612620254</v>
      </c>
      <c r="V116" s="58">
        <v>140212.31122869259</v>
      </c>
      <c r="W116" s="58" t="str">
        <f t="shared" si="1"/>
        <v>A</v>
      </c>
      <c r="X116" s="58">
        <v>412944</v>
      </c>
      <c r="Y116" s="63">
        <v>360280</v>
      </c>
    </row>
    <row r="117" spans="1:25">
      <c r="A117" s="64" t="s">
        <v>437</v>
      </c>
      <c r="B117" s="64" t="s">
        <v>228</v>
      </c>
      <c r="C117" s="64" t="s">
        <v>49</v>
      </c>
      <c r="D117" s="64" t="s">
        <v>50</v>
      </c>
      <c r="E117" s="64" t="s">
        <v>229</v>
      </c>
      <c r="F117" s="64" t="s">
        <v>438</v>
      </c>
      <c r="G117" s="64" t="s">
        <v>237</v>
      </c>
      <c r="H117" s="64" t="s">
        <v>24</v>
      </c>
      <c r="I117" s="64" t="s">
        <v>439</v>
      </c>
      <c r="J117" s="64" t="s">
        <v>239</v>
      </c>
      <c r="K117" s="64" t="s">
        <v>240</v>
      </c>
      <c r="L117" s="65">
        <v>67126</v>
      </c>
      <c r="M117" s="65">
        <v>74513</v>
      </c>
      <c r="N117" s="65">
        <v>74654</v>
      </c>
      <c r="O117" s="65">
        <v>80048</v>
      </c>
      <c r="P117" s="65">
        <v>0</v>
      </c>
      <c r="Q117" s="65">
        <v>3688</v>
      </c>
      <c r="R117" s="65">
        <v>475</v>
      </c>
      <c r="S117" s="65">
        <v>1391</v>
      </c>
      <c r="T117" s="57">
        <v>20173</v>
      </c>
      <c r="U117" s="58">
        <v>506544.18991929025</v>
      </c>
      <c r="V117" s="58">
        <v>355635.25791935658</v>
      </c>
      <c r="W117" s="58" t="str">
        <f t="shared" si="1"/>
        <v>A</v>
      </c>
      <c r="X117" s="58">
        <v>506544</v>
      </c>
      <c r="Y117" s="63">
        <v>441943</v>
      </c>
    </row>
    <row r="118" spans="1:25">
      <c r="A118" s="64" t="s">
        <v>440</v>
      </c>
      <c r="B118" s="64" t="s">
        <v>228</v>
      </c>
      <c r="C118" s="64" t="s">
        <v>49</v>
      </c>
      <c r="D118" s="64" t="s">
        <v>50</v>
      </c>
      <c r="E118" s="64" t="s">
        <v>229</v>
      </c>
      <c r="F118" s="64" t="s">
        <v>441</v>
      </c>
      <c r="G118" s="64" t="s">
        <v>52</v>
      </c>
      <c r="H118" s="64" t="s">
        <v>24</v>
      </c>
      <c r="I118" s="64" t="s">
        <v>442</v>
      </c>
      <c r="J118" s="64" t="s">
        <v>278</v>
      </c>
      <c r="K118" s="64" t="s">
        <v>240</v>
      </c>
      <c r="L118" s="65">
        <v>30441</v>
      </c>
      <c r="M118" s="65">
        <v>50308</v>
      </c>
      <c r="N118" s="65">
        <v>50308</v>
      </c>
      <c r="O118" s="65">
        <v>57065</v>
      </c>
      <c r="P118" s="65">
        <v>0</v>
      </c>
      <c r="Q118" s="65">
        <v>5878</v>
      </c>
      <c r="R118" s="65">
        <v>1156</v>
      </c>
      <c r="S118" s="65">
        <v>550</v>
      </c>
      <c r="T118" s="57">
        <v>0</v>
      </c>
      <c r="U118" s="58">
        <v>386471.12114319915</v>
      </c>
      <c r="V118" s="58">
        <v>191317.38034547603</v>
      </c>
      <c r="W118" s="58" t="str">
        <f t="shared" si="1"/>
        <v>A</v>
      </c>
      <c r="X118" s="58">
        <v>386471</v>
      </c>
      <c r="Y118" s="63">
        <v>337183</v>
      </c>
    </row>
    <row r="119" spans="1:25">
      <c r="A119" s="64" t="s">
        <v>443</v>
      </c>
      <c r="B119" s="64" t="s">
        <v>228</v>
      </c>
      <c r="C119" s="64" t="s">
        <v>49</v>
      </c>
      <c r="D119" s="64" t="s">
        <v>50</v>
      </c>
      <c r="E119" s="64" t="s">
        <v>229</v>
      </c>
      <c r="F119" s="64" t="s">
        <v>444</v>
      </c>
      <c r="G119" s="64" t="s">
        <v>237</v>
      </c>
      <c r="H119" s="64" t="s">
        <v>24</v>
      </c>
      <c r="I119" s="64" t="s">
        <v>445</v>
      </c>
      <c r="J119" s="64" t="s">
        <v>239</v>
      </c>
      <c r="K119" s="64" t="s">
        <v>240</v>
      </c>
      <c r="L119" s="65">
        <v>26012</v>
      </c>
      <c r="M119" s="65">
        <v>48027</v>
      </c>
      <c r="N119" s="65">
        <v>48027</v>
      </c>
      <c r="O119" s="65">
        <v>156633</v>
      </c>
      <c r="P119" s="65">
        <v>0</v>
      </c>
      <c r="Q119" s="65">
        <v>27374</v>
      </c>
      <c r="R119" s="65">
        <v>780</v>
      </c>
      <c r="S119" s="65">
        <v>2576</v>
      </c>
      <c r="T119" s="57">
        <v>0</v>
      </c>
      <c r="U119" s="58">
        <v>1587800.0353049738</v>
      </c>
      <c r="V119" s="58">
        <v>561990.5931713552</v>
      </c>
      <c r="W119" s="58" t="str">
        <f t="shared" si="1"/>
        <v>A</v>
      </c>
      <c r="X119" s="58">
        <v>1587800</v>
      </c>
      <c r="Y119" s="63">
        <v>1385304</v>
      </c>
    </row>
    <row r="120" spans="1:25">
      <c r="A120" s="64" t="s">
        <v>446</v>
      </c>
      <c r="B120" s="64" t="s">
        <v>228</v>
      </c>
      <c r="C120" s="64" t="s">
        <v>49</v>
      </c>
      <c r="D120" s="64" t="s">
        <v>50</v>
      </c>
      <c r="E120" s="64" t="s">
        <v>229</v>
      </c>
      <c r="F120" s="64" t="s">
        <v>447</v>
      </c>
      <c r="G120" s="64" t="s">
        <v>232</v>
      </c>
      <c r="H120" s="64" t="s">
        <v>24</v>
      </c>
      <c r="I120" s="64" t="s">
        <v>448</v>
      </c>
      <c r="J120" s="64" t="s">
        <v>234</v>
      </c>
      <c r="K120" s="64" t="s">
        <v>172</v>
      </c>
      <c r="L120" s="65">
        <v>16058</v>
      </c>
      <c r="M120" s="65">
        <v>48349</v>
      </c>
      <c r="N120" s="65">
        <v>48349</v>
      </c>
      <c r="O120" s="65">
        <v>80968</v>
      </c>
      <c r="P120" s="65">
        <v>0</v>
      </c>
      <c r="Q120" s="65">
        <v>4370</v>
      </c>
      <c r="R120" s="65">
        <v>1054</v>
      </c>
      <c r="S120" s="65">
        <v>648</v>
      </c>
      <c r="T120" s="57">
        <v>0</v>
      </c>
      <c r="U120" s="58">
        <v>403566.84850885265</v>
      </c>
      <c r="V120" s="58">
        <v>156139.52080582478</v>
      </c>
      <c r="W120" s="58" t="str">
        <f t="shared" si="1"/>
        <v>A</v>
      </c>
      <c r="X120" s="58">
        <v>403567</v>
      </c>
      <c r="Y120" s="63">
        <v>352099</v>
      </c>
    </row>
    <row r="121" spans="1:25">
      <c r="A121" s="64" t="s">
        <v>449</v>
      </c>
      <c r="B121" s="64" t="s">
        <v>228</v>
      </c>
      <c r="C121" s="64" t="s">
        <v>49</v>
      </c>
      <c r="D121" s="64" t="s">
        <v>50</v>
      </c>
      <c r="E121" s="64" t="s">
        <v>229</v>
      </c>
      <c r="F121" s="64" t="s">
        <v>450</v>
      </c>
      <c r="G121" s="64" t="s">
        <v>68</v>
      </c>
      <c r="H121" s="64" t="s">
        <v>24</v>
      </c>
      <c r="I121" s="64" t="s">
        <v>451</v>
      </c>
      <c r="J121" s="64" t="s">
        <v>452</v>
      </c>
      <c r="K121" s="64" t="s">
        <v>172</v>
      </c>
      <c r="L121" s="65">
        <v>22229</v>
      </c>
      <c r="M121" s="65">
        <v>35221</v>
      </c>
      <c r="N121" s="65">
        <v>35221</v>
      </c>
      <c r="O121" s="65">
        <v>62134</v>
      </c>
      <c r="P121" s="65">
        <v>0</v>
      </c>
      <c r="Q121" s="65">
        <v>9290</v>
      </c>
      <c r="R121" s="65">
        <v>2112</v>
      </c>
      <c r="S121" s="65">
        <v>1852</v>
      </c>
      <c r="T121" s="57">
        <v>0</v>
      </c>
      <c r="U121" s="58">
        <v>722061.35027763108</v>
      </c>
      <c r="V121" s="58">
        <v>322736.49227378296</v>
      </c>
      <c r="W121" s="58" t="str">
        <f t="shared" si="1"/>
        <v>A</v>
      </c>
      <c r="X121" s="58">
        <v>722061</v>
      </c>
      <c r="Y121" s="63">
        <v>629975</v>
      </c>
    </row>
    <row r="122" spans="1:25">
      <c r="A122" s="64" t="s">
        <v>453</v>
      </c>
      <c r="B122" s="64" t="s">
        <v>228</v>
      </c>
      <c r="C122" s="64" t="s">
        <v>28</v>
      </c>
      <c r="D122" s="64" t="s">
        <v>29</v>
      </c>
      <c r="E122" s="64" t="s">
        <v>229</v>
      </c>
      <c r="F122" s="64" t="s">
        <v>454</v>
      </c>
      <c r="G122" s="64" t="s">
        <v>237</v>
      </c>
      <c r="H122" s="64" t="s">
        <v>24</v>
      </c>
      <c r="I122" s="64" t="s">
        <v>455</v>
      </c>
      <c r="J122" s="64" t="s">
        <v>239</v>
      </c>
      <c r="K122" s="64" t="s">
        <v>240</v>
      </c>
      <c r="L122" s="65">
        <v>344168</v>
      </c>
      <c r="M122" s="65">
        <v>361546</v>
      </c>
      <c r="N122" s="65">
        <v>361334</v>
      </c>
      <c r="O122" s="65">
        <v>462257</v>
      </c>
      <c r="P122" s="65">
        <v>0</v>
      </c>
      <c r="Q122" s="65">
        <v>85755</v>
      </c>
      <c r="R122" s="65">
        <v>36010</v>
      </c>
      <c r="S122" s="65">
        <v>19954</v>
      </c>
      <c r="T122" s="57">
        <v>51594</v>
      </c>
      <c r="U122" s="58">
        <v>6930502.0937772896</v>
      </c>
      <c r="V122" s="58">
        <v>4807612.2795475591</v>
      </c>
      <c r="W122" s="58" t="str">
        <f t="shared" si="1"/>
        <v>A</v>
      </c>
      <c r="X122" s="58">
        <v>6930502</v>
      </c>
      <c r="Y122" s="63">
        <v>6046638</v>
      </c>
    </row>
    <row r="123" spans="1:25">
      <c r="A123" s="64" t="s">
        <v>456</v>
      </c>
      <c r="B123" s="64" t="s">
        <v>228</v>
      </c>
      <c r="C123" s="64" t="s">
        <v>28</v>
      </c>
      <c r="D123" s="64" t="s">
        <v>29</v>
      </c>
      <c r="E123" s="64" t="s">
        <v>229</v>
      </c>
      <c r="F123" s="64" t="s">
        <v>457</v>
      </c>
      <c r="G123" s="64" t="s">
        <v>237</v>
      </c>
      <c r="H123" s="64" t="s">
        <v>24</v>
      </c>
      <c r="I123" s="64" t="s">
        <v>458</v>
      </c>
      <c r="J123" s="64" t="s">
        <v>239</v>
      </c>
      <c r="K123" s="64" t="s">
        <v>240</v>
      </c>
      <c r="L123" s="65">
        <v>2479015</v>
      </c>
      <c r="M123" s="65">
        <v>2969588</v>
      </c>
      <c r="N123" s="65">
        <v>2966850</v>
      </c>
      <c r="O123" s="65">
        <v>3792621</v>
      </c>
      <c r="P123" s="65">
        <v>0</v>
      </c>
      <c r="Q123" s="65">
        <v>713149</v>
      </c>
      <c r="R123" s="65">
        <v>283715</v>
      </c>
      <c r="S123" s="65">
        <v>182722</v>
      </c>
      <c r="T123" s="57">
        <v>0</v>
      </c>
      <c r="U123" s="58">
        <v>60375140.988566846</v>
      </c>
      <c r="V123" s="58">
        <v>33463846.999304175</v>
      </c>
      <c r="W123" s="58" t="str">
        <f t="shared" si="1"/>
        <v>A</v>
      </c>
      <c r="X123" s="58">
        <v>60375141</v>
      </c>
      <c r="Y123" s="63">
        <v>52675346</v>
      </c>
    </row>
    <row r="124" spans="1:25">
      <c r="A124" s="64" t="s">
        <v>459</v>
      </c>
      <c r="B124" s="64" t="s">
        <v>228</v>
      </c>
      <c r="C124" s="64" t="s">
        <v>49</v>
      </c>
      <c r="D124" s="64" t="s">
        <v>50</v>
      </c>
      <c r="E124" s="64" t="s">
        <v>229</v>
      </c>
      <c r="F124" s="64" t="s">
        <v>460</v>
      </c>
      <c r="G124" s="64" t="s">
        <v>237</v>
      </c>
      <c r="H124" s="64" t="s">
        <v>24</v>
      </c>
      <c r="I124" s="64" t="s">
        <v>461</v>
      </c>
      <c r="J124" s="64" t="s">
        <v>239</v>
      </c>
      <c r="K124" s="64" t="s">
        <v>240</v>
      </c>
      <c r="L124" s="65">
        <v>31614</v>
      </c>
      <c r="M124" s="65">
        <v>48281</v>
      </c>
      <c r="N124" s="65">
        <v>48548</v>
      </c>
      <c r="O124" s="65">
        <v>69772</v>
      </c>
      <c r="P124" s="65">
        <v>0</v>
      </c>
      <c r="Q124" s="65">
        <v>12984</v>
      </c>
      <c r="R124" s="65">
        <v>2287</v>
      </c>
      <c r="S124" s="65">
        <v>4435</v>
      </c>
      <c r="T124" s="57">
        <v>0</v>
      </c>
      <c r="U124" s="58">
        <v>1288295.9921941226</v>
      </c>
      <c r="V124" s="58">
        <v>403558.6065679522</v>
      </c>
      <c r="W124" s="58" t="str">
        <f t="shared" si="1"/>
        <v>A</v>
      </c>
      <c r="X124" s="58">
        <v>1288296</v>
      </c>
      <c r="Y124" s="63">
        <v>1123996</v>
      </c>
    </row>
    <row r="125" spans="1:25">
      <c r="A125" s="64" t="s">
        <v>462</v>
      </c>
      <c r="B125" s="64" t="s">
        <v>228</v>
      </c>
      <c r="C125" s="64" t="s">
        <v>28</v>
      </c>
      <c r="D125" s="64" t="s">
        <v>29</v>
      </c>
      <c r="E125" s="64" t="s">
        <v>229</v>
      </c>
      <c r="F125" s="64" t="s">
        <v>463</v>
      </c>
      <c r="G125" s="64" t="s">
        <v>464</v>
      </c>
      <c r="H125" s="64" t="s">
        <v>24</v>
      </c>
      <c r="I125" s="64" t="s">
        <v>465</v>
      </c>
      <c r="J125" s="64" t="s">
        <v>466</v>
      </c>
      <c r="K125" s="64" t="s">
        <v>172</v>
      </c>
      <c r="L125" s="65">
        <v>14430</v>
      </c>
      <c r="M125" s="65">
        <v>21732</v>
      </c>
      <c r="N125" s="65">
        <v>21732</v>
      </c>
      <c r="O125" s="65">
        <v>61416</v>
      </c>
      <c r="P125" s="65">
        <v>0</v>
      </c>
      <c r="Q125" s="65">
        <v>13391</v>
      </c>
      <c r="R125" s="65">
        <v>902</v>
      </c>
      <c r="S125" s="65">
        <v>2669</v>
      </c>
      <c r="T125" s="57">
        <v>0</v>
      </c>
      <c r="U125" s="58">
        <v>985392.19997724751</v>
      </c>
      <c r="V125" s="58">
        <v>312109.95375670592</v>
      </c>
      <c r="W125" s="58" t="str">
        <f t="shared" si="1"/>
        <v>A</v>
      </c>
      <c r="X125" s="58">
        <v>985392</v>
      </c>
      <c r="Y125" s="63">
        <v>859722</v>
      </c>
    </row>
    <row r="126" spans="1:25">
      <c r="A126" s="64" t="s">
        <v>467</v>
      </c>
      <c r="B126" s="64" t="s">
        <v>228</v>
      </c>
      <c r="C126" s="64" t="s">
        <v>49</v>
      </c>
      <c r="D126" s="64" t="s">
        <v>50</v>
      </c>
      <c r="E126" s="64" t="s">
        <v>229</v>
      </c>
      <c r="F126" s="64" t="s">
        <v>468</v>
      </c>
      <c r="G126" s="64" t="s">
        <v>282</v>
      </c>
      <c r="H126" s="64" t="s">
        <v>24</v>
      </c>
      <c r="I126" s="64" t="s">
        <v>469</v>
      </c>
      <c r="J126" s="64" t="s">
        <v>252</v>
      </c>
      <c r="K126" s="64" t="s">
        <v>240</v>
      </c>
      <c r="L126" s="65">
        <v>1</v>
      </c>
      <c r="M126" s="65">
        <v>0</v>
      </c>
      <c r="N126" s="65">
        <v>0</v>
      </c>
      <c r="O126" s="65">
        <v>77519</v>
      </c>
      <c r="P126" s="65">
        <v>0</v>
      </c>
      <c r="Q126" s="65">
        <v>5316</v>
      </c>
      <c r="R126" s="65">
        <v>79</v>
      </c>
      <c r="S126" s="65">
        <v>765</v>
      </c>
      <c r="T126" s="57">
        <v>0</v>
      </c>
      <c r="U126" s="58">
        <v>445756.94828855083</v>
      </c>
      <c r="V126" s="58">
        <v>103958.68352830849</v>
      </c>
      <c r="W126" s="58" t="str">
        <f t="shared" si="1"/>
        <v>A</v>
      </c>
      <c r="X126" s="58">
        <v>445757</v>
      </c>
      <c r="Y126" s="63">
        <v>388908</v>
      </c>
    </row>
    <row r="127" spans="1:25">
      <c r="A127" s="64" t="s">
        <v>470</v>
      </c>
      <c r="B127" s="64" t="s">
        <v>228</v>
      </c>
      <c r="C127" s="64" t="s">
        <v>28</v>
      </c>
      <c r="D127" s="64" t="s">
        <v>29</v>
      </c>
      <c r="E127" s="64" t="s">
        <v>229</v>
      </c>
      <c r="F127" s="64" t="s">
        <v>471</v>
      </c>
      <c r="G127" s="64" t="s">
        <v>472</v>
      </c>
      <c r="H127" s="64" t="s">
        <v>24</v>
      </c>
      <c r="I127" s="64" t="s">
        <v>473</v>
      </c>
      <c r="J127" s="64" t="s">
        <v>474</v>
      </c>
      <c r="K127" s="64" t="s">
        <v>172</v>
      </c>
      <c r="L127" s="65">
        <v>20068</v>
      </c>
      <c r="M127" s="65">
        <v>37976</v>
      </c>
      <c r="N127" s="65">
        <v>36499</v>
      </c>
      <c r="O127" s="65">
        <v>78958</v>
      </c>
      <c r="P127" s="65">
        <v>0</v>
      </c>
      <c r="Q127" s="65">
        <v>19578</v>
      </c>
      <c r="R127" s="65">
        <v>1223</v>
      </c>
      <c r="S127" s="65">
        <v>1952</v>
      </c>
      <c r="T127" s="57">
        <v>0</v>
      </c>
      <c r="U127" s="58">
        <v>1089169.8797735432</v>
      </c>
      <c r="V127" s="58">
        <v>449470.69167065743</v>
      </c>
      <c r="W127" s="58" t="str">
        <f t="shared" si="1"/>
        <v>A</v>
      </c>
      <c r="X127" s="58">
        <v>1089170</v>
      </c>
      <c r="Y127" s="63">
        <v>950265</v>
      </c>
    </row>
    <row r="128" spans="1:25">
      <c r="A128" s="64" t="s">
        <v>475</v>
      </c>
      <c r="B128" s="64" t="s">
        <v>228</v>
      </c>
      <c r="C128" s="64" t="s">
        <v>28</v>
      </c>
      <c r="D128" s="64" t="s">
        <v>29</v>
      </c>
      <c r="E128" s="64" t="s">
        <v>229</v>
      </c>
      <c r="F128" s="64" t="s">
        <v>476</v>
      </c>
      <c r="G128" s="64" t="s">
        <v>322</v>
      </c>
      <c r="H128" s="64" t="s">
        <v>24</v>
      </c>
      <c r="I128" s="64" t="s">
        <v>477</v>
      </c>
      <c r="J128" s="64" t="s">
        <v>324</v>
      </c>
      <c r="K128" s="64" t="s">
        <v>172</v>
      </c>
      <c r="L128" s="65">
        <v>6572</v>
      </c>
      <c r="M128" s="65">
        <v>37820</v>
      </c>
      <c r="N128" s="65">
        <v>37820</v>
      </c>
      <c r="O128" s="65">
        <v>66790</v>
      </c>
      <c r="P128" s="65">
        <v>0</v>
      </c>
      <c r="Q128" s="65">
        <v>3809</v>
      </c>
      <c r="R128" s="65">
        <v>114</v>
      </c>
      <c r="S128" s="65">
        <v>1176</v>
      </c>
      <c r="T128" s="57">
        <v>0</v>
      </c>
      <c r="U128" s="58">
        <v>447809.70368059917</v>
      </c>
      <c r="V128" s="58">
        <v>78589.687690981795</v>
      </c>
      <c r="W128" s="58" t="str">
        <f t="shared" si="1"/>
        <v>A</v>
      </c>
      <c r="X128" s="58">
        <v>447810</v>
      </c>
      <c r="Y128" s="63">
        <v>390700</v>
      </c>
    </row>
    <row r="129" spans="1:25">
      <c r="A129" s="64" t="s">
        <v>478</v>
      </c>
      <c r="B129" s="64" t="s">
        <v>228</v>
      </c>
      <c r="C129" s="64" t="s">
        <v>49</v>
      </c>
      <c r="D129" s="64" t="s">
        <v>50</v>
      </c>
      <c r="E129" s="64" t="s">
        <v>229</v>
      </c>
      <c r="F129" s="64" t="s">
        <v>479</v>
      </c>
      <c r="G129" s="64" t="s">
        <v>242</v>
      </c>
      <c r="H129" s="64" t="s">
        <v>24</v>
      </c>
      <c r="I129" s="64" t="s">
        <v>480</v>
      </c>
      <c r="J129" s="64" t="s">
        <v>244</v>
      </c>
      <c r="K129" s="64" t="s">
        <v>240</v>
      </c>
      <c r="L129" s="65">
        <v>1</v>
      </c>
      <c r="M129" s="65">
        <v>48503</v>
      </c>
      <c r="N129" s="65">
        <v>0</v>
      </c>
      <c r="O129" s="65">
        <v>93305</v>
      </c>
      <c r="P129" s="65">
        <v>0</v>
      </c>
      <c r="Q129" s="65">
        <v>3778</v>
      </c>
      <c r="R129" s="65">
        <v>121</v>
      </c>
      <c r="S129" s="65">
        <v>899</v>
      </c>
      <c r="T129" s="57">
        <v>0</v>
      </c>
      <c r="U129" s="58">
        <v>452069.01727326494</v>
      </c>
      <c r="V129" s="58">
        <v>78516.617179426074</v>
      </c>
      <c r="W129" s="58" t="str">
        <f t="shared" si="1"/>
        <v>A</v>
      </c>
      <c r="X129" s="58">
        <v>452069</v>
      </c>
      <c r="Y129" s="63">
        <v>394415</v>
      </c>
    </row>
    <row r="130" spans="1:25">
      <c r="A130" s="64" t="s">
        <v>481</v>
      </c>
      <c r="B130" s="64" t="s">
        <v>228</v>
      </c>
      <c r="C130" s="64" t="s">
        <v>28</v>
      </c>
      <c r="D130" s="64" t="s">
        <v>29</v>
      </c>
      <c r="E130" s="64" t="s">
        <v>229</v>
      </c>
      <c r="F130" s="64" t="s">
        <v>482</v>
      </c>
      <c r="G130" s="64" t="s">
        <v>483</v>
      </c>
      <c r="H130" s="64" t="s">
        <v>24</v>
      </c>
      <c r="I130" s="64" t="s">
        <v>484</v>
      </c>
      <c r="J130" s="64" t="s">
        <v>485</v>
      </c>
      <c r="K130" s="64" t="s">
        <v>172</v>
      </c>
      <c r="L130" s="65">
        <v>36585</v>
      </c>
      <c r="M130" s="65">
        <v>112790</v>
      </c>
      <c r="N130" s="65">
        <v>106602</v>
      </c>
      <c r="O130" s="65">
        <v>201165</v>
      </c>
      <c r="P130" s="65">
        <v>0</v>
      </c>
      <c r="Q130" s="65">
        <v>30839</v>
      </c>
      <c r="R130" s="65">
        <v>3594</v>
      </c>
      <c r="S130" s="65">
        <v>3584</v>
      </c>
      <c r="T130" s="57">
        <v>0</v>
      </c>
      <c r="U130" s="58">
        <v>1952810.5232711518</v>
      </c>
      <c r="V130" s="58">
        <v>827167.30263938662</v>
      </c>
      <c r="W130" s="58" t="str">
        <f t="shared" si="1"/>
        <v>A</v>
      </c>
      <c r="X130" s="58">
        <v>1952811</v>
      </c>
      <c r="Y130" s="63">
        <v>1703764</v>
      </c>
    </row>
    <row r="131" spans="1:25">
      <c r="A131" s="64" t="s">
        <v>486</v>
      </c>
      <c r="B131" s="64" t="s">
        <v>228</v>
      </c>
      <c r="C131" s="64" t="s">
        <v>28</v>
      </c>
      <c r="D131" s="64" t="s">
        <v>29</v>
      </c>
      <c r="E131" s="64" t="s">
        <v>229</v>
      </c>
      <c r="F131" s="64" t="s">
        <v>487</v>
      </c>
      <c r="G131" s="64" t="s">
        <v>237</v>
      </c>
      <c r="H131" s="64" t="s">
        <v>24</v>
      </c>
      <c r="I131" s="64" t="s">
        <v>488</v>
      </c>
      <c r="J131" s="64" t="s">
        <v>239</v>
      </c>
      <c r="K131" s="64" t="s">
        <v>240</v>
      </c>
      <c r="L131" s="65">
        <v>32097</v>
      </c>
      <c r="M131" s="65">
        <v>52929</v>
      </c>
      <c r="N131" s="65">
        <v>52929</v>
      </c>
      <c r="O131" s="65">
        <v>62500</v>
      </c>
      <c r="P131" s="65">
        <v>0</v>
      </c>
      <c r="Q131" s="65">
        <v>8988</v>
      </c>
      <c r="R131" s="65">
        <v>1490</v>
      </c>
      <c r="S131" s="65">
        <v>2491</v>
      </c>
      <c r="T131" s="57">
        <v>0</v>
      </c>
      <c r="U131" s="58">
        <v>821669.5859503136</v>
      </c>
      <c r="V131" s="58">
        <v>272701.65041627118</v>
      </c>
      <c r="W131" s="58" t="str">
        <f t="shared" ref="W131:W194" si="2">IF(U131&gt;V131, "A", "B")</f>
        <v>A</v>
      </c>
      <c r="X131" s="58">
        <v>821670</v>
      </c>
      <c r="Y131" s="63">
        <v>716880</v>
      </c>
    </row>
    <row r="132" spans="1:25">
      <c r="A132" s="64" t="s">
        <v>489</v>
      </c>
      <c r="B132" s="64" t="s">
        <v>228</v>
      </c>
      <c r="C132" s="64" t="s">
        <v>49</v>
      </c>
      <c r="D132" s="64" t="s">
        <v>50</v>
      </c>
      <c r="E132" s="64" t="s">
        <v>229</v>
      </c>
      <c r="F132" s="64" t="s">
        <v>490</v>
      </c>
      <c r="G132" s="64" t="s">
        <v>491</v>
      </c>
      <c r="H132" s="64" t="s">
        <v>24</v>
      </c>
      <c r="I132" s="64" t="s">
        <v>492</v>
      </c>
      <c r="J132" s="64" t="s">
        <v>493</v>
      </c>
      <c r="K132" s="64" t="s">
        <v>172</v>
      </c>
      <c r="L132" s="65">
        <v>22618</v>
      </c>
      <c r="M132" s="65">
        <v>27558</v>
      </c>
      <c r="N132" s="65">
        <v>27558</v>
      </c>
      <c r="O132" s="65">
        <v>27810</v>
      </c>
      <c r="P132" s="65">
        <v>0</v>
      </c>
      <c r="Q132" s="65">
        <v>2554</v>
      </c>
      <c r="R132" s="65">
        <v>1360</v>
      </c>
      <c r="S132" s="65">
        <v>319</v>
      </c>
      <c r="T132" s="57">
        <v>5959</v>
      </c>
      <c r="U132" s="58">
        <v>187398.77492288448</v>
      </c>
      <c r="V132" s="58">
        <v>219300.54721719262</v>
      </c>
      <c r="W132" s="58" t="str">
        <f t="shared" si="2"/>
        <v>B</v>
      </c>
      <c r="X132" s="58">
        <v>219301</v>
      </c>
      <c r="Y132" s="63">
        <v>191333</v>
      </c>
    </row>
    <row r="133" spans="1:25">
      <c r="A133" s="64" t="s">
        <v>494</v>
      </c>
      <c r="B133" s="64" t="s">
        <v>228</v>
      </c>
      <c r="C133" s="64" t="s">
        <v>28</v>
      </c>
      <c r="D133" s="64" t="s">
        <v>29</v>
      </c>
      <c r="E133" s="64" t="s">
        <v>229</v>
      </c>
      <c r="F133" s="64" t="s">
        <v>495</v>
      </c>
      <c r="G133" s="64" t="s">
        <v>237</v>
      </c>
      <c r="H133" s="64" t="s">
        <v>24</v>
      </c>
      <c r="I133" s="64" t="s">
        <v>496</v>
      </c>
      <c r="J133" s="64" t="s">
        <v>239</v>
      </c>
      <c r="K133" s="64" t="s">
        <v>240</v>
      </c>
      <c r="L133" s="65">
        <v>37821</v>
      </c>
      <c r="M133" s="65">
        <v>54338</v>
      </c>
      <c r="N133" s="65">
        <v>54338</v>
      </c>
      <c r="O133" s="65">
        <v>60269</v>
      </c>
      <c r="P133" s="65">
        <v>0</v>
      </c>
      <c r="Q133" s="65">
        <v>7552</v>
      </c>
      <c r="R133" s="65">
        <v>1123</v>
      </c>
      <c r="S133" s="65">
        <v>1825</v>
      </c>
      <c r="T133" s="57">
        <v>0</v>
      </c>
      <c r="U133" s="58">
        <v>660253.39796337509</v>
      </c>
      <c r="V133" s="58">
        <v>219917.7690625446</v>
      </c>
      <c r="W133" s="58" t="str">
        <f t="shared" si="2"/>
        <v>A</v>
      </c>
      <c r="X133" s="58">
        <v>660253</v>
      </c>
      <c r="Y133" s="63">
        <v>576049</v>
      </c>
    </row>
    <row r="134" spans="1:25">
      <c r="A134" s="64" t="s">
        <v>497</v>
      </c>
      <c r="B134" s="64" t="s">
        <v>228</v>
      </c>
      <c r="C134" s="64" t="s">
        <v>49</v>
      </c>
      <c r="D134" s="64" t="s">
        <v>50</v>
      </c>
      <c r="E134" s="64" t="s">
        <v>229</v>
      </c>
      <c r="F134" s="64" t="s">
        <v>498</v>
      </c>
      <c r="G134" s="64" t="s">
        <v>282</v>
      </c>
      <c r="H134" s="64" t="s">
        <v>24</v>
      </c>
      <c r="I134" s="64" t="s">
        <v>499</v>
      </c>
      <c r="J134" s="64" t="s">
        <v>252</v>
      </c>
      <c r="K134" s="64" t="s">
        <v>240</v>
      </c>
      <c r="L134" s="65">
        <v>1</v>
      </c>
      <c r="M134" s="65">
        <v>28309</v>
      </c>
      <c r="N134" s="65">
        <v>0</v>
      </c>
      <c r="O134" s="65">
        <v>193365</v>
      </c>
      <c r="P134" s="65">
        <v>0</v>
      </c>
      <c r="Q134" s="65">
        <v>26962</v>
      </c>
      <c r="R134" s="65">
        <v>332</v>
      </c>
      <c r="S134" s="65">
        <v>5427</v>
      </c>
      <c r="T134" s="57">
        <v>0</v>
      </c>
      <c r="U134" s="58">
        <v>2130040.3907902683</v>
      </c>
      <c r="V134" s="58">
        <v>522355.91560190014</v>
      </c>
      <c r="W134" s="58" t="str">
        <f t="shared" si="2"/>
        <v>A</v>
      </c>
      <c r="X134" s="58">
        <v>2130040</v>
      </c>
      <c r="Y134" s="63">
        <v>1858391</v>
      </c>
    </row>
    <row r="135" spans="1:25">
      <c r="A135" s="64" t="s">
        <v>500</v>
      </c>
      <c r="B135" s="64" t="s">
        <v>228</v>
      </c>
      <c r="C135" s="64" t="s">
        <v>28</v>
      </c>
      <c r="D135" s="64" t="s">
        <v>29</v>
      </c>
      <c r="E135" s="64" t="s">
        <v>229</v>
      </c>
      <c r="F135" s="64" t="s">
        <v>501</v>
      </c>
      <c r="G135" s="64" t="s">
        <v>322</v>
      </c>
      <c r="H135" s="64" t="s">
        <v>24</v>
      </c>
      <c r="I135" s="64" t="s">
        <v>502</v>
      </c>
      <c r="J135" s="64" t="s">
        <v>324</v>
      </c>
      <c r="K135" s="64" t="s">
        <v>172</v>
      </c>
      <c r="L135" s="65">
        <v>30889</v>
      </c>
      <c r="M135" s="65">
        <v>58655</v>
      </c>
      <c r="N135" s="65">
        <v>58655</v>
      </c>
      <c r="O135" s="65">
        <v>74066</v>
      </c>
      <c r="P135" s="65">
        <v>0</v>
      </c>
      <c r="Q135" s="65">
        <v>4607</v>
      </c>
      <c r="R135" s="65">
        <v>1135</v>
      </c>
      <c r="S135" s="65">
        <v>1694</v>
      </c>
      <c r="T135" s="57">
        <v>0</v>
      </c>
      <c r="U135" s="58">
        <v>574417.33516219002</v>
      </c>
      <c r="V135" s="58">
        <v>166311.02277267017</v>
      </c>
      <c r="W135" s="58" t="str">
        <f t="shared" si="2"/>
        <v>A</v>
      </c>
      <c r="X135" s="58">
        <v>574417</v>
      </c>
      <c r="Y135" s="63">
        <v>501160</v>
      </c>
    </row>
    <row r="136" spans="1:25">
      <c r="A136" s="64" t="s">
        <v>503</v>
      </c>
      <c r="B136" s="64" t="s">
        <v>228</v>
      </c>
      <c r="C136" s="64" t="s">
        <v>28</v>
      </c>
      <c r="D136" s="64" t="s">
        <v>29</v>
      </c>
      <c r="E136" s="64" t="s">
        <v>229</v>
      </c>
      <c r="F136" s="64" t="s">
        <v>504</v>
      </c>
      <c r="G136" s="64" t="s">
        <v>73</v>
      </c>
      <c r="H136" s="64" t="s">
        <v>24</v>
      </c>
      <c r="I136" s="64" t="s">
        <v>505</v>
      </c>
      <c r="J136" s="64" t="s">
        <v>506</v>
      </c>
      <c r="K136" s="64" t="s">
        <v>172</v>
      </c>
      <c r="L136" s="65">
        <v>22170</v>
      </c>
      <c r="M136" s="65">
        <v>52621</v>
      </c>
      <c r="N136" s="65">
        <v>50879</v>
      </c>
      <c r="O136" s="65">
        <v>76915</v>
      </c>
      <c r="P136" s="65">
        <v>0</v>
      </c>
      <c r="Q136" s="65">
        <v>8013</v>
      </c>
      <c r="R136" s="65">
        <v>2443</v>
      </c>
      <c r="S136" s="65">
        <v>2041</v>
      </c>
      <c r="T136" s="57">
        <v>0</v>
      </c>
      <c r="U136" s="58">
        <v>743755.58920966752</v>
      </c>
      <c r="V136" s="58">
        <v>322773.99075732444</v>
      </c>
      <c r="W136" s="58" t="str">
        <f t="shared" si="2"/>
        <v>A</v>
      </c>
      <c r="X136" s="58">
        <v>743756</v>
      </c>
      <c r="Y136" s="63">
        <v>648903</v>
      </c>
    </row>
    <row r="137" spans="1:25">
      <c r="A137" s="64" t="s">
        <v>507</v>
      </c>
      <c r="B137" s="64" t="s">
        <v>228</v>
      </c>
      <c r="C137" s="64" t="s">
        <v>28</v>
      </c>
      <c r="D137" s="64" t="s">
        <v>29</v>
      </c>
      <c r="E137" s="64" t="s">
        <v>229</v>
      </c>
      <c r="F137" s="64" t="s">
        <v>508</v>
      </c>
      <c r="G137" s="64" t="s">
        <v>52</v>
      </c>
      <c r="H137" s="64" t="s">
        <v>24</v>
      </c>
      <c r="I137" s="64" t="s">
        <v>509</v>
      </c>
      <c r="J137" s="64" t="s">
        <v>278</v>
      </c>
      <c r="K137" s="64" t="s">
        <v>240</v>
      </c>
      <c r="L137" s="65">
        <v>32771</v>
      </c>
      <c r="M137" s="65">
        <v>48772</v>
      </c>
      <c r="N137" s="65">
        <v>48772</v>
      </c>
      <c r="O137" s="65">
        <v>58582</v>
      </c>
      <c r="P137" s="65">
        <v>0</v>
      </c>
      <c r="Q137" s="65">
        <v>11774</v>
      </c>
      <c r="R137" s="65">
        <v>1460</v>
      </c>
      <c r="S137" s="65">
        <v>2448</v>
      </c>
      <c r="T137" s="57">
        <v>0</v>
      </c>
      <c r="U137" s="58">
        <v>892560.52980166557</v>
      </c>
      <c r="V137" s="58">
        <v>322081.55351606698</v>
      </c>
      <c r="W137" s="58" t="str">
        <f t="shared" si="2"/>
        <v>A</v>
      </c>
      <c r="X137" s="58">
        <v>892561</v>
      </c>
      <c r="Y137" s="63">
        <v>778730</v>
      </c>
    </row>
    <row r="138" spans="1:25">
      <c r="A138" s="64" t="s">
        <v>510</v>
      </c>
      <c r="B138" s="64" t="s">
        <v>228</v>
      </c>
      <c r="C138" s="64" t="s">
        <v>28</v>
      </c>
      <c r="D138" s="64" t="s">
        <v>29</v>
      </c>
      <c r="E138" s="64" t="s">
        <v>229</v>
      </c>
      <c r="F138" s="64" t="s">
        <v>511</v>
      </c>
      <c r="G138" s="64" t="s">
        <v>242</v>
      </c>
      <c r="H138" s="64" t="s">
        <v>24</v>
      </c>
      <c r="I138" s="64" t="s">
        <v>512</v>
      </c>
      <c r="J138" s="64" t="s">
        <v>244</v>
      </c>
      <c r="K138" s="64" t="s">
        <v>240</v>
      </c>
      <c r="L138" s="65">
        <v>26564</v>
      </c>
      <c r="M138" s="65">
        <v>63503</v>
      </c>
      <c r="N138" s="65">
        <v>62556</v>
      </c>
      <c r="O138" s="65">
        <v>85186</v>
      </c>
      <c r="P138" s="65">
        <v>0</v>
      </c>
      <c r="Q138" s="65">
        <v>4734</v>
      </c>
      <c r="R138" s="65">
        <v>1591</v>
      </c>
      <c r="S138" s="65">
        <v>523</v>
      </c>
      <c r="T138" s="57">
        <v>0</v>
      </c>
      <c r="U138" s="58">
        <v>401911.86561966821</v>
      </c>
      <c r="V138" s="58">
        <v>201246.66236005031</v>
      </c>
      <c r="W138" s="58" t="str">
        <f t="shared" si="2"/>
        <v>A</v>
      </c>
      <c r="X138" s="58">
        <v>401912</v>
      </c>
      <c r="Y138" s="63">
        <v>350655</v>
      </c>
    </row>
    <row r="139" spans="1:25">
      <c r="A139" s="64" t="s">
        <v>513</v>
      </c>
      <c r="B139" s="64" t="s">
        <v>228</v>
      </c>
      <c r="C139" s="64" t="s">
        <v>49</v>
      </c>
      <c r="D139" s="64" t="s">
        <v>50</v>
      </c>
      <c r="E139" s="64" t="s">
        <v>229</v>
      </c>
      <c r="F139" s="64" t="s">
        <v>514</v>
      </c>
      <c r="G139" s="64" t="s">
        <v>237</v>
      </c>
      <c r="H139" s="64" t="s">
        <v>24</v>
      </c>
      <c r="I139" s="64" t="s">
        <v>515</v>
      </c>
      <c r="J139" s="64" t="s">
        <v>239</v>
      </c>
      <c r="K139" s="64" t="s">
        <v>240</v>
      </c>
      <c r="L139" s="65">
        <v>88739</v>
      </c>
      <c r="M139" s="65">
        <v>84901</v>
      </c>
      <c r="N139" s="65">
        <v>85286</v>
      </c>
      <c r="O139" s="65">
        <v>105549</v>
      </c>
      <c r="P139" s="65">
        <v>0</v>
      </c>
      <c r="Q139" s="65">
        <v>10370</v>
      </c>
      <c r="R139" s="65">
        <v>964</v>
      </c>
      <c r="S139" s="65">
        <v>4136</v>
      </c>
      <c r="T139" s="57">
        <v>26940</v>
      </c>
      <c r="U139" s="58">
        <v>1227419.4908751734</v>
      </c>
      <c r="V139" s="58">
        <v>599187.38993763621</v>
      </c>
      <c r="W139" s="58" t="str">
        <f t="shared" si="2"/>
        <v>A</v>
      </c>
      <c r="X139" s="58">
        <v>1227419</v>
      </c>
      <c r="Y139" s="63">
        <v>1070883</v>
      </c>
    </row>
    <row r="140" spans="1:25">
      <c r="A140" s="64" t="s">
        <v>516</v>
      </c>
      <c r="B140" s="64" t="s">
        <v>228</v>
      </c>
      <c r="C140" s="64" t="s">
        <v>28</v>
      </c>
      <c r="D140" s="64" t="s">
        <v>29</v>
      </c>
      <c r="E140" s="64" t="s">
        <v>229</v>
      </c>
      <c r="F140" s="64" t="s">
        <v>517</v>
      </c>
      <c r="G140" s="64" t="s">
        <v>232</v>
      </c>
      <c r="H140" s="64" t="s">
        <v>24</v>
      </c>
      <c r="I140" s="64" t="s">
        <v>518</v>
      </c>
      <c r="J140" s="64" t="s">
        <v>234</v>
      </c>
      <c r="K140" s="64" t="s">
        <v>172</v>
      </c>
      <c r="L140" s="65">
        <v>367548</v>
      </c>
      <c r="M140" s="65">
        <v>339387</v>
      </c>
      <c r="N140" s="65">
        <v>339337</v>
      </c>
      <c r="O140" s="65">
        <v>390724</v>
      </c>
      <c r="P140" s="65">
        <v>0</v>
      </c>
      <c r="Q140" s="65">
        <v>68936</v>
      </c>
      <c r="R140" s="65">
        <v>70715</v>
      </c>
      <c r="S140" s="65">
        <v>10284</v>
      </c>
      <c r="T140" s="57">
        <v>158034</v>
      </c>
      <c r="U140" s="58">
        <v>4634132.5470082313</v>
      </c>
      <c r="V140" s="58">
        <v>8314152.45209294</v>
      </c>
      <c r="W140" s="58" t="str">
        <f t="shared" si="2"/>
        <v>B</v>
      </c>
      <c r="X140" s="58">
        <v>8314152</v>
      </c>
      <c r="Y140" s="63">
        <v>7253827</v>
      </c>
    </row>
    <row r="141" spans="1:25">
      <c r="A141" s="64" t="s">
        <v>519</v>
      </c>
      <c r="B141" s="64" t="s">
        <v>228</v>
      </c>
      <c r="C141" s="64" t="s">
        <v>49</v>
      </c>
      <c r="D141" s="64" t="s">
        <v>50</v>
      </c>
      <c r="E141" s="64" t="s">
        <v>229</v>
      </c>
      <c r="F141" s="64" t="s">
        <v>520</v>
      </c>
      <c r="G141" s="64" t="s">
        <v>52</v>
      </c>
      <c r="H141" s="64" t="s">
        <v>24</v>
      </c>
      <c r="I141" s="64" t="s">
        <v>521</v>
      </c>
      <c r="J141" s="64" t="s">
        <v>278</v>
      </c>
      <c r="K141" s="64" t="s">
        <v>240</v>
      </c>
      <c r="L141" s="65">
        <v>24971</v>
      </c>
      <c r="M141" s="65">
        <v>76698</v>
      </c>
      <c r="N141" s="65">
        <v>76698</v>
      </c>
      <c r="O141" s="65">
        <v>167086</v>
      </c>
      <c r="P141" s="65">
        <v>0</v>
      </c>
      <c r="Q141" s="65">
        <v>14604</v>
      </c>
      <c r="R141" s="65">
        <v>889</v>
      </c>
      <c r="S141" s="65">
        <v>3394</v>
      </c>
      <c r="T141" s="57">
        <v>0</v>
      </c>
      <c r="U141" s="58">
        <v>1353242.3105528578</v>
      </c>
      <c r="V141" s="58">
        <v>333613.9429955149</v>
      </c>
      <c r="W141" s="58" t="str">
        <f t="shared" si="2"/>
        <v>A</v>
      </c>
      <c r="X141" s="58">
        <v>1353242</v>
      </c>
      <c r="Y141" s="63">
        <v>1180660</v>
      </c>
    </row>
    <row r="142" spans="1:25">
      <c r="A142" s="64" t="s">
        <v>522</v>
      </c>
      <c r="B142" s="64" t="s">
        <v>228</v>
      </c>
      <c r="C142" s="64" t="s">
        <v>28</v>
      </c>
      <c r="D142" s="64" t="s">
        <v>29</v>
      </c>
      <c r="E142" s="64" t="s">
        <v>229</v>
      </c>
      <c r="F142" s="64" t="s">
        <v>160</v>
      </c>
      <c r="G142" s="64" t="s">
        <v>250</v>
      </c>
      <c r="H142" s="64" t="s">
        <v>24</v>
      </c>
      <c r="I142" s="64" t="s">
        <v>523</v>
      </c>
      <c r="J142" s="64" t="s">
        <v>252</v>
      </c>
      <c r="K142" s="64" t="s">
        <v>240</v>
      </c>
      <c r="L142" s="65">
        <v>46617</v>
      </c>
      <c r="M142" s="65">
        <v>88820</v>
      </c>
      <c r="N142" s="65">
        <v>88820</v>
      </c>
      <c r="O142" s="65">
        <v>163924</v>
      </c>
      <c r="P142" s="65">
        <v>0</v>
      </c>
      <c r="Q142" s="65">
        <v>20835</v>
      </c>
      <c r="R142" s="65">
        <v>2364</v>
      </c>
      <c r="S142" s="65">
        <v>6026</v>
      </c>
      <c r="T142" s="57">
        <v>0</v>
      </c>
      <c r="U142" s="58">
        <v>1984743.5699584363</v>
      </c>
      <c r="V142" s="58">
        <v>554256.19613762735</v>
      </c>
      <c r="W142" s="58" t="str">
        <f t="shared" si="2"/>
        <v>A</v>
      </c>
      <c r="X142" s="58">
        <v>1984744</v>
      </c>
      <c r="Y142" s="63">
        <v>1731625</v>
      </c>
    </row>
    <row r="143" spans="1:25">
      <c r="A143" s="64" t="s">
        <v>524</v>
      </c>
      <c r="B143" s="64" t="s">
        <v>228</v>
      </c>
      <c r="C143" s="64" t="s">
        <v>28</v>
      </c>
      <c r="D143" s="64" t="s">
        <v>29</v>
      </c>
      <c r="E143" s="64" t="s">
        <v>229</v>
      </c>
      <c r="F143" s="64" t="s">
        <v>525</v>
      </c>
      <c r="G143" s="64" t="s">
        <v>242</v>
      </c>
      <c r="H143" s="64" t="s">
        <v>24</v>
      </c>
      <c r="I143" s="64" t="s">
        <v>526</v>
      </c>
      <c r="J143" s="64" t="s">
        <v>244</v>
      </c>
      <c r="K143" s="64" t="s">
        <v>240</v>
      </c>
      <c r="L143" s="65">
        <v>26444</v>
      </c>
      <c r="M143" s="65">
        <v>92876</v>
      </c>
      <c r="N143" s="65">
        <v>91788</v>
      </c>
      <c r="O143" s="65">
        <v>136416</v>
      </c>
      <c r="P143" s="65">
        <v>0</v>
      </c>
      <c r="Q143" s="65">
        <v>11295</v>
      </c>
      <c r="R143" s="65">
        <v>2587</v>
      </c>
      <c r="S143" s="65">
        <v>4066</v>
      </c>
      <c r="T143" s="57">
        <v>0</v>
      </c>
      <c r="U143" s="58">
        <v>1304749.6759815803</v>
      </c>
      <c r="V143" s="58">
        <v>393761.31245538848</v>
      </c>
      <c r="W143" s="58" t="str">
        <f t="shared" si="2"/>
        <v>A</v>
      </c>
      <c r="X143" s="58">
        <v>1304750</v>
      </c>
      <c r="Y143" s="63">
        <v>1138352</v>
      </c>
    </row>
    <row r="144" spans="1:25">
      <c r="A144" s="64" t="s">
        <v>527</v>
      </c>
      <c r="B144" s="64" t="s">
        <v>228</v>
      </c>
      <c r="C144" s="64" t="s">
        <v>28</v>
      </c>
      <c r="D144" s="64" t="s">
        <v>29</v>
      </c>
      <c r="E144" s="64" t="s">
        <v>229</v>
      </c>
      <c r="F144" s="64" t="s">
        <v>528</v>
      </c>
      <c r="G144" s="64" t="s">
        <v>272</v>
      </c>
      <c r="H144" s="64" t="s">
        <v>24</v>
      </c>
      <c r="I144" s="64" t="s">
        <v>529</v>
      </c>
      <c r="J144" s="64" t="s">
        <v>274</v>
      </c>
      <c r="K144" s="64" t="s">
        <v>240</v>
      </c>
      <c r="L144" s="65">
        <v>40265</v>
      </c>
      <c r="M144" s="65">
        <v>110710</v>
      </c>
      <c r="N144" s="65">
        <v>108195</v>
      </c>
      <c r="O144" s="65">
        <v>197899</v>
      </c>
      <c r="P144" s="65">
        <v>0</v>
      </c>
      <c r="Q144" s="65">
        <v>27131</v>
      </c>
      <c r="R144" s="65">
        <v>1407</v>
      </c>
      <c r="S144" s="65">
        <v>6729</v>
      </c>
      <c r="T144" s="57">
        <v>0</v>
      </c>
      <c r="U144" s="58">
        <v>2364619.9441391313</v>
      </c>
      <c r="V144" s="58">
        <v>602303.6164467386</v>
      </c>
      <c r="W144" s="58" t="str">
        <f t="shared" si="2"/>
        <v>A</v>
      </c>
      <c r="X144" s="58">
        <v>2364620</v>
      </c>
      <c r="Y144" s="63">
        <v>2063054</v>
      </c>
    </row>
    <row r="145" spans="1:25">
      <c r="A145" s="64" t="s">
        <v>530</v>
      </c>
      <c r="B145" s="64" t="s">
        <v>228</v>
      </c>
      <c r="C145" s="64" t="s">
        <v>49</v>
      </c>
      <c r="D145" s="64" t="s">
        <v>50</v>
      </c>
      <c r="E145" s="64" t="s">
        <v>229</v>
      </c>
      <c r="F145" s="64" t="s">
        <v>531</v>
      </c>
      <c r="G145" s="64" t="s">
        <v>237</v>
      </c>
      <c r="H145" s="64" t="s">
        <v>24</v>
      </c>
      <c r="I145" s="64" t="s">
        <v>532</v>
      </c>
      <c r="J145" s="64" t="s">
        <v>239</v>
      </c>
      <c r="K145" s="64" t="s">
        <v>240</v>
      </c>
      <c r="L145" s="65">
        <v>1</v>
      </c>
      <c r="M145" s="65">
        <v>12928</v>
      </c>
      <c r="N145" s="65">
        <v>12277</v>
      </c>
      <c r="O145" s="65">
        <v>152750</v>
      </c>
      <c r="P145" s="65">
        <v>0</v>
      </c>
      <c r="Q145" s="65">
        <v>23837</v>
      </c>
      <c r="R145" s="65">
        <v>150</v>
      </c>
      <c r="S145" s="65">
        <v>2701</v>
      </c>
      <c r="T145" s="57">
        <v>0</v>
      </c>
      <c r="U145" s="58">
        <v>1492312.0073127348</v>
      </c>
      <c r="V145" s="58">
        <v>451556.54643792339</v>
      </c>
      <c r="W145" s="58" t="str">
        <f t="shared" si="2"/>
        <v>A</v>
      </c>
      <c r="X145" s="58">
        <v>1492312</v>
      </c>
      <c r="Y145" s="63">
        <v>1301994</v>
      </c>
    </row>
    <row r="146" spans="1:25">
      <c r="A146" s="64" t="s">
        <v>533</v>
      </c>
      <c r="B146" s="64" t="s">
        <v>228</v>
      </c>
      <c r="C146" s="64" t="s">
        <v>28</v>
      </c>
      <c r="D146" s="64" t="s">
        <v>29</v>
      </c>
      <c r="E146" s="64" t="s">
        <v>229</v>
      </c>
      <c r="F146" s="64" t="s">
        <v>534</v>
      </c>
      <c r="G146" s="64" t="s">
        <v>282</v>
      </c>
      <c r="H146" s="64" t="s">
        <v>24</v>
      </c>
      <c r="I146" s="64" t="s">
        <v>535</v>
      </c>
      <c r="J146" s="64" t="s">
        <v>252</v>
      </c>
      <c r="K146" s="64" t="s">
        <v>240</v>
      </c>
      <c r="L146" s="65">
        <v>1295</v>
      </c>
      <c r="M146" s="65">
        <v>11801</v>
      </c>
      <c r="N146" s="65">
        <v>11801</v>
      </c>
      <c r="O146" s="65">
        <v>48445</v>
      </c>
      <c r="P146" s="65">
        <v>0</v>
      </c>
      <c r="Q146" s="65">
        <v>4529</v>
      </c>
      <c r="R146" s="65">
        <v>208</v>
      </c>
      <c r="S146" s="65">
        <v>530</v>
      </c>
      <c r="T146" s="57">
        <v>0</v>
      </c>
      <c r="U146" s="58">
        <v>324561.11100773443</v>
      </c>
      <c r="V146" s="58">
        <v>98622.717432415782</v>
      </c>
      <c r="W146" s="58" t="str">
        <f t="shared" si="2"/>
        <v>A</v>
      </c>
      <c r="X146" s="58">
        <v>324561</v>
      </c>
      <c r="Y146" s="63">
        <v>283169</v>
      </c>
    </row>
    <row r="147" spans="1:25">
      <c r="A147" s="64" t="s">
        <v>536</v>
      </c>
      <c r="B147" s="64" t="s">
        <v>228</v>
      </c>
      <c r="C147" s="64" t="s">
        <v>49</v>
      </c>
      <c r="D147" s="64" t="s">
        <v>50</v>
      </c>
      <c r="E147" s="64" t="s">
        <v>229</v>
      </c>
      <c r="F147" s="64" t="s">
        <v>537</v>
      </c>
      <c r="G147" s="64" t="s">
        <v>282</v>
      </c>
      <c r="H147" s="64" t="s">
        <v>24</v>
      </c>
      <c r="I147" s="64" t="s">
        <v>538</v>
      </c>
      <c r="J147" s="64" t="s">
        <v>252</v>
      </c>
      <c r="K147" s="64" t="s">
        <v>240</v>
      </c>
      <c r="L147" s="65">
        <v>13468</v>
      </c>
      <c r="M147" s="65">
        <v>32342</v>
      </c>
      <c r="N147" s="65">
        <v>32271</v>
      </c>
      <c r="O147" s="65">
        <v>44552</v>
      </c>
      <c r="P147" s="65">
        <v>0</v>
      </c>
      <c r="Q147" s="65">
        <v>5237</v>
      </c>
      <c r="R147" s="65">
        <v>791</v>
      </c>
      <c r="S147" s="65">
        <v>636</v>
      </c>
      <c r="T147" s="57">
        <v>0</v>
      </c>
      <c r="U147" s="58">
        <v>356680.05983360019</v>
      </c>
      <c r="V147" s="58">
        <v>153379.01019956538</v>
      </c>
      <c r="W147" s="58" t="str">
        <f t="shared" si="2"/>
        <v>A</v>
      </c>
      <c r="X147" s="58">
        <v>356680</v>
      </c>
      <c r="Y147" s="63">
        <v>311192</v>
      </c>
    </row>
    <row r="148" spans="1:25">
      <c r="A148" s="64" t="s">
        <v>539</v>
      </c>
      <c r="B148" s="64" t="s">
        <v>228</v>
      </c>
      <c r="C148" s="64" t="s">
        <v>28</v>
      </c>
      <c r="D148" s="64" t="s">
        <v>29</v>
      </c>
      <c r="E148" s="64" t="s">
        <v>229</v>
      </c>
      <c r="F148" s="64" t="s">
        <v>540</v>
      </c>
      <c r="G148" s="64" t="s">
        <v>322</v>
      </c>
      <c r="H148" s="64" t="s">
        <v>24</v>
      </c>
      <c r="I148" s="64" t="s">
        <v>541</v>
      </c>
      <c r="J148" s="64" t="s">
        <v>324</v>
      </c>
      <c r="K148" s="64" t="s">
        <v>172</v>
      </c>
      <c r="L148" s="65">
        <v>52287</v>
      </c>
      <c r="M148" s="65">
        <v>55225</v>
      </c>
      <c r="N148" s="65">
        <v>55225</v>
      </c>
      <c r="O148" s="65">
        <v>64403</v>
      </c>
      <c r="P148" s="65">
        <v>0</v>
      </c>
      <c r="Q148" s="65">
        <v>3280</v>
      </c>
      <c r="R148" s="65">
        <v>3634</v>
      </c>
      <c r="S148" s="65">
        <v>432</v>
      </c>
      <c r="T148" s="57">
        <v>13663</v>
      </c>
      <c r="U148" s="58">
        <v>300836.18215278618</v>
      </c>
      <c r="V148" s="58">
        <v>492038.09559196717</v>
      </c>
      <c r="W148" s="58" t="str">
        <f t="shared" si="2"/>
        <v>B</v>
      </c>
      <c r="X148" s="58">
        <v>492038</v>
      </c>
      <c r="Y148" s="63">
        <v>429287</v>
      </c>
    </row>
    <row r="149" spans="1:25">
      <c r="A149" s="64" t="s">
        <v>542</v>
      </c>
      <c r="B149" s="64" t="s">
        <v>228</v>
      </c>
      <c r="C149" s="64" t="s">
        <v>49</v>
      </c>
      <c r="D149" s="64" t="s">
        <v>50</v>
      </c>
      <c r="E149" s="64" t="s">
        <v>229</v>
      </c>
      <c r="F149" s="64" t="s">
        <v>543</v>
      </c>
      <c r="G149" s="64" t="s">
        <v>112</v>
      </c>
      <c r="H149" s="64" t="s">
        <v>24</v>
      </c>
      <c r="I149" s="64" t="s">
        <v>544</v>
      </c>
      <c r="J149" s="64" t="s">
        <v>290</v>
      </c>
      <c r="K149" s="64" t="s">
        <v>172</v>
      </c>
      <c r="L149" s="65">
        <v>1</v>
      </c>
      <c r="M149" s="65">
        <v>22571</v>
      </c>
      <c r="N149" s="65">
        <v>22571</v>
      </c>
      <c r="O149" s="65">
        <v>26218</v>
      </c>
      <c r="P149" s="65">
        <v>0</v>
      </c>
      <c r="Q149" s="65">
        <v>3374</v>
      </c>
      <c r="R149" s="65">
        <v>447</v>
      </c>
      <c r="S149" s="65">
        <v>150</v>
      </c>
      <c r="T149" s="57">
        <v>0</v>
      </c>
      <c r="U149" s="58">
        <v>180928.87593492723</v>
      </c>
      <c r="V149" s="58">
        <v>94341.906875045388</v>
      </c>
      <c r="W149" s="58" t="str">
        <f t="shared" si="2"/>
        <v>A</v>
      </c>
      <c r="X149" s="58">
        <v>180929</v>
      </c>
      <c r="Y149" s="63">
        <v>157855</v>
      </c>
    </row>
    <row r="150" spans="1:25">
      <c r="A150" s="64" t="s">
        <v>545</v>
      </c>
      <c r="B150" s="64" t="s">
        <v>228</v>
      </c>
      <c r="C150" s="64" t="s">
        <v>28</v>
      </c>
      <c r="D150" s="64" t="s">
        <v>29</v>
      </c>
      <c r="E150" s="64" t="s">
        <v>229</v>
      </c>
      <c r="F150" s="64" t="s">
        <v>546</v>
      </c>
      <c r="G150" s="64" t="s">
        <v>237</v>
      </c>
      <c r="H150" s="64" t="s">
        <v>24</v>
      </c>
      <c r="I150" s="64" t="s">
        <v>547</v>
      </c>
      <c r="J150" s="64" t="s">
        <v>239</v>
      </c>
      <c r="K150" s="64" t="s">
        <v>240</v>
      </c>
      <c r="L150" s="65">
        <v>27249</v>
      </c>
      <c r="M150" s="65">
        <v>0</v>
      </c>
      <c r="N150" s="65">
        <v>0</v>
      </c>
      <c r="O150" s="65">
        <v>54098</v>
      </c>
      <c r="P150" s="65">
        <v>0</v>
      </c>
      <c r="Q150" s="65">
        <v>10057</v>
      </c>
      <c r="R150" s="65">
        <v>1332</v>
      </c>
      <c r="S150" s="65">
        <v>2950</v>
      </c>
      <c r="T150" s="57">
        <v>0</v>
      </c>
      <c r="U150" s="58">
        <v>915823.87389129796</v>
      </c>
      <c r="V150" s="58">
        <v>281180.4594055062</v>
      </c>
      <c r="W150" s="58" t="str">
        <f t="shared" si="2"/>
        <v>A</v>
      </c>
      <c r="X150" s="58">
        <v>915824</v>
      </c>
      <c r="Y150" s="63">
        <v>799027</v>
      </c>
    </row>
    <row r="151" spans="1:25">
      <c r="A151" s="64" t="s">
        <v>548</v>
      </c>
      <c r="B151" s="64" t="s">
        <v>228</v>
      </c>
      <c r="C151" s="64" t="s">
        <v>28</v>
      </c>
      <c r="D151" s="64" t="s">
        <v>29</v>
      </c>
      <c r="E151" s="64" t="s">
        <v>229</v>
      </c>
      <c r="F151" s="64" t="s">
        <v>549</v>
      </c>
      <c r="G151" s="64" t="s">
        <v>237</v>
      </c>
      <c r="H151" s="64" t="s">
        <v>24</v>
      </c>
      <c r="I151" s="64" t="s">
        <v>550</v>
      </c>
      <c r="J151" s="64" t="s">
        <v>239</v>
      </c>
      <c r="K151" s="64" t="s">
        <v>240</v>
      </c>
      <c r="L151" s="65">
        <v>116407</v>
      </c>
      <c r="M151" s="65">
        <v>118122</v>
      </c>
      <c r="N151" s="65">
        <v>118550</v>
      </c>
      <c r="O151" s="65">
        <v>137122</v>
      </c>
      <c r="P151" s="65">
        <v>0</v>
      </c>
      <c r="Q151" s="65">
        <v>18968</v>
      </c>
      <c r="R151" s="65">
        <v>16767</v>
      </c>
      <c r="S151" s="65">
        <v>3715</v>
      </c>
      <c r="T151" s="57">
        <v>36676</v>
      </c>
      <c r="U151" s="58">
        <v>1483210.1267870322</v>
      </c>
      <c r="V151" s="58">
        <v>2009858.4210352264</v>
      </c>
      <c r="W151" s="58" t="str">
        <f t="shared" si="2"/>
        <v>B</v>
      </c>
      <c r="X151" s="58">
        <v>2009858</v>
      </c>
      <c r="Y151" s="63">
        <v>1753536</v>
      </c>
    </row>
    <row r="152" spans="1:25">
      <c r="A152" s="64" t="s">
        <v>551</v>
      </c>
      <c r="B152" s="64" t="s">
        <v>228</v>
      </c>
      <c r="C152" s="64" t="s">
        <v>49</v>
      </c>
      <c r="D152" s="64" t="s">
        <v>50</v>
      </c>
      <c r="E152" s="64" t="s">
        <v>229</v>
      </c>
      <c r="F152" s="64" t="s">
        <v>165</v>
      </c>
      <c r="G152" s="64" t="s">
        <v>282</v>
      </c>
      <c r="H152" s="64" t="s">
        <v>24</v>
      </c>
      <c r="I152" s="64" t="s">
        <v>552</v>
      </c>
      <c r="J152" s="64" t="s">
        <v>252</v>
      </c>
      <c r="K152" s="64" t="s">
        <v>240</v>
      </c>
      <c r="L152" s="65">
        <v>2950</v>
      </c>
      <c r="M152" s="65">
        <v>7342</v>
      </c>
      <c r="N152" s="65">
        <v>6827</v>
      </c>
      <c r="O152" s="65">
        <v>68386</v>
      </c>
      <c r="P152" s="65">
        <v>0</v>
      </c>
      <c r="Q152" s="65">
        <v>10072</v>
      </c>
      <c r="R152" s="65">
        <v>165</v>
      </c>
      <c r="S152" s="65">
        <v>1779</v>
      </c>
      <c r="T152" s="57">
        <v>0</v>
      </c>
      <c r="U152" s="58">
        <v>746093.17528171791</v>
      </c>
      <c r="V152" s="58">
        <v>198061.06629736826</v>
      </c>
      <c r="W152" s="58" t="str">
        <f t="shared" si="2"/>
        <v>A</v>
      </c>
      <c r="X152" s="58">
        <v>746093</v>
      </c>
      <c r="Y152" s="63">
        <v>650942</v>
      </c>
    </row>
    <row r="153" spans="1:25">
      <c r="A153" s="64" t="s">
        <v>553</v>
      </c>
      <c r="B153" s="64" t="s">
        <v>228</v>
      </c>
      <c r="C153" s="64" t="s">
        <v>28</v>
      </c>
      <c r="D153" s="64" t="s">
        <v>29</v>
      </c>
      <c r="E153" s="64" t="s">
        <v>229</v>
      </c>
      <c r="F153" s="64" t="s">
        <v>554</v>
      </c>
      <c r="G153" s="64" t="s">
        <v>85</v>
      </c>
      <c r="H153" s="64" t="s">
        <v>24</v>
      </c>
      <c r="I153" s="64" t="s">
        <v>555</v>
      </c>
      <c r="J153" s="64" t="s">
        <v>556</v>
      </c>
      <c r="K153" s="64" t="s">
        <v>172</v>
      </c>
      <c r="L153" s="65">
        <v>14035</v>
      </c>
      <c r="M153" s="65">
        <v>33834</v>
      </c>
      <c r="N153" s="65">
        <v>33834</v>
      </c>
      <c r="O153" s="65">
        <v>57941</v>
      </c>
      <c r="P153" s="65">
        <v>0</v>
      </c>
      <c r="Q153" s="65">
        <v>3254</v>
      </c>
      <c r="R153" s="65">
        <v>2462</v>
      </c>
      <c r="S153" s="65">
        <v>631</v>
      </c>
      <c r="T153" s="57">
        <v>0</v>
      </c>
      <c r="U153" s="58">
        <v>321028.49431412003</v>
      </c>
      <c r="V153" s="58">
        <v>236119.69469004063</v>
      </c>
      <c r="W153" s="58" t="str">
        <f t="shared" si="2"/>
        <v>A</v>
      </c>
      <c r="X153" s="58">
        <v>321028</v>
      </c>
      <c r="Y153" s="63">
        <v>280086</v>
      </c>
    </row>
    <row r="154" spans="1:25">
      <c r="A154" s="64" t="s">
        <v>557</v>
      </c>
      <c r="B154" s="64" t="s">
        <v>228</v>
      </c>
      <c r="C154" s="64" t="s">
        <v>49</v>
      </c>
      <c r="D154" s="64" t="s">
        <v>50</v>
      </c>
      <c r="E154" s="64" t="s">
        <v>229</v>
      </c>
      <c r="F154" s="64" t="s">
        <v>558</v>
      </c>
      <c r="G154" s="64" t="s">
        <v>237</v>
      </c>
      <c r="H154" s="64" t="s">
        <v>24</v>
      </c>
      <c r="I154" s="64" t="s">
        <v>559</v>
      </c>
      <c r="J154" s="64" t="s">
        <v>239</v>
      </c>
      <c r="K154" s="64" t="s">
        <v>240</v>
      </c>
      <c r="L154" s="65">
        <v>49150</v>
      </c>
      <c r="M154" s="65">
        <v>53387</v>
      </c>
      <c r="N154" s="65">
        <v>53459</v>
      </c>
      <c r="O154" s="65">
        <v>62942</v>
      </c>
      <c r="P154" s="65">
        <v>0</v>
      </c>
      <c r="Q154" s="65">
        <v>5852</v>
      </c>
      <c r="R154" s="65">
        <v>1049</v>
      </c>
      <c r="S154" s="65">
        <v>2579</v>
      </c>
      <c r="T154" s="57">
        <v>10440</v>
      </c>
      <c r="U154" s="58">
        <v>740777.76706759143</v>
      </c>
      <c r="V154" s="58">
        <v>314374.64866132027</v>
      </c>
      <c r="W154" s="58" t="str">
        <f t="shared" si="2"/>
        <v>A</v>
      </c>
      <c r="X154" s="58">
        <v>740778</v>
      </c>
      <c r="Y154" s="63">
        <v>646305</v>
      </c>
    </row>
    <row r="155" spans="1:25">
      <c r="A155" s="64" t="s">
        <v>560</v>
      </c>
      <c r="B155" s="64" t="s">
        <v>228</v>
      </c>
      <c r="C155" s="64" t="s">
        <v>49</v>
      </c>
      <c r="D155" s="64" t="s">
        <v>50</v>
      </c>
      <c r="E155" s="64" t="s">
        <v>229</v>
      </c>
      <c r="F155" s="64" t="s">
        <v>561</v>
      </c>
      <c r="G155" s="64" t="s">
        <v>175</v>
      </c>
      <c r="H155" s="64" t="s">
        <v>24</v>
      </c>
      <c r="I155" s="64" t="s">
        <v>562</v>
      </c>
      <c r="J155" s="64" t="s">
        <v>234</v>
      </c>
      <c r="K155" s="64" t="s">
        <v>172</v>
      </c>
      <c r="L155" s="65">
        <v>19062</v>
      </c>
      <c r="M155" s="65">
        <v>0</v>
      </c>
      <c r="N155" s="65">
        <v>0</v>
      </c>
      <c r="O155" s="65">
        <v>63264</v>
      </c>
      <c r="P155" s="65">
        <v>0</v>
      </c>
      <c r="Q155" s="65">
        <v>8047</v>
      </c>
      <c r="R155" s="65">
        <v>779</v>
      </c>
      <c r="S155" s="65">
        <v>1456</v>
      </c>
      <c r="T155" s="57">
        <v>0</v>
      </c>
      <c r="U155" s="58">
        <v>618917.52133431635</v>
      </c>
      <c r="V155" s="58">
        <v>204489.09092528373</v>
      </c>
      <c r="W155" s="58" t="str">
        <f t="shared" si="2"/>
        <v>A</v>
      </c>
      <c r="X155" s="58">
        <v>618918</v>
      </c>
      <c r="Y155" s="63">
        <v>539986</v>
      </c>
    </row>
    <row r="156" spans="1:25">
      <c r="A156" s="64" t="s">
        <v>563</v>
      </c>
      <c r="B156" s="64" t="s">
        <v>228</v>
      </c>
      <c r="C156" s="64" t="s">
        <v>28</v>
      </c>
      <c r="D156" s="64" t="s">
        <v>29</v>
      </c>
      <c r="E156" s="64" t="s">
        <v>229</v>
      </c>
      <c r="F156" s="64" t="s">
        <v>564</v>
      </c>
      <c r="G156" s="64" t="s">
        <v>232</v>
      </c>
      <c r="H156" s="64" t="s">
        <v>24</v>
      </c>
      <c r="I156" s="64" t="s">
        <v>565</v>
      </c>
      <c r="J156" s="64" t="s">
        <v>234</v>
      </c>
      <c r="K156" s="64" t="s">
        <v>172</v>
      </c>
      <c r="L156" s="65">
        <v>4203</v>
      </c>
      <c r="M156" s="65">
        <v>35160</v>
      </c>
      <c r="N156" s="65">
        <v>35160</v>
      </c>
      <c r="O156" s="65">
        <v>70285</v>
      </c>
      <c r="P156" s="65">
        <v>0</v>
      </c>
      <c r="Q156" s="65">
        <v>2226</v>
      </c>
      <c r="R156" s="65">
        <v>512</v>
      </c>
      <c r="S156" s="65">
        <v>405</v>
      </c>
      <c r="T156" s="57">
        <v>0</v>
      </c>
      <c r="U156" s="58">
        <v>275338.51472766791</v>
      </c>
      <c r="V156" s="58">
        <v>77756.068673262198</v>
      </c>
      <c r="W156" s="58" t="str">
        <f t="shared" si="2"/>
        <v>A</v>
      </c>
      <c r="X156" s="58">
        <v>275339</v>
      </c>
      <c r="Y156" s="63">
        <v>240224</v>
      </c>
    </row>
    <row r="157" spans="1:25">
      <c r="A157" s="64" t="s">
        <v>566</v>
      </c>
      <c r="B157" s="64" t="s">
        <v>228</v>
      </c>
      <c r="C157" s="64" t="s">
        <v>28</v>
      </c>
      <c r="D157" s="64" t="s">
        <v>29</v>
      </c>
      <c r="E157" s="64" t="s">
        <v>229</v>
      </c>
      <c r="F157" s="64" t="s">
        <v>567</v>
      </c>
      <c r="G157" s="64" t="s">
        <v>237</v>
      </c>
      <c r="H157" s="64" t="s">
        <v>24</v>
      </c>
      <c r="I157" s="64" t="s">
        <v>568</v>
      </c>
      <c r="J157" s="64" t="s">
        <v>239</v>
      </c>
      <c r="K157" s="64" t="s">
        <v>240</v>
      </c>
      <c r="L157" s="65">
        <v>67157</v>
      </c>
      <c r="M157" s="65">
        <v>92742</v>
      </c>
      <c r="N157" s="65">
        <v>92742</v>
      </c>
      <c r="O157" s="65">
        <v>149058</v>
      </c>
      <c r="P157" s="65">
        <v>0</v>
      </c>
      <c r="Q157" s="65">
        <v>23513</v>
      </c>
      <c r="R157" s="65">
        <v>3960</v>
      </c>
      <c r="S157" s="65">
        <v>7745</v>
      </c>
      <c r="T157" s="57">
        <v>0</v>
      </c>
      <c r="U157" s="58">
        <v>2329133.5866370201</v>
      </c>
      <c r="V157" s="58">
        <v>717836.87941599532</v>
      </c>
      <c r="W157" s="58" t="str">
        <f t="shared" si="2"/>
        <v>A</v>
      </c>
      <c r="X157" s="58">
        <v>2329134</v>
      </c>
      <c r="Y157" s="63">
        <v>2032094</v>
      </c>
    </row>
    <row r="158" spans="1:25">
      <c r="A158" s="64" t="s">
        <v>569</v>
      </c>
      <c r="B158" s="64" t="s">
        <v>228</v>
      </c>
      <c r="C158" s="64" t="s">
        <v>28</v>
      </c>
      <c r="D158" s="64" t="s">
        <v>29</v>
      </c>
      <c r="E158" s="64" t="s">
        <v>229</v>
      </c>
      <c r="F158" s="64" t="s">
        <v>570</v>
      </c>
      <c r="G158" s="64" t="s">
        <v>571</v>
      </c>
      <c r="H158" s="64" t="s">
        <v>24</v>
      </c>
      <c r="I158" s="64" t="s">
        <v>572</v>
      </c>
      <c r="J158" s="64" t="s">
        <v>573</v>
      </c>
      <c r="K158" s="64" t="s">
        <v>172</v>
      </c>
      <c r="L158" s="65">
        <v>7991</v>
      </c>
      <c r="M158" s="65">
        <v>20878</v>
      </c>
      <c r="N158" s="65">
        <v>19707</v>
      </c>
      <c r="O158" s="65">
        <v>54165</v>
      </c>
      <c r="P158" s="65">
        <v>0</v>
      </c>
      <c r="Q158" s="65">
        <v>12205</v>
      </c>
      <c r="R158" s="65">
        <v>804</v>
      </c>
      <c r="S158" s="65">
        <v>1572</v>
      </c>
      <c r="T158" s="57">
        <v>0</v>
      </c>
      <c r="U158" s="58">
        <v>748836.36122087506</v>
      </c>
      <c r="V158" s="58">
        <v>283172.95414861338</v>
      </c>
      <c r="W158" s="58" t="str">
        <f t="shared" si="2"/>
        <v>A</v>
      </c>
      <c r="X158" s="58">
        <v>748836</v>
      </c>
      <c r="Y158" s="63">
        <v>653335</v>
      </c>
    </row>
    <row r="159" spans="1:25">
      <c r="A159" s="64" t="s">
        <v>574</v>
      </c>
      <c r="B159" s="64" t="s">
        <v>228</v>
      </c>
      <c r="C159" s="64" t="s">
        <v>28</v>
      </c>
      <c r="D159" s="64" t="s">
        <v>29</v>
      </c>
      <c r="E159" s="64" t="s">
        <v>229</v>
      </c>
      <c r="F159" s="64" t="s">
        <v>575</v>
      </c>
      <c r="G159" s="64" t="s">
        <v>302</v>
      </c>
      <c r="H159" s="64" t="s">
        <v>24</v>
      </c>
      <c r="I159" s="64" t="s">
        <v>576</v>
      </c>
      <c r="J159" s="64" t="s">
        <v>304</v>
      </c>
      <c r="K159" s="64" t="s">
        <v>172</v>
      </c>
      <c r="L159" s="65">
        <v>1</v>
      </c>
      <c r="M159" s="65">
        <v>0</v>
      </c>
      <c r="N159" s="65">
        <v>0</v>
      </c>
      <c r="O159" s="65">
        <v>64776</v>
      </c>
      <c r="P159" s="65">
        <v>0</v>
      </c>
      <c r="Q159" s="65">
        <v>10135</v>
      </c>
      <c r="R159" s="65">
        <v>252</v>
      </c>
      <c r="S159" s="65">
        <v>1195</v>
      </c>
      <c r="T159" s="57">
        <v>0</v>
      </c>
      <c r="U159" s="58">
        <v>642054.66502835043</v>
      </c>
      <c r="V159" s="58">
        <v>205443.41908265898</v>
      </c>
      <c r="W159" s="58" t="str">
        <f t="shared" si="2"/>
        <v>A</v>
      </c>
      <c r="X159" s="58">
        <v>642055</v>
      </c>
      <c r="Y159" s="63">
        <v>560172</v>
      </c>
    </row>
    <row r="160" spans="1:25">
      <c r="A160" s="64" t="s">
        <v>577</v>
      </c>
      <c r="B160" s="64" t="s">
        <v>228</v>
      </c>
      <c r="C160" s="64" t="s">
        <v>49</v>
      </c>
      <c r="D160" s="64" t="s">
        <v>50</v>
      </c>
      <c r="E160" s="64" t="s">
        <v>229</v>
      </c>
      <c r="F160" s="64" t="s">
        <v>578</v>
      </c>
      <c r="G160" s="64" t="s">
        <v>250</v>
      </c>
      <c r="H160" s="64" t="s">
        <v>24</v>
      </c>
      <c r="I160" s="64" t="s">
        <v>579</v>
      </c>
      <c r="J160" s="64" t="s">
        <v>252</v>
      </c>
      <c r="K160" s="64" t="s">
        <v>240</v>
      </c>
      <c r="L160" s="65">
        <v>1</v>
      </c>
      <c r="M160" s="65">
        <v>55250</v>
      </c>
      <c r="N160" s="65">
        <v>55250</v>
      </c>
      <c r="O160" s="65">
        <v>165269</v>
      </c>
      <c r="P160" s="65">
        <v>0</v>
      </c>
      <c r="Q160" s="65">
        <v>8205</v>
      </c>
      <c r="R160" s="65">
        <v>611</v>
      </c>
      <c r="S160" s="65">
        <v>2033</v>
      </c>
      <c r="T160" s="57">
        <v>0</v>
      </c>
      <c r="U160" s="58">
        <v>921985.68854381493</v>
      </c>
      <c r="V160" s="58">
        <v>195405.40527228452</v>
      </c>
      <c r="W160" s="58" t="str">
        <f t="shared" si="2"/>
        <v>A</v>
      </c>
      <c r="X160" s="58">
        <v>921986</v>
      </c>
      <c r="Y160" s="63">
        <v>804403</v>
      </c>
    </row>
    <row r="161" spans="1:25">
      <c r="A161" s="64" t="s">
        <v>580</v>
      </c>
      <c r="B161" s="64" t="s">
        <v>228</v>
      </c>
      <c r="C161" s="64" t="s">
        <v>49</v>
      </c>
      <c r="D161" s="64" t="s">
        <v>50</v>
      </c>
      <c r="E161" s="64" t="s">
        <v>229</v>
      </c>
      <c r="F161" s="64" t="s">
        <v>581</v>
      </c>
      <c r="G161" s="64" t="s">
        <v>242</v>
      </c>
      <c r="H161" s="64" t="s">
        <v>24</v>
      </c>
      <c r="I161" s="64" t="s">
        <v>582</v>
      </c>
      <c r="J161" s="64" t="s">
        <v>244</v>
      </c>
      <c r="K161" s="64" t="s">
        <v>240</v>
      </c>
      <c r="L161" s="65">
        <v>1</v>
      </c>
      <c r="M161" s="65">
        <v>0</v>
      </c>
      <c r="N161" s="65">
        <v>0</v>
      </c>
      <c r="O161" s="65">
        <v>47853</v>
      </c>
      <c r="P161" s="65">
        <v>0</v>
      </c>
      <c r="Q161" s="65">
        <v>1579</v>
      </c>
      <c r="R161" s="65">
        <v>64</v>
      </c>
      <c r="S161" s="65">
        <v>503</v>
      </c>
      <c r="T161" s="57">
        <v>0</v>
      </c>
      <c r="U161" s="58">
        <v>227897.82486873766</v>
      </c>
      <c r="V161" s="58">
        <v>33775.343640276224</v>
      </c>
      <c r="W161" s="58" t="str">
        <f t="shared" si="2"/>
        <v>A</v>
      </c>
      <c r="X161" s="58">
        <v>227898</v>
      </c>
      <c r="Y161" s="63">
        <v>198834</v>
      </c>
    </row>
    <row r="162" spans="1:25">
      <c r="A162" s="64" t="s">
        <v>583</v>
      </c>
      <c r="B162" s="64" t="s">
        <v>228</v>
      </c>
      <c r="C162" s="64" t="s">
        <v>28</v>
      </c>
      <c r="D162" s="64" t="s">
        <v>29</v>
      </c>
      <c r="E162" s="64" t="s">
        <v>229</v>
      </c>
      <c r="F162" s="64" t="s">
        <v>584</v>
      </c>
      <c r="G162" s="64" t="s">
        <v>585</v>
      </c>
      <c r="H162" s="64" t="s">
        <v>24</v>
      </c>
      <c r="I162" s="64" t="s">
        <v>586</v>
      </c>
      <c r="J162" s="64" t="s">
        <v>587</v>
      </c>
      <c r="K162" s="64" t="s">
        <v>172</v>
      </c>
      <c r="L162" s="65">
        <v>12773</v>
      </c>
      <c r="M162" s="65">
        <v>45239</v>
      </c>
      <c r="N162" s="65">
        <v>41995</v>
      </c>
      <c r="O162" s="65">
        <v>89861</v>
      </c>
      <c r="P162" s="65">
        <v>0</v>
      </c>
      <c r="Q162" s="65">
        <v>13969</v>
      </c>
      <c r="R162" s="65">
        <v>1180</v>
      </c>
      <c r="S162" s="65">
        <v>1172</v>
      </c>
      <c r="T162" s="57">
        <v>0</v>
      </c>
      <c r="U162" s="58">
        <v>805642.25883577496</v>
      </c>
      <c r="V162" s="58">
        <v>342665.97111732588</v>
      </c>
      <c r="W162" s="58" t="str">
        <f t="shared" si="2"/>
        <v>A</v>
      </c>
      <c r="X162" s="58">
        <v>805642</v>
      </c>
      <c r="Y162" s="63">
        <v>702896</v>
      </c>
    </row>
    <row r="163" spans="1:25">
      <c r="A163" s="64" t="s">
        <v>588</v>
      </c>
      <c r="B163" s="64" t="s">
        <v>228</v>
      </c>
      <c r="C163" s="64" t="s">
        <v>28</v>
      </c>
      <c r="D163" s="64" t="s">
        <v>29</v>
      </c>
      <c r="E163" s="64" t="s">
        <v>229</v>
      </c>
      <c r="F163" s="64" t="s">
        <v>589</v>
      </c>
      <c r="G163" s="64" t="s">
        <v>250</v>
      </c>
      <c r="H163" s="64" t="s">
        <v>24</v>
      </c>
      <c r="I163" s="64" t="s">
        <v>590</v>
      </c>
      <c r="J163" s="64" t="s">
        <v>252</v>
      </c>
      <c r="K163" s="64" t="s">
        <v>240</v>
      </c>
      <c r="L163" s="65">
        <v>26829</v>
      </c>
      <c r="M163" s="65">
        <v>43619</v>
      </c>
      <c r="N163" s="65">
        <v>43619</v>
      </c>
      <c r="O163" s="65">
        <v>68747</v>
      </c>
      <c r="P163" s="65">
        <v>0</v>
      </c>
      <c r="Q163" s="65">
        <v>6772</v>
      </c>
      <c r="R163" s="65">
        <v>2623</v>
      </c>
      <c r="S163" s="65">
        <v>695</v>
      </c>
      <c r="T163" s="57">
        <v>0</v>
      </c>
      <c r="U163" s="58">
        <v>461540.62468960875</v>
      </c>
      <c r="V163" s="58">
        <v>312686.42108680907</v>
      </c>
      <c r="W163" s="58" t="str">
        <f t="shared" si="2"/>
        <v>A</v>
      </c>
      <c r="X163" s="58">
        <v>461541</v>
      </c>
      <c r="Y163" s="63">
        <v>402680</v>
      </c>
    </row>
    <row r="164" spans="1:25">
      <c r="A164" s="64" t="s">
        <v>591</v>
      </c>
      <c r="B164" s="64" t="s">
        <v>228</v>
      </c>
      <c r="C164" s="64" t="s">
        <v>49</v>
      </c>
      <c r="D164" s="64" t="s">
        <v>50</v>
      </c>
      <c r="E164" s="64" t="s">
        <v>229</v>
      </c>
      <c r="F164" s="64" t="s">
        <v>592</v>
      </c>
      <c r="G164" s="64" t="s">
        <v>237</v>
      </c>
      <c r="H164" s="64" t="s">
        <v>24</v>
      </c>
      <c r="I164" s="64" t="s">
        <v>593</v>
      </c>
      <c r="J164" s="64" t="s">
        <v>239</v>
      </c>
      <c r="K164" s="64" t="s">
        <v>240</v>
      </c>
      <c r="L164" s="65">
        <v>46986</v>
      </c>
      <c r="M164" s="65">
        <v>58670</v>
      </c>
      <c r="N164" s="65">
        <v>57102</v>
      </c>
      <c r="O164" s="65">
        <v>66748</v>
      </c>
      <c r="P164" s="65">
        <v>0</v>
      </c>
      <c r="Q164" s="65">
        <v>3296</v>
      </c>
      <c r="R164" s="65">
        <v>1912</v>
      </c>
      <c r="S164" s="65">
        <v>428</v>
      </c>
      <c r="T164" s="57">
        <v>3403</v>
      </c>
      <c r="U164" s="58">
        <v>305261.33865157719</v>
      </c>
      <c r="V164" s="58">
        <v>240352.68147940777</v>
      </c>
      <c r="W164" s="58" t="str">
        <f t="shared" si="2"/>
        <v>A</v>
      </c>
      <c r="X164" s="58">
        <v>305261</v>
      </c>
      <c r="Y164" s="63">
        <v>266330</v>
      </c>
    </row>
    <row r="165" spans="1:25">
      <c r="A165" s="64" t="s">
        <v>594</v>
      </c>
      <c r="B165" s="64" t="s">
        <v>228</v>
      </c>
      <c r="C165" s="64" t="s">
        <v>28</v>
      </c>
      <c r="D165" s="64" t="s">
        <v>29</v>
      </c>
      <c r="E165" s="64" t="s">
        <v>229</v>
      </c>
      <c r="F165" s="64" t="s">
        <v>595</v>
      </c>
      <c r="G165" s="64" t="s">
        <v>45</v>
      </c>
      <c r="H165" s="64" t="s">
        <v>24</v>
      </c>
      <c r="I165" s="64" t="s">
        <v>596</v>
      </c>
      <c r="J165" s="64" t="s">
        <v>327</v>
      </c>
      <c r="K165" s="64" t="s">
        <v>172</v>
      </c>
      <c r="L165" s="65">
        <v>46290</v>
      </c>
      <c r="M165" s="65">
        <v>54951</v>
      </c>
      <c r="N165" s="65">
        <v>54951</v>
      </c>
      <c r="O165" s="65">
        <v>76815</v>
      </c>
      <c r="P165" s="65">
        <v>0</v>
      </c>
      <c r="Q165" s="65">
        <v>7600</v>
      </c>
      <c r="R165" s="65">
        <v>2479</v>
      </c>
      <c r="S165" s="65">
        <v>2307</v>
      </c>
      <c r="T165" s="57">
        <v>0</v>
      </c>
      <c r="U165" s="58">
        <v>775869.03434035892</v>
      </c>
      <c r="V165" s="58">
        <v>317708.69545305159</v>
      </c>
      <c r="W165" s="58" t="str">
        <f t="shared" si="2"/>
        <v>A</v>
      </c>
      <c r="X165" s="58">
        <v>775869</v>
      </c>
      <c r="Y165" s="63">
        <v>676920</v>
      </c>
    </row>
    <row r="166" spans="1:25">
      <c r="A166" s="64" t="s">
        <v>597</v>
      </c>
      <c r="B166" s="64" t="s">
        <v>228</v>
      </c>
      <c r="C166" s="64" t="s">
        <v>49</v>
      </c>
      <c r="D166" s="64" t="s">
        <v>50</v>
      </c>
      <c r="E166" s="64" t="s">
        <v>229</v>
      </c>
      <c r="F166" s="64" t="s">
        <v>598</v>
      </c>
      <c r="G166" s="64" t="s">
        <v>250</v>
      </c>
      <c r="H166" s="64" t="s">
        <v>24</v>
      </c>
      <c r="I166" s="64" t="s">
        <v>599</v>
      </c>
      <c r="J166" s="64" t="s">
        <v>252</v>
      </c>
      <c r="K166" s="64" t="s">
        <v>240</v>
      </c>
      <c r="L166" s="65">
        <v>18567</v>
      </c>
      <c r="M166" s="65">
        <v>38872</v>
      </c>
      <c r="N166" s="65">
        <v>37474</v>
      </c>
      <c r="O166" s="65">
        <v>99171</v>
      </c>
      <c r="P166" s="65">
        <v>0</v>
      </c>
      <c r="Q166" s="65">
        <v>13417</v>
      </c>
      <c r="R166" s="65">
        <v>452</v>
      </c>
      <c r="S166" s="65">
        <v>3535</v>
      </c>
      <c r="T166" s="57">
        <v>0</v>
      </c>
      <c r="U166" s="58">
        <v>1207037.6969193122</v>
      </c>
      <c r="V166" s="58">
        <v>280432.64379872684</v>
      </c>
      <c r="W166" s="58" t="str">
        <f t="shared" si="2"/>
        <v>A</v>
      </c>
      <c r="X166" s="58">
        <v>1207038</v>
      </c>
      <c r="Y166" s="63">
        <v>1053101</v>
      </c>
    </row>
    <row r="167" spans="1:25">
      <c r="A167" s="64" t="s">
        <v>600</v>
      </c>
      <c r="B167" s="64" t="s">
        <v>228</v>
      </c>
      <c r="C167" s="64" t="s">
        <v>49</v>
      </c>
      <c r="D167" s="64" t="s">
        <v>50</v>
      </c>
      <c r="E167" s="64" t="s">
        <v>229</v>
      </c>
      <c r="F167" s="64" t="s">
        <v>601</v>
      </c>
      <c r="G167" s="64" t="s">
        <v>175</v>
      </c>
      <c r="H167" s="64" t="s">
        <v>24</v>
      </c>
      <c r="I167" s="64" t="s">
        <v>602</v>
      </c>
      <c r="J167" s="64" t="s">
        <v>234</v>
      </c>
      <c r="K167" s="64" t="s">
        <v>172</v>
      </c>
      <c r="L167" s="65">
        <v>71854</v>
      </c>
      <c r="M167" s="65">
        <v>74676</v>
      </c>
      <c r="N167" s="65">
        <v>74676</v>
      </c>
      <c r="O167" s="65">
        <v>103701</v>
      </c>
      <c r="P167" s="65">
        <v>0</v>
      </c>
      <c r="Q167" s="65">
        <v>15188</v>
      </c>
      <c r="R167" s="65">
        <v>5198</v>
      </c>
      <c r="S167" s="65">
        <v>2947</v>
      </c>
      <c r="T167" s="57">
        <v>3579</v>
      </c>
      <c r="U167" s="58">
        <v>1170967.4360928165</v>
      </c>
      <c r="V167" s="58">
        <v>697318.67020941607</v>
      </c>
      <c r="W167" s="58" t="str">
        <f t="shared" si="2"/>
        <v>A</v>
      </c>
      <c r="X167" s="58">
        <v>1170967</v>
      </c>
      <c r="Y167" s="63">
        <v>1021631</v>
      </c>
    </row>
    <row r="168" spans="1:25">
      <c r="A168" s="64" t="s">
        <v>603</v>
      </c>
      <c r="B168" s="64" t="s">
        <v>228</v>
      </c>
      <c r="C168" s="64" t="s">
        <v>28</v>
      </c>
      <c r="D168" s="64" t="s">
        <v>29</v>
      </c>
      <c r="E168" s="64" t="s">
        <v>229</v>
      </c>
      <c r="F168" s="64" t="s">
        <v>604</v>
      </c>
      <c r="G168" s="64" t="s">
        <v>282</v>
      </c>
      <c r="H168" s="64" t="s">
        <v>24</v>
      </c>
      <c r="I168" s="64" t="s">
        <v>605</v>
      </c>
      <c r="J168" s="64" t="s">
        <v>252</v>
      </c>
      <c r="K168" s="64" t="s">
        <v>240</v>
      </c>
      <c r="L168" s="65">
        <v>84332</v>
      </c>
      <c r="M168" s="65">
        <v>170591</v>
      </c>
      <c r="N168" s="65">
        <v>170876</v>
      </c>
      <c r="O168" s="65">
        <v>303871</v>
      </c>
      <c r="P168" s="65">
        <v>0</v>
      </c>
      <c r="Q168" s="65">
        <v>37235</v>
      </c>
      <c r="R168" s="65">
        <v>6659</v>
      </c>
      <c r="S168" s="65">
        <v>8127</v>
      </c>
      <c r="T168" s="57">
        <v>0</v>
      </c>
      <c r="U168" s="58">
        <v>3121065.605038567</v>
      </c>
      <c r="V168" s="58">
        <v>1164486.4966052193</v>
      </c>
      <c r="W168" s="58" t="str">
        <f t="shared" si="2"/>
        <v>A</v>
      </c>
      <c r="X168" s="58">
        <v>3121066</v>
      </c>
      <c r="Y168" s="63">
        <v>2723029</v>
      </c>
    </row>
    <row r="169" spans="1:25">
      <c r="A169" s="64" t="s">
        <v>606</v>
      </c>
      <c r="B169" s="64" t="s">
        <v>228</v>
      </c>
      <c r="C169" s="64" t="s">
        <v>49</v>
      </c>
      <c r="D169" s="64" t="s">
        <v>50</v>
      </c>
      <c r="E169" s="64" t="s">
        <v>229</v>
      </c>
      <c r="F169" s="64" t="s">
        <v>607</v>
      </c>
      <c r="G169" s="64" t="s">
        <v>608</v>
      </c>
      <c r="H169" s="64" t="s">
        <v>24</v>
      </c>
      <c r="I169" s="64" t="s">
        <v>609</v>
      </c>
      <c r="J169" s="64" t="s">
        <v>304</v>
      </c>
      <c r="K169" s="64" t="s">
        <v>172</v>
      </c>
      <c r="L169" s="65">
        <v>1495</v>
      </c>
      <c r="M169" s="65">
        <v>7344</v>
      </c>
      <c r="N169" s="65">
        <v>7344</v>
      </c>
      <c r="O169" s="65">
        <v>56974</v>
      </c>
      <c r="P169" s="65">
        <v>0</v>
      </c>
      <c r="Q169" s="65">
        <v>2166</v>
      </c>
      <c r="R169" s="65">
        <v>191</v>
      </c>
      <c r="S169" s="65">
        <v>169</v>
      </c>
      <c r="T169" s="57">
        <v>0</v>
      </c>
      <c r="U169" s="58">
        <v>207365.10137368966</v>
      </c>
      <c r="V169" s="58">
        <v>53706.959734008182</v>
      </c>
      <c r="W169" s="58" t="str">
        <f t="shared" si="2"/>
        <v>A</v>
      </c>
      <c r="X169" s="58">
        <v>207365</v>
      </c>
      <c r="Y169" s="63">
        <v>180919</v>
      </c>
    </row>
    <row r="170" spans="1:25">
      <c r="A170" s="64" t="s">
        <v>610</v>
      </c>
      <c r="B170" s="64" t="s">
        <v>228</v>
      </c>
      <c r="C170" s="64" t="s">
        <v>49</v>
      </c>
      <c r="D170" s="64" t="s">
        <v>50</v>
      </c>
      <c r="E170" s="64" t="s">
        <v>229</v>
      </c>
      <c r="F170" s="64" t="s">
        <v>611</v>
      </c>
      <c r="G170" s="64" t="s">
        <v>237</v>
      </c>
      <c r="H170" s="64" t="s">
        <v>24</v>
      </c>
      <c r="I170" s="64" t="s">
        <v>612</v>
      </c>
      <c r="J170" s="64" t="s">
        <v>239</v>
      </c>
      <c r="K170" s="64" t="s">
        <v>240</v>
      </c>
      <c r="L170" s="65">
        <v>15476</v>
      </c>
      <c r="M170" s="65">
        <v>42604</v>
      </c>
      <c r="N170" s="65">
        <v>42604</v>
      </c>
      <c r="O170" s="65">
        <v>53764</v>
      </c>
      <c r="P170" s="65">
        <v>0</v>
      </c>
      <c r="Q170" s="65">
        <v>7026</v>
      </c>
      <c r="R170" s="65">
        <v>1495</v>
      </c>
      <c r="S170" s="65">
        <v>2715</v>
      </c>
      <c r="T170" s="57">
        <v>0</v>
      </c>
      <c r="U170" s="58">
        <v>781951.85961881303</v>
      </c>
      <c r="V170" s="58">
        <v>236774.09032000118</v>
      </c>
      <c r="W170" s="58" t="str">
        <f t="shared" si="2"/>
        <v>A</v>
      </c>
      <c r="X170" s="58">
        <v>781952</v>
      </c>
      <c r="Y170" s="63">
        <v>682228</v>
      </c>
    </row>
    <row r="171" spans="1:25">
      <c r="A171" s="64" t="s">
        <v>613</v>
      </c>
      <c r="B171" s="64" t="s">
        <v>228</v>
      </c>
      <c r="C171" s="64" t="s">
        <v>28</v>
      </c>
      <c r="D171" s="64" t="s">
        <v>29</v>
      </c>
      <c r="E171" s="64" t="s">
        <v>229</v>
      </c>
      <c r="F171" s="64" t="s">
        <v>614</v>
      </c>
      <c r="G171" s="64" t="s">
        <v>608</v>
      </c>
      <c r="H171" s="64" t="s">
        <v>24</v>
      </c>
      <c r="I171" s="64" t="s">
        <v>615</v>
      </c>
      <c r="J171" s="64" t="s">
        <v>304</v>
      </c>
      <c r="K171" s="64" t="s">
        <v>172</v>
      </c>
      <c r="L171" s="65">
        <v>13421</v>
      </c>
      <c r="M171" s="65">
        <v>24347</v>
      </c>
      <c r="N171" s="65">
        <v>24347</v>
      </c>
      <c r="O171" s="65">
        <v>118788</v>
      </c>
      <c r="P171" s="65">
        <v>0</v>
      </c>
      <c r="Q171" s="65">
        <v>7139</v>
      </c>
      <c r="R171" s="65">
        <v>1173</v>
      </c>
      <c r="S171" s="65">
        <v>830</v>
      </c>
      <c r="T171" s="57">
        <v>0</v>
      </c>
      <c r="U171" s="58">
        <v>594070.75959408982</v>
      </c>
      <c r="V171" s="58">
        <v>215852.94951277273</v>
      </c>
      <c r="W171" s="58" t="str">
        <f t="shared" si="2"/>
        <v>A</v>
      </c>
      <c r="X171" s="58">
        <v>594071</v>
      </c>
      <c r="Y171" s="63">
        <v>518308</v>
      </c>
    </row>
    <row r="172" spans="1:25">
      <c r="A172" s="64" t="s">
        <v>616</v>
      </c>
      <c r="B172" s="64" t="s">
        <v>228</v>
      </c>
      <c r="C172" s="64" t="s">
        <v>28</v>
      </c>
      <c r="D172" s="64" t="s">
        <v>29</v>
      </c>
      <c r="E172" s="64" t="s">
        <v>229</v>
      </c>
      <c r="F172" s="64" t="s">
        <v>617</v>
      </c>
      <c r="G172" s="64" t="s">
        <v>302</v>
      </c>
      <c r="H172" s="64" t="s">
        <v>24</v>
      </c>
      <c r="I172" s="64" t="s">
        <v>618</v>
      </c>
      <c r="J172" s="64" t="s">
        <v>304</v>
      </c>
      <c r="K172" s="64" t="s">
        <v>172</v>
      </c>
      <c r="L172" s="65">
        <v>204589</v>
      </c>
      <c r="M172" s="65">
        <v>275801</v>
      </c>
      <c r="N172" s="65">
        <v>275741</v>
      </c>
      <c r="O172" s="65">
        <v>466488</v>
      </c>
      <c r="P172" s="65">
        <v>0</v>
      </c>
      <c r="Q172" s="65">
        <v>73837</v>
      </c>
      <c r="R172" s="65">
        <v>23815</v>
      </c>
      <c r="S172" s="65">
        <v>9178</v>
      </c>
      <c r="T172" s="57">
        <v>0</v>
      </c>
      <c r="U172" s="58">
        <v>4746845.0363231683</v>
      </c>
      <c r="V172" s="58">
        <v>3067408.8340014359</v>
      </c>
      <c r="W172" s="58" t="str">
        <f t="shared" si="2"/>
        <v>A</v>
      </c>
      <c r="X172" s="58">
        <v>4746845</v>
      </c>
      <c r="Y172" s="63">
        <v>4141468</v>
      </c>
    </row>
    <row r="173" spans="1:25">
      <c r="A173" s="64" t="s">
        <v>619</v>
      </c>
      <c r="B173" s="64" t="s">
        <v>228</v>
      </c>
      <c r="C173" s="64" t="s">
        <v>28</v>
      </c>
      <c r="D173" s="64" t="s">
        <v>29</v>
      </c>
      <c r="E173" s="64" t="s">
        <v>229</v>
      </c>
      <c r="F173" s="64" t="s">
        <v>620</v>
      </c>
      <c r="G173" s="64" t="s">
        <v>491</v>
      </c>
      <c r="H173" s="64" t="s">
        <v>24</v>
      </c>
      <c r="I173" s="64" t="s">
        <v>621</v>
      </c>
      <c r="J173" s="64" t="s">
        <v>493</v>
      </c>
      <c r="K173" s="64" t="s">
        <v>172</v>
      </c>
      <c r="L173" s="65">
        <v>28957</v>
      </c>
      <c r="M173" s="65">
        <v>80479</v>
      </c>
      <c r="N173" s="65">
        <v>80479</v>
      </c>
      <c r="O173" s="65">
        <v>150441</v>
      </c>
      <c r="P173" s="65">
        <v>0</v>
      </c>
      <c r="Q173" s="65">
        <v>24921</v>
      </c>
      <c r="R173" s="65">
        <v>2349</v>
      </c>
      <c r="S173" s="65">
        <v>6433</v>
      </c>
      <c r="T173" s="57">
        <v>0</v>
      </c>
      <c r="U173" s="58">
        <v>2153099.0481810253</v>
      </c>
      <c r="V173" s="58">
        <v>628750.00223769015</v>
      </c>
      <c r="W173" s="58" t="str">
        <f t="shared" si="2"/>
        <v>A</v>
      </c>
      <c r="X173" s="58">
        <v>2153099</v>
      </c>
      <c r="Y173" s="63">
        <v>1878509</v>
      </c>
    </row>
    <row r="174" spans="1:25">
      <c r="A174" s="64" t="s">
        <v>622</v>
      </c>
      <c r="B174" s="64" t="s">
        <v>228</v>
      </c>
      <c r="C174" s="64" t="s">
        <v>28</v>
      </c>
      <c r="D174" s="64" t="s">
        <v>29</v>
      </c>
      <c r="E174" s="64" t="s">
        <v>229</v>
      </c>
      <c r="F174" s="64" t="s">
        <v>623</v>
      </c>
      <c r="G174" s="64" t="s">
        <v>250</v>
      </c>
      <c r="H174" s="64" t="s">
        <v>24</v>
      </c>
      <c r="I174" s="64" t="s">
        <v>206</v>
      </c>
      <c r="J174" s="64" t="s">
        <v>252</v>
      </c>
      <c r="K174" s="64" t="s">
        <v>240</v>
      </c>
      <c r="L174" s="65">
        <v>91922</v>
      </c>
      <c r="M174" s="65">
        <v>120383</v>
      </c>
      <c r="N174" s="65">
        <v>117490</v>
      </c>
      <c r="O174" s="65">
        <v>209924</v>
      </c>
      <c r="P174" s="65">
        <v>0</v>
      </c>
      <c r="Q174" s="65">
        <v>50597</v>
      </c>
      <c r="R174" s="65">
        <v>5041</v>
      </c>
      <c r="S174" s="65">
        <v>7386</v>
      </c>
      <c r="T174" s="57">
        <v>0</v>
      </c>
      <c r="U174" s="58">
        <v>3222794.4816132775</v>
      </c>
      <c r="V174" s="58">
        <v>1295974.4938009339</v>
      </c>
      <c r="W174" s="58" t="str">
        <f t="shared" si="2"/>
        <v>A</v>
      </c>
      <c r="X174" s="58">
        <v>3222794</v>
      </c>
      <c r="Y174" s="63">
        <v>2811783</v>
      </c>
    </row>
    <row r="175" spans="1:25">
      <c r="A175" s="64" t="s">
        <v>624</v>
      </c>
      <c r="B175" s="64" t="s">
        <v>228</v>
      </c>
      <c r="C175" s="64" t="s">
        <v>49</v>
      </c>
      <c r="D175" s="64" t="s">
        <v>50</v>
      </c>
      <c r="E175" s="64" t="s">
        <v>229</v>
      </c>
      <c r="F175" s="64" t="s">
        <v>625</v>
      </c>
      <c r="G175" s="64" t="s">
        <v>242</v>
      </c>
      <c r="H175" s="64" t="s">
        <v>24</v>
      </c>
      <c r="I175" s="64" t="s">
        <v>626</v>
      </c>
      <c r="J175" s="64" t="s">
        <v>244</v>
      </c>
      <c r="K175" s="64" t="s">
        <v>240</v>
      </c>
      <c r="L175" s="65">
        <v>8527</v>
      </c>
      <c r="M175" s="65">
        <v>27213</v>
      </c>
      <c r="N175" s="65">
        <v>27325</v>
      </c>
      <c r="O175" s="65">
        <v>63522</v>
      </c>
      <c r="P175" s="65">
        <v>0</v>
      </c>
      <c r="Q175" s="65">
        <v>4339</v>
      </c>
      <c r="R175" s="65">
        <v>460</v>
      </c>
      <c r="S175" s="65">
        <v>636</v>
      </c>
      <c r="T175" s="57">
        <v>0</v>
      </c>
      <c r="U175" s="58">
        <v>366287.98832044168</v>
      </c>
      <c r="V175" s="58">
        <v>113117.45540462079</v>
      </c>
      <c r="W175" s="58" t="str">
        <f t="shared" si="2"/>
        <v>A</v>
      </c>
      <c r="X175" s="58">
        <v>366288</v>
      </c>
      <c r="Y175" s="63">
        <v>319574</v>
      </c>
    </row>
    <row r="176" spans="1:25">
      <c r="A176" s="64" t="s">
        <v>627</v>
      </c>
      <c r="B176" s="64" t="s">
        <v>228</v>
      </c>
      <c r="C176" s="64" t="s">
        <v>28</v>
      </c>
      <c r="D176" s="64" t="s">
        <v>29</v>
      </c>
      <c r="E176" s="64" t="s">
        <v>229</v>
      </c>
      <c r="F176" s="64" t="s">
        <v>628</v>
      </c>
      <c r="G176" s="64" t="s">
        <v>52</v>
      </c>
      <c r="H176" s="64" t="s">
        <v>24</v>
      </c>
      <c r="I176" s="64" t="s">
        <v>629</v>
      </c>
      <c r="J176" s="64" t="s">
        <v>278</v>
      </c>
      <c r="K176" s="64" t="s">
        <v>240</v>
      </c>
      <c r="L176" s="65">
        <v>573224</v>
      </c>
      <c r="M176" s="65">
        <v>875658</v>
      </c>
      <c r="N176" s="65">
        <v>875538</v>
      </c>
      <c r="O176" s="65">
        <v>1307402</v>
      </c>
      <c r="P176" s="65">
        <v>0</v>
      </c>
      <c r="Q176" s="65">
        <v>165316</v>
      </c>
      <c r="R176" s="65">
        <v>37754</v>
      </c>
      <c r="S176" s="65">
        <v>27177</v>
      </c>
      <c r="T176" s="57">
        <v>0</v>
      </c>
      <c r="U176" s="58">
        <v>12267031.514435865</v>
      </c>
      <c r="V176" s="58">
        <v>5755321.4404440504</v>
      </c>
      <c r="W176" s="58" t="str">
        <f t="shared" si="2"/>
        <v>A</v>
      </c>
      <c r="X176" s="58">
        <v>12267032</v>
      </c>
      <c r="Y176" s="63">
        <v>10702586</v>
      </c>
    </row>
    <row r="177" spans="1:25">
      <c r="A177" s="64" t="s">
        <v>630</v>
      </c>
      <c r="B177" s="64" t="s">
        <v>228</v>
      </c>
      <c r="C177" s="64" t="s">
        <v>28</v>
      </c>
      <c r="D177" s="64" t="s">
        <v>29</v>
      </c>
      <c r="E177" s="64" t="s">
        <v>229</v>
      </c>
      <c r="F177" s="64" t="s">
        <v>631</v>
      </c>
      <c r="G177" s="64" t="s">
        <v>632</v>
      </c>
      <c r="H177" s="64" t="s">
        <v>24</v>
      </c>
      <c r="I177" s="64" t="s">
        <v>633</v>
      </c>
      <c r="J177" s="64" t="s">
        <v>327</v>
      </c>
      <c r="K177" s="64" t="s">
        <v>172</v>
      </c>
      <c r="L177" s="65">
        <v>740316</v>
      </c>
      <c r="M177" s="65">
        <v>679194</v>
      </c>
      <c r="N177" s="65">
        <v>678974</v>
      </c>
      <c r="O177" s="65">
        <v>805235</v>
      </c>
      <c r="P177" s="65">
        <v>0</v>
      </c>
      <c r="Q177" s="65">
        <v>90917</v>
      </c>
      <c r="R177" s="65">
        <v>183594</v>
      </c>
      <c r="S177" s="65">
        <v>16507</v>
      </c>
      <c r="T177" s="57">
        <v>300074</v>
      </c>
      <c r="U177" s="58">
        <v>7180104.1848164648</v>
      </c>
      <c r="V177" s="58">
        <v>18572100.952379338</v>
      </c>
      <c r="W177" s="58" t="str">
        <f t="shared" si="2"/>
        <v>B</v>
      </c>
      <c r="X177" s="58">
        <v>18572101</v>
      </c>
      <c r="Y177" s="63">
        <v>16203554</v>
      </c>
    </row>
    <row r="178" spans="1:25">
      <c r="A178" s="64" t="s">
        <v>634</v>
      </c>
      <c r="B178" s="64" t="s">
        <v>228</v>
      </c>
      <c r="C178" s="64" t="s">
        <v>28</v>
      </c>
      <c r="D178" s="64" t="s">
        <v>29</v>
      </c>
      <c r="E178" s="64" t="s">
        <v>229</v>
      </c>
      <c r="F178" s="64" t="s">
        <v>635</v>
      </c>
      <c r="G178" s="64" t="s">
        <v>322</v>
      </c>
      <c r="H178" s="64" t="s">
        <v>24</v>
      </c>
      <c r="I178" s="64" t="s">
        <v>636</v>
      </c>
      <c r="J178" s="64" t="s">
        <v>324</v>
      </c>
      <c r="K178" s="64" t="s">
        <v>172</v>
      </c>
      <c r="L178" s="65">
        <v>205370</v>
      </c>
      <c r="M178" s="65">
        <v>640305</v>
      </c>
      <c r="N178" s="65">
        <v>629442</v>
      </c>
      <c r="O178" s="65">
        <v>945942</v>
      </c>
      <c r="P178" s="65">
        <v>0</v>
      </c>
      <c r="Q178" s="65">
        <v>94212</v>
      </c>
      <c r="R178" s="65">
        <v>17664</v>
      </c>
      <c r="S178" s="65">
        <v>24939</v>
      </c>
      <c r="T178" s="57">
        <v>0</v>
      </c>
      <c r="U178" s="58">
        <v>8985968.070411548</v>
      </c>
      <c r="V178" s="58">
        <v>3004654.2270036777</v>
      </c>
      <c r="W178" s="58" t="str">
        <f t="shared" si="2"/>
        <v>A</v>
      </c>
      <c r="X178" s="58">
        <v>8985968</v>
      </c>
      <c r="Y178" s="63">
        <v>7839965</v>
      </c>
    </row>
    <row r="179" spans="1:25">
      <c r="A179" s="64" t="s">
        <v>637</v>
      </c>
      <c r="B179" s="64" t="s">
        <v>228</v>
      </c>
      <c r="C179" s="64" t="s">
        <v>28</v>
      </c>
      <c r="D179" s="64" t="s">
        <v>29</v>
      </c>
      <c r="E179" s="64" t="s">
        <v>229</v>
      </c>
      <c r="F179" s="64" t="s">
        <v>638</v>
      </c>
      <c r="G179" s="64" t="s">
        <v>232</v>
      </c>
      <c r="H179" s="64" t="s">
        <v>24</v>
      </c>
      <c r="I179" s="64" t="s">
        <v>639</v>
      </c>
      <c r="J179" s="64" t="s">
        <v>234</v>
      </c>
      <c r="K179" s="64" t="s">
        <v>172</v>
      </c>
      <c r="L179" s="65">
        <v>65962</v>
      </c>
      <c r="M179" s="65">
        <v>63952</v>
      </c>
      <c r="N179" s="65">
        <v>63952</v>
      </c>
      <c r="O179" s="65">
        <v>84950</v>
      </c>
      <c r="P179" s="65">
        <v>0</v>
      </c>
      <c r="Q179" s="65">
        <v>5732</v>
      </c>
      <c r="R179" s="65">
        <v>2807</v>
      </c>
      <c r="S179" s="65">
        <v>1766</v>
      </c>
      <c r="T179" s="57">
        <v>13533</v>
      </c>
      <c r="U179" s="58">
        <v>642677.84976219875</v>
      </c>
      <c r="V179" s="58">
        <v>476651.88297163468</v>
      </c>
      <c r="W179" s="58" t="str">
        <f t="shared" si="2"/>
        <v>A</v>
      </c>
      <c r="X179" s="58">
        <v>642678</v>
      </c>
      <c r="Y179" s="63">
        <v>560716</v>
      </c>
    </row>
    <row r="180" spans="1:25">
      <c r="A180" s="64" t="s">
        <v>640</v>
      </c>
      <c r="B180" s="64" t="s">
        <v>228</v>
      </c>
      <c r="C180" s="64" t="s">
        <v>28</v>
      </c>
      <c r="D180" s="64" t="s">
        <v>29</v>
      </c>
      <c r="E180" s="64" t="s">
        <v>229</v>
      </c>
      <c r="F180" s="64" t="s">
        <v>641</v>
      </c>
      <c r="G180" s="64" t="s">
        <v>52</v>
      </c>
      <c r="H180" s="64" t="s">
        <v>24</v>
      </c>
      <c r="I180" s="64" t="s">
        <v>642</v>
      </c>
      <c r="J180" s="64" t="s">
        <v>278</v>
      </c>
      <c r="K180" s="64" t="s">
        <v>240</v>
      </c>
      <c r="L180" s="65">
        <v>1</v>
      </c>
      <c r="M180" s="65">
        <v>19012</v>
      </c>
      <c r="N180" s="65">
        <v>17479</v>
      </c>
      <c r="O180" s="65">
        <v>83781</v>
      </c>
      <c r="P180" s="65">
        <v>0</v>
      </c>
      <c r="Q180" s="65">
        <v>7895</v>
      </c>
      <c r="R180" s="65">
        <v>107</v>
      </c>
      <c r="S180" s="65">
        <v>1698</v>
      </c>
      <c r="T180" s="57">
        <v>0</v>
      </c>
      <c r="U180" s="58">
        <v>695536.34355425322</v>
      </c>
      <c r="V180" s="58">
        <v>153655.19422218794</v>
      </c>
      <c r="W180" s="58" t="str">
        <f t="shared" si="2"/>
        <v>A</v>
      </c>
      <c r="X180" s="58">
        <v>695536</v>
      </c>
      <c r="Y180" s="63">
        <v>606833</v>
      </c>
    </row>
    <row r="181" spans="1:25">
      <c r="A181" s="64" t="s">
        <v>643</v>
      </c>
      <c r="B181" s="64" t="s">
        <v>228</v>
      </c>
      <c r="C181" s="64" t="s">
        <v>28</v>
      </c>
      <c r="D181" s="64" t="s">
        <v>29</v>
      </c>
      <c r="E181" s="64" t="s">
        <v>229</v>
      </c>
      <c r="F181" s="64" t="s">
        <v>644</v>
      </c>
      <c r="G181" s="64" t="s">
        <v>45</v>
      </c>
      <c r="H181" s="64" t="s">
        <v>24</v>
      </c>
      <c r="I181" s="64" t="s">
        <v>645</v>
      </c>
      <c r="J181" s="64" t="s">
        <v>327</v>
      </c>
      <c r="K181" s="64" t="s">
        <v>172</v>
      </c>
      <c r="L181" s="65">
        <v>69870</v>
      </c>
      <c r="M181" s="65">
        <v>77640</v>
      </c>
      <c r="N181" s="65">
        <v>77561</v>
      </c>
      <c r="O181" s="65">
        <v>97207</v>
      </c>
      <c r="P181" s="65">
        <v>0</v>
      </c>
      <c r="Q181" s="65">
        <v>5818</v>
      </c>
      <c r="R181" s="65">
        <v>4446</v>
      </c>
      <c r="S181" s="65">
        <v>2205</v>
      </c>
      <c r="T181" s="57">
        <v>7111</v>
      </c>
      <c r="U181" s="58">
        <v>743753.50963442423</v>
      </c>
      <c r="V181" s="58">
        <v>514673.35589200864</v>
      </c>
      <c r="W181" s="58" t="str">
        <f t="shared" si="2"/>
        <v>A</v>
      </c>
      <c r="X181" s="58">
        <v>743754</v>
      </c>
      <c r="Y181" s="63">
        <v>648901</v>
      </c>
    </row>
    <row r="182" spans="1:25">
      <c r="A182" s="64" t="s">
        <v>646</v>
      </c>
      <c r="B182" s="64" t="s">
        <v>228</v>
      </c>
      <c r="C182" s="64" t="s">
        <v>28</v>
      </c>
      <c r="D182" s="64" t="s">
        <v>29</v>
      </c>
      <c r="E182" s="64" t="s">
        <v>229</v>
      </c>
      <c r="F182" s="64" t="s">
        <v>647</v>
      </c>
      <c r="G182" s="64" t="s">
        <v>242</v>
      </c>
      <c r="H182" s="64" t="s">
        <v>24</v>
      </c>
      <c r="I182" s="64" t="s">
        <v>648</v>
      </c>
      <c r="J182" s="64" t="s">
        <v>244</v>
      </c>
      <c r="K182" s="64" t="s">
        <v>240</v>
      </c>
      <c r="L182" s="65">
        <v>100350</v>
      </c>
      <c r="M182" s="65">
        <v>204074</v>
      </c>
      <c r="N182" s="65">
        <v>203713</v>
      </c>
      <c r="O182" s="65">
        <v>324528</v>
      </c>
      <c r="P182" s="65">
        <v>0</v>
      </c>
      <c r="Q182" s="65">
        <v>56858</v>
      </c>
      <c r="R182" s="65">
        <v>5371</v>
      </c>
      <c r="S182" s="65">
        <v>24333</v>
      </c>
      <c r="T182" s="57">
        <v>0</v>
      </c>
      <c r="U182" s="58">
        <v>6510557.2502063457</v>
      </c>
      <c r="V182" s="58">
        <v>1435346.9373054593</v>
      </c>
      <c r="W182" s="58" t="str">
        <f t="shared" si="2"/>
        <v>A</v>
      </c>
      <c r="X182" s="58">
        <v>6510557</v>
      </c>
      <c r="Y182" s="63">
        <v>5680249</v>
      </c>
    </row>
    <row r="183" spans="1:25">
      <c r="A183" s="64" t="s">
        <v>649</v>
      </c>
      <c r="B183" s="64" t="s">
        <v>228</v>
      </c>
      <c r="C183" s="64" t="s">
        <v>28</v>
      </c>
      <c r="D183" s="64" t="s">
        <v>29</v>
      </c>
      <c r="E183" s="64" t="s">
        <v>229</v>
      </c>
      <c r="F183" s="64" t="s">
        <v>650</v>
      </c>
      <c r="G183" s="64" t="s">
        <v>392</v>
      </c>
      <c r="H183" s="64" t="s">
        <v>24</v>
      </c>
      <c r="I183" s="64" t="s">
        <v>651</v>
      </c>
      <c r="J183" s="64" t="s">
        <v>394</v>
      </c>
      <c r="K183" s="64" t="s">
        <v>240</v>
      </c>
      <c r="L183" s="65">
        <v>58768</v>
      </c>
      <c r="M183" s="65">
        <v>74414</v>
      </c>
      <c r="N183" s="65">
        <v>74414</v>
      </c>
      <c r="O183" s="65">
        <v>88410</v>
      </c>
      <c r="P183" s="65">
        <v>0</v>
      </c>
      <c r="Q183" s="65">
        <v>11627</v>
      </c>
      <c r="R183" s="65">
        <v>7990</v>
      </c>
      <c r="S183" s="65">
        <v>2220</v>
      </c>
      <c r="T183" s="57">
        <v>0</v>
      </c>
      <c r="U183" s="58">
        <v>908053.15742661688</v>
      </c>
      <c r="V183" s="58">
        <v>786013.43904478999</v>
      </c>
      <c r="W183" s="58" t="str">
        <f t="shared" si="2"/>
        <v>A</v>
      </c>
      <c r="X183" s="58">
        <v>908053</v>
      </c>
      <c r="Y183" s="63">
        <v>792247</v>
      </c>
    </row>
    <row r="184" spans="1:25">
      <c r="A184" s="64" t="s">
        <v>652</v>
      </c>
      <c r="B184" s="64" t="s">
        <v>228</v>
      </c>
      <c r="C184" s="64" t="s">
        <v>28</v>
      </c>
      <c r="D184" s="64" t="s">
        <v>29</v>
      </c>
      <c r="E184" s="64" t="s">
        <v>229</v>
      </c>
      <c r="F184" s="64" t="s">
        <v>653</v>
      </c>
      <c r="G184" s="64" t="s">
        <v>322</v>
      </c>
      <c r="H184" s="64" t="s">
        <v>24</v>
      </c>
      <c r="I184" s="64" t="s">
        <v>654</v>
      </c>
      <c r="J184" s="64" t="s">
        <v>324</v>
      </c>
      <c r="K184" s="64" t="s">
        <v>172</v>
      </c>
      <c r="L184" s="65">
        <v>58880</v>
      </c>
      <c r="M184" s="65">
        <v>87754</v>
      </c>
      <c r="N184" s="65">
        <v>87746</v>
      </c>
      <c r="O184" s="65">
        <v>116468</v>
      </c>
      <c r="P184" s="65">
        <v>0</v>
      </c>
      <c r="Q184" s="65">
        <v>9835</v>
      </c>
      <c r="R184" s="65">
        <v>1651</v>
      </c>
      <c r="S184" s="65">
        <v>2206</v>
      </c>
      <c r="T184" s="57">
        <v>0</v>
      </c>
      <c r="U184" s="58">
        <v>905597.94484092668</v>
      </c>
      <c r="V184" s="58">
        <v>299871.38628073729</v>
      </c>
      <c r="W184" s="58" t="str">
        <f t="shared" si="2"/>
        <v>A</v>
      </c>
      <c r="X184" s="58">
        <v>905598</v>
      </c>
      <c r="Y184" s="63">
        <v>790105</v>
      </c>
    </row>
    <row r="185" spans="1:25">
      <c r="A185" s="64" t="s">
        <v>655</v>
      </c>
      <c r="B185" s="64" t="s">
        <v>228</v>
      </c>
      <c r="C185" s="64" t="s">
        <v>49</v>
      </c>
      <c r="D185" s="64" t="s">
        <v>50</v>
      </c>
      <c r="E185" s="64" t="s">
        <v>229</v>
      </c>
      <c r="F185" s="64" t="s">
        <v>656</v>
      </c>
      <c r="G185" s="64" t="s">
        <v>237</v>
      </c>
      <c r="H185" s="64" t="s">
        <v>24</v>
      </c>
      <c r="I185" s="64" t="s">
        <v>657</v>
      </c>
      <c r="J185" s="64" t="s">
        <v>239</v>
      </c>
      <c r="K185" s="64" t="s">
        <v>240</v>
      </c>
      <c r="L185" s="65">
        <v>1</v>
      </c>
      <c r="M185" s="65">
        <v>66730</v>
      </c>
      <c r="N185" s="65">
        <v>0</v>
      </c>
      <c r="O185" s="65">
        <v>176320</v>
      </c>
      <c r="P185" s="65">
        <v>0</v>
      </c>
      <c r="Q185" s="65">
        <v>12569</v>
      </c>
      <c r="R185" s="65">
        <v>578</v>
      </c>
      <c r="S185" s="65">
        <v>3001</v>
      </c>
      <c r="T185" s="57">
        <v>0</v>
      </c>
      <c r="U185" s="58">
        <v>1242123.6520155615</v>
      </c>
      <c r="V185" s="58">
        <v>273754.16708253673</v>
      </c>
      <c r="W185" s="58" t="str">
        <f t="shared" si="2"/>
        <v>A</v>
      </c>
      <c r="X185" s="58">
        <v>1242124</v>
      </c>
      <c r="Y185" s="63">
        <v>1083713</v>
      </c>
    </row>
    <row r="186" spans="1:25">
      <c r="A186" s="64" t="s">
        <v>658</v>
      </c>
      <c r="B186" s="64" t="s">
        <v>228</v>
      </c>
      <c r="C186" s="64" t="s">
        <v>28</v>
      </c>
      <c r="D186" s="64" t="s">
        <v>29</v>
      </c>
      <c r="E186" s="64" t="s">
        <v>229</v>
      </c>
      <c r="F186" s="64" t="s">
        <v>659</v>
      </c>
      <c r="G186" s="64" t="s">
        <v>660</v>
      </c>
      <c r="H186" s="64" t="s">
        <v>24</v>
      </c>
      <c r="I186" s="64" t="s">
        <v>661</v>
      </c>
      <c r="J186" s="64" t="s">
        <v>662</v>
      </c>
      <c r="K186" s="64" t="s">
        <v>172</v>
      </c>
      <c r="L186" s="65">
        <v>25596</v>
      </c>
      <c r="M186" s="65">
        <v>41483</v>
      </c>
      <c r="N186" s="65">
        <v>41483</v>
      </c>
      <c r="O186" s="65">
        <v>59946</v>
      </c>
      <c r="P186" s="65">
        <v>0</v>
      </c>
      <c r="Q186" s="65">
        <v>9607</v>
      </c>
      <c r="R186" s="65">
        <v>5452</v>
      </c>
      <c r="S186" s="65">
        <v>784</v>
      </c>
      <c r="T186" s="57">
        <v>0</v>
      </c>
      <c r="U186" s="58">
        <v>546694.6151861446</v>
      </c>
      <c r="V186" s="58">
        <v>567283.96289717278</v>
      </c>
      <c r="W186" s="58" t="str">
        <f t="shared" si="2"/>
        <v>B</v>
      </c>
      <c r="X186" s="58">
        <v>567284</v>
      </c>
      <c r="Y186" s="63">
        <v>494937</v>
      </c>
    </row>
    <row r="187" spans="1:25">
      <c r="A187" s="64" t="s">
        <v>663</v>
      </c>
      <c r="B187" s="64" t="s">
        <v>228</v>
      </c>
      <c r="C187" s="64" t="s">
        <v>28</v>
      </c>
      <c r="D187" s="64" t="s">
        <v>29</v>
      </c>
      <c r="E187" s="64" t="s">
        <v>229</v>
      </c>
      <c r="F187" s="64" t="s">
        <v>664</v>
      </c>
      <c r="G187" s="64" t="s">
        <v>392</v>
      </c>
      <c r="H187" s="64" t="s">
        <v>24</v>
      </c>
      <c r="I187" s="64" t="s">
        <v>665</v>
      </c>
      <c r="J187" s="64" t="s">
        <v>394</v>
      </c>
      <c r="K187" s="64" t="s">
        <v>240</v>
      </c>
      <c r="L187" s="65">
        <v>20027</v>
      </c>
      <c r="M187" s="65">
        <v>39685</v>
      </c>
      <c r="N187" s="65">
        <v>39685</v>
      </c>
      <c r="O187" s="65">
        <v>99553</v>
      </c>
      <c r="P187" s="65">
        <v>0</v>
      </c>
      <c r="Q187" s="65">
        <v>14363</v>
      </c>
      <c r="R187" s="65">
        <v>1606</v>
      </c>
      <c r="S187" s="65">
        <v>4175</v>
      </c>
      <c r="T187" s="57">
        <v>0</v>
      </c>
      <c r="U187" s="58">
        <v>1345313.8483324978</v>
      </c>
      <c r="V187" s="58">
        <v>380395.58375924919</v>
      </c>
      <c r="W187" s="58" t="str">
        <f t="shared" si="2"/>
        <v>A</v>
      </c>
      <c r="X187" s="58">
        <v>1345314</v>
      </c>
      <c r="Y187" s="63">
        <v>1173743</v>
      </c>
    </row>
    <row r="188" spans="1:25">
      <c r="A188" s="64" t="s">
        <v>666</v>
      </c>
      <c r="B188" s="64" t="s">
        <v>228</v>
      </c>
      <c r="C188" s="64" t="s">
        <v>28</v>
      </c>
      <c r="D188" s="64" t="s">
        <v>29</v>
      </c>
      <c r="E188" s="64" t="s">
        <v>229</v>
      </c>
      <c r="F188" s="64" t="s">
        <v>667</v>
      </c>
      <c r="G188" s="64" t="s">
        <v>237</v>
      </c>
      <c r="H188" s="64" t="s">
        <v>24</v>
      </c>
      <c r="I188" s="64" t="s">
        <v>668</v>
      </c>
      <c r="J188" s="64" t="s">
        <v>239</v>
      </c>
      <c r="K188" s="64" t="s">
        <v>240</v>
      </c>
      <c r="L188" s="65">
        <v>83249</v>
      </c>
      <c r="M188" s="65">
        <v>88314</v>
      </c>
      <c r="N188" s="65">
        <v>88314</v>
      </c>
      <c r="O188" s="65">
        <v>89736</v>
      </c>
      <c r="P188" s="65">
        <v>0</v>
      </c>
      <c r="Q188" s="65">
        <v>9448</v>
      </c>
      <c r="R188" s="65">
        <v>7630</v>
      </c>
      <c r="S188" s="65">
        <v>744</v>
      </c>
      <c r="T188" s="57">
        <v>34557</v>
      </c>
      <c r="U188" s="58">
        <v>593575.39634380478</v>
      </c>
      <c r="V188" s="58">
        <v>1154217.4563011406</v>
      </c>
      <c r="W188" s="58" t="str">
        <f t="shared" si="2"/>
        <v>B</v>
      </c>
      <c r="X188" s="58">
        <v>1154217</v>
      </c>
      <c r="Y188" s="63">
        <v>1007017</v>
      </c>
    </row>
    <row r="189" spans="1:25">
      <c r="A189" s="64" t="s">
        <v>669</v>
      </c>
      <c r="B189" s="64" t="s">
        <v>228</v>
      </c>
      <c r="C189" s="64" t="s">
        <v>28</v>
      </c>
      <c r="D189" s="64" t="s">
        <v>29</v>
      </c>
      <c r="E189" s="64" t="s">
        <v>229</v>
      </c>
      <c r="F189" s="64" t="s">
        <v>670</v>
      </c>
      <c r="G189" s="64" t="s">
        <v>85</v>
      </c>
      <c r="H189" s="64" t="s">
        <v>24</v>
      </c>
      <c r="I189" s="64" t="s">
        <v>671</v>
      </c>
      <c r="J189" s="64" t="s">
        <v>556</v>
      </c>
      <c r="K189" s="64" t="s">
        <v>172</v>
      </c>
      <c r="L189" s="65">
        <v>31027</v>
      </c>
      <c r="M189" s="65">
        <v>84402</v>
      </c>
      <c r="N189" s="65">
        <v>83320</v>
      </c>
      <c r="O189" s="65">
        <v>167815</v>
      </c>
      <c r="P189" s="65">
        <v>0</v>
      </c>
      <c r="Q189" s="65">
        <v>18377</v>
      </c>
      <c r="R189" s="65">
        <v>4191</v>
      </c>
      <c r="S189" s="65">
        <v>2959</v>
      </c>
      <c r="T189" s="57">
        <v>0</v>
      </c>
      <c r="U189" s="58">
        <v>1397315.0151405158</v>
      </c>
      <c r="V189" s="58">
        <v>639360.47501336853</v>
      </c>
      <c r="W189" s="58" t="str">
        <f t="shared" si="2"/>
        <v>A</v>
      </c>
      <c r="X189" s="58">
        <v>1397315</v>
      </c>
      <c r="Y189" s="63">
        <v>1219112</v>
      </c>
    </row>
    <row r="190" spans="1:25">
      <c r="A190" s="64" t="s">
        <v>672</v>
      </c>
      <c r="B190" s="64" t="s">
        <v>228</v>
      </c>
      <c r="C190" s="64" t="s">
        <v>49</v>
      </c>
      <c r="D190" s="64" t="s">
        <v>50</v>
      </c>
      <c r="E190" s="64" t="s">
        <v>229</v>
      </c>
      <c r="F190" s="64" t="s">
        <v>673</v>
      </c>
      <c r="G190" s="64" t="s">
        <v>52</v>
      </c>
      <c r="H190" s="64" t="s">
        <v>24</v>
      </c>
      <c r="I190" s="64" t="s">
        <v>674</v>
      </c>
      <c r="J190" s="64" t="s">
        <v>278</v>
      </c>
      <c r="K190" s="64" t="s">
        <v>240</v>
      </c>
      <c r="L190" s="65">
        <v>1</v>
      </c>
      <c r="M190" s="65">
        <v>40298</v>
      </c>
      <c r="N190" s="65">
        <v>0</v>
      </c>
      <c r="O190" s="65">
        <v>53413</v>
      </c>
      <c r="P190" s="65">
        <v>0</v>
      </c>
      <c r="Q190" s="65">
        <v>4011</v>
      </c>
      <c r="R190" s="65">
        <v>164</v>
      </c>
      <c r="S190" s="65">
        <v>477</v>
      </c>
      <c r="T190" s="57">
        <v>0</v>
      </c>
      <c r="U190" s="58">
        <v>309385.65273354657</v>
      </c>
      <c r="V190" s="58">
        <v>85898.566822365305</v>
      </c>
      <c r="W190" s="58" t="str">
        <f t="shared" si="2"/>
        <v>A</v>
      </c>
      <c r="X190" s="58">
        <v>309386</v>
      </c>
      <c r="Y190" s="63">
        <v>269929</v>
      </c>
    </row>
    <row r="191" spans="1:25">
      <c r="A191" s="64" t="s">
        <v>675</v>
      </c>
      <c r="B191" s="64" t="s">
        <v>228</v>
      </c>
      <c r="C191" s="64" t="s">
        <v>49</v>
      </c>
      <c r="D191" s="64" t="s">
        <v>50</v>
      </c>
      <c r="E191" s="64" t="s">
        <v>229</v>
      </c>
      <c r="F191" s="64" t="s">
        <v>676</v>
      </c>
      <c r="G191" s="64" t="s">
        <v>491</v>
      </c>
      <c r="H191" s="64" t="s">
        <v>24</v>
      </c>
      <c r="I191" s="64" t="s">
        <v>677</v>
      </c>
      <c r="J191" s="64" t="s">
        <v>493</v>
      </c>
      <c r="K191" s="64" t="s">
        <v>172</v>
      </c>
      <c r="L191" s="65">
        <v>19353</v>
      </c>
      <c r="M191" s="65">
        <v>36567</v>
      </c>
      <c r="N191" s="65">
        <v>36567</v>
      </c>
      <c r="O191" s="65">
        <v>33025</v>
      </c>
      <c r="P191" s="65">
        <v>0</v>
      </c>
      <c r="Q191" s="65">
        <v>3247</v>
      </c>
      <c r="R191" s="65">
        <v>413</v>
      </c>
      <c r="S191" s="65">
        <v>1356</v>
      </c>
      <c r="T191" s="57">
        <v>0</v>
      </c>
      <c r="U191" s="58">
        <v>394597.56334683963</v>
      </c>
      <c r="V191" s="58">
        <v>89563.465030479856</v>
      </c>
      <c r="W191" s="58" t="str">
        <f t="shared" si="2"/>
        <v>A</v>
      </c>
      <c r="X191" s="58">
        <v>394598</v>
      </c>
      <c r="Y191" s="63">
        <v>344274</v>
      </c>
    </row>
    <row r="192" spans="1:25">
      <c r="A192" s="64" t="s">
        <v>678</v>
      </c>
      <c r="B192" s="64" t="s">
        <v>228</v>
      </c>
      <c r="C192" s="64" t="s">
        <v>49</v>
      </c>
      <c r="D192" s="64" t="s">
        <v>50</v>
      </c>
      <c r="E192" s="64" t="s">
        <v>229</v>
      </c>
      <c r="F192" s="64" t="s">
        <v>679</v>
      </c>
      <c r="G192" s="64" t="s">
        <v>272</v>
      </c>
      <c r="H192" s="64" t="s">
        <v>24</v>
      </c>
      <c r="I192" s="64" t="s">
        <v>680</v>
      </c>
      <c r="J192" s="64" t="s">
        <v>274</v>
      </c>
      <c r="K192" s="64" t="s">
        <v>240</v>
      </c>
      <c r="L192" s="65">
        <v>1</v>
      </c>
      <c r="M192" s="65">
        <v>77500</v>
      </c>
      <c r="N192" s="65">
        <v>77500</v>
      </c>
      <c r="O192" s="65">
        <v>124237</v>
      </c>
      <c r="P192" s="65">
        <v>0</v>
      </c>
      <c r="Q192" s="65">
        <v>6283</v>
      </c>
      <c r="R192" s="65">
        <v>226</v>
      </c>
      <c r="S192" s="65">
        <v>1113</v>
      </c>
      <c r="T192" s="57">
        <v>0</v>
      </c>
      <c r="U192" s="58">
        <v>626315.08373465913</v>
      </c>
      <c r="V192" s="58">
        <v>132347.20191752343</v>
      </c>
      <c r="W192" s="58" t="str">
        <f t="shared" si="2"/>
        <v>A</v>
      </c>
      <c r="X192" s="58">
        <v>626315</v>
      </c>
      <c r="Y192" s="63">
        <v>546439</v>
      </c>
    </row>
    <row r="193" spans="1:25">
      <c r="A193" s="64" t="s">
        <v>681</v>
      </c>
      <c r="B193" s="64" t="s">
        <v>228</v>
      </c>
      <c r="C193" s="64" t="s">
        <v>49</v>
      </c>
      <c r="D193" s="64" t="s">
        <v>50</v>
      </c>
      <c r="E193" s="64" t="s">
        <v>229</v>
      </c>
      <c r="F193" s="64" t="s">
        <v>682</v>
      </c>
      <c r="G193" s="64" t="s">
        <v>237</v>
      </c>
      <c r="H193" s="64" t="s">
        <v>24</v>
      </c>
      <c r="I193" s="64" t="s">
        <v>683</v>
      </c>
      <c r="J193" s="64" t="s">
        <v>239</v>
      </c>
      <c r="K193" s="64" t="s">
        <v>240</v>
      </c>
      <c r="L193" s="65">
        <v>53831</v>
      </c>
      <c r="M193" s="65">
        <v>66884</v>
      </c>
      <c r="N193" s="65">
        <v>66784</v>
      </c>
      <c r="O193" s="65">
        <v>94396</v>
      </c>
      <c r="P193" s="65">
        <v>0</v>
      </c>
      <c r="Q193" s="65">
        <v>16723</v>
      </c>
      <c r="R193" s="65">
        <v>4004</v>
      </c>
      <c r="S193" s="65">
        <v>6561</v>
      </c>
      <c r="T193" s="57">
        <v>0</v>
      </c>
      <c r="U193" s="58">
        <v>1811924.3692690087</v>
      </c>
      <c r="V193" s="58">
        <v>595408.20081973122</v>
      </c>
      <c r="W193" s="58" t="str">
        <f t="shared" si="2"/>
        <v>A</v>
      </c>
      <c r="X193" s="58">
        <v>1811924</v>
      </c>
      <c r="Y193" s="63">
        <v>1580845</v>
      </c>
    </row>
    <row r="194" spans="1:25">
      <c r="A194" s="64" t="s">
        <v>684</v>
      </c>
      <c r="B194" s="64" t="s">
        <v>228</v>
      </c>
      <c r="C194" s="64" t="s">
        <v>28</v>
      </c>
      <c r="D194" s="64" t="s">
        <v>29</v>
      </c>
      <c r="E194" s="64" t="s">
        <v>229</v>
      </c>
      <c r="F194" s="64" t="s">
        <v>685</v>
      </c>
      <c r="G194" s="64" t="s">
        <v>45</v>
      </c>
      <c r="H194" s="64" t="s">
        <v>24</v>
      </c>
      <c r="I194" s="64" t="s">
        <v>686</v>
      </c>
      <c r="J194" s="64" t="s">
        <v>327</v>
      </c>
      <c r="K194" s="64" t="s">
        <v>172</v>
      </c>
      <c r="L194" s="65">
        <v>39418</v>
      </c>
      <c r="M194" s="65">
        <v>49393</v>
      </c>
      <c r="N194" s="65">
        <v>49393</v>
      </c>
      <c r="O194" s="65">
        <v>63632</v>
      </c>
      <c r="P194" s="65">
        <v>0</v>
      </c>
      <c r="Q194" s="65">
        <v>4024</v>
      </c>
      <c r="R194" s="65">
        <v>1256</v>
      </c>
      <c r="S194" s="65">
        <v>1293</v>
      </c>
      <c r="T194" s="57">
        <v>0</v>
      </c>
      <c r="U194" s="58">
        <v>468040.15046011901</v>
      </c>
      <c r="V194" s="58">
        <v>164176.09532035876</v>
      </c>
      <c r="W194" s="58" t="str">
        <f t="shared" si="2"/>
        <v>A</v>
      </c>
      <c r="X194" s="58">
        <v>468040</v>
      </c>
      <c r="Y194" s="63">
        <v>408350</v>
      </c>
    </row>
    <row r="195" spans="1:25">
      <c r="A195" s="64" t="s">
        <v>687</v>
      </c>
      <c r="B195" s="64" t="s">
        <v>228</v>
      </c>
      <c r="C195" s="64" t="s">
        <v>28</v>
      </c>
      <c r="D195" s="64" t="s">
        <v>29</v>
      </c>
      <c r="E195" s="64" t="s">
        <v>229</v>
      </c>
      <c r="F195" s="64" t="s">
        <v>688</v>
      </c>
      <c r="G195" s="64" t="s">
        <v>68</v>
      </c>
      <c r="H195" s="64" t="s">
        <v>24</v>
      </c>
      <c r="I195" s="64" t="s">
        <v>689</v>
      </c>
      <c r="J195" s="64" t="s">
        <v>452</v>
      </c>
      <c r="K195" s="64" t="s">
        <v>172</v>
      </c>
      <c r="L195" s="65">
        <v>86321</v>
      </c>
      <c r="M195" s="65">
        <v>149555</v>
      </c>
      <c r="N195" s="65">
        <v>149779</v>
      </c>
      <c r="O195" s="65">
        <v>291707</v>
      </c>
      <c r="P195" s="65">
        <v>0</v>
      </c>
      <c r="Q195" s="65">
        <v>54058</v>
      </c>
      <c r="R195" s="65">
        <v>9821</v>
      </c>
      <c r="S195" s="65">
        <v>7778</v>
      </c>
      <c r="T195" s="57">
        <v>0</v>
      </c>
      <c r="U195" s="58">
        <v>3556598.455157347</v>
      </c>
      <c r="V195" s="58">
        <v>1701572.6089464822</v>
      </c>
      <c r="W195" s="58" t="str">
        <f t="shared" ref="W195:W258" si="3">IF(U195&gt;V195, "A", "B")</f>
        <v>A</v>
      </c>
      <c r="X195" s="58">
        <v>3556598</v>
      </c>
      <c r="Y195" s="63">
        <v>3103016</v>
      </c>
    </row>
    <row r="196" spans="1:25">
      <c r="A196" s="64" t="s">
        <v>690</v>
      </c>
      <c r="B196" s="64" t="s">
        <v>228</v>
      </c>
      <c r="C196" s="64" t="s">
        <v>28</v>
      </c>
      <c r="D196" s="64" t="s">
        <v>29</v>
      </c>
      <c r="E196" s="64" t="s">
        <v>229</v>
      </c>
      <c r="F196" s="64" t="s">
        <v>691</v>
      </c>
      <c r="G196" s="64" t="s">
        <v>322</v>
      </c>
      <c r="H196" s="64" t="s">
        <v>24</v>
      </c>
      <c r="I196" s="64" t="s">
        <v>216</v>
      </c>
      <c r="J196" s="64" t="s">
        <v>324</v>
      </c>
      <c r="K196" s="64" t="s">
        <v>172</v>
      </c>
      <c r="L196" s="65">
        <v>52898</v>
      </c>
      <c r="M196" s="65">
        <v>108671</v>
      </c>
      <c r="N196" s="65">
        <v>106618</v>
      </c>
      <c r="O196" s="65">
        <v>140081</v>
      </c>
      <c r="P196" s="65">
        <v>0</v>
      </c>
      <c r="Q196" s="65">
        <v>7886</v>
      </c>
      <c r="R196" s="65">
        <v>1138</v>
      </c>
      <c r="S196" s="65">
        <v>3684</v>
      </c>
      <c r="T196" s="57">
        <v>0</v>
      </c>
      <c r="U196" s="58">
        <v>1142196.4220415824</v>
      </c>
      <c r="V196" s="58">
        <v>227166.6429148505</v>
      </c>
      <c r="W196" s="58" t="str">
        <f t="shared" si="3"/>
        <v>A</v>
      </c>
      <c r="X196" s="58">
        <v>1142196</v>
      </c>
      <c r="Y196" s="63">
        <v>996529</v>
      </c>
    </row>
    <row r="197" spans="1:25">
      <c r="A197" s="64" t="s">
        <v>692</v>
      </c>
      <c r="B197" s="64" t="s">
        <v>228</v>
      </c>
      <c r="C197" s="64" t="s">
        <v>28</v>
      </c>
      <c r="D197" s="64" t="s">
        <v>29</v>
      </c>
      <c r="E197" s="64" t="s">
        <v>229</v>
      </c>
      <c r="F197" s="64" t="s">
        <v>693</v>
      </c>
      <c r="G197" s="64" t="s">
        <v>282</v>
      </c>
      <c r="H197" s="64" t="s">
        <v>24</v>
      </c>
      <c r="I197" s="64" t="s">
        <v>694</v>
      </c>
      <c r="J197" s="64" t="s">
        <v>252</v>
      </c>
      <c r="K197" s="64" t="s">
        <v>240</v>
      </c>
      <c r="L197" s="65">
        <v>1</v>
      </c>
      <c r="M197" s="65">
        <v>0</v>
      </c>
      <c r="N197" s="65">
        <v>0</v>
      </c>
      <c r="O197" s="65">
        <v>100097</v>
      </c>
      <c r="P197" s="65">
        <v>0</v>
      </c>
      <c r="Q197" s="65">
        <v>6378</v>
      </c>
      <c r="R197" s="65">
        <v>39</v>
      </c>
      <c r="S197" s="65">
        <v>896</v>
      </c>
      <c r="T197" s="57">
        <v>0</v>
      </c>
      <c r="U197" s="58">
        <v>545051.13504835288</v>
      </c>
      <c r="V197" s="58">
        <v>120740.61714395245</v>
      </c>
      <c r="W197" s="58" t="str">
        <f t="shared" si="3"/>
        <v>A</v>
      </c>
      <c r="X197" s="58">
        <v>545051</v>
      </c>
      <c r="Y197" s="63">
        <v>475539</v>
      </c>
    </row>
    <row r="198" spans="1:25">
      <c r="A198" s="64" t="s">
        <v>695</v>
      </c>
      <c r="B198" s="64" t="s">
        <v>228</v>
      </c>
      <c r="C198" s="64" t="s">
        <v>28</v>
      </c>
      <c r="D198" s="64" t="s">
        <v>29</v>
      </c>
      <c r="E198" s="64" t="s">
        <v>229</v>
      </c>
      <c r="F198" s="64" t="s">
        <v>696</v>
      </c>
      <c r="G198" s="64" t="s">
        <v>272</v>
      </c>
      <c r="H198" s="64" t="s">
        <v>24</v>
      </c>
      <c r="I198" s="64" t="s">
        <v>697</v>
      </c>
      <c r="J198" s="64" t="s">
        <v>274</v>
      </c>
      <c r="K198" s="64" t="s">
        <v>240</v>
      </c>
      <c r="L198" s="65">
        <v>2934</v>
      </c>
      <c r="M198" s="65">
        <v>85184</v>
      </c>
      <c r="N198" s="65">
        <v>77072</v>
      </c>
      <c r="O198" s="65">
        <v>126683</v>
      </c>
      <c r="P198" s="65">
        <v>0</v>
      </c>
      <c r="Q198" s="65">
        <v>6536</v>
      </c>
      <c r="R198" s="65">
        <v>167</v>
      </c>
      <c r="S198" s="65">
        <v>1184</v>
      </c>
      <c r="T198" s="57">
        <v>0</v>
      </c>
      <c r="U198" s="58">
        <v>650943.04624393629</v>
      </c>
      <c r="V198" s="58">
        <v>132809.8474432592</v>
      </c>
      <c r="W198" s="58" t="str">
        <f t="shared" si="3"/>
        <v>A</v>
      </c>
      <c r="X198" s="58">
        <v>650943</v>
      </c>
      <c r="Y198" s="63">
        <v>567927</v>
      </c>
    </row>
    <row r="199" spans="1:25">
      <c r="A199" s="64" t="s">
        <v>698</v>
      </c>
      <c r="B199" s="64" t="s">
        <v>228</v>
      </c>
      <c r="C199" s="64" t="s">
        <v>28</v>
      </c>
      <c r="D199" s="64" t="s">
        <v>29</v>
      </c>
      <c r="E199" s="64" t="s">
        <v>229</v>
      </c>
      <c r="F199" s="64" t="s">
        <v>699</v>
      </c>
      <c r="G199" s="64" t="s">
        <v>237</v>
      </c>
      <c r="H199" s="64" t="s">
        <v>24</v>
      </c>
      <c r="I199" s="64" t="s">
        <v>700</v>
      </c>
      <c r="J199" s="64" t="s">
        <v>239</v>
      </c>
      <c r="K199" s="64" t="s">
        <v>240</v>
      </c>
      <c r="L199" s="65">
        <v>100991</v>
      </c>
      <c r="M199" s="65">
        <v>129931</v>
      </c>
      <c r="N199" s="65">
        <v>129881</v>
      </c>
      <c r="O199" s="65">
        <v>145438</v>
      </c>
      <c r="P199" s="65">
        <v>0</v>
      </c>
      <c r="Q199" s="65">
        <v>8610</v>
      </c>
      <c r="R199" s="65">
        <v>2196</v>
      </c>
      <c r="S199" s="65">
        <v>2003</v>
      </c>
      <c r="T199" s="57">
        <v>5344</v>
      </c>
      <c r="U199" s="58">
        <v>890409.95330249821</v>
      </c>
      <c r="V199" s="58">
        <v>383313.98159792717</v>
      </c>
      <c r="W199" s="58" t="str">
        <f t="shared" si="3"/>
        <v>A</v>
      </c>
      <c r="X199" s="58">
        <v>890410</v>
      </c>
      <c r="Y199" s="63">
        <v>776854</v>
      </c>
    </row>
    <row r="200" spans="1:25">
      <c r="A200" s="64" t="s">
        <v>701</v>
      </c>
      <c r="B200" s="64" t="s">
        <v>228</v>
      </c>
      <c r="C200" s="64" t="s">
        <v>49</v>
      </c>
      <c r="D200" s="64" t="s">
        <v>50</v>
      </c>
      <c r="E200" s="64" t="s">
        <v>229</v>
      </c>
      <c r="F200" s="64" t="s">
        <v>702</v>
      </c>
      <c r="G200" s="64" t="s">
        <v>571</v>
      </c>
      <c r="H200" s="64" t="s">
        <v>24</v>
      </c>
      <c r="I200" s="64" t="s">
        <v>703</v>
      </c>
      <c r="J200" s="64" t="s">
        <v>573</v>
      </c>
      <c r="K200" s="64" t="s">
        <v>172</v>
      </c>
      <c r="L200" s="65">
        <v>13824</v>
      </c>
      <c r="M200" s="65">
        <v>22530</v>
      </c>
      <c r="N200" s="65">
        <v>22526</v>
      </c>
      <c r="O200" s="65">
        <v>59278</v>
      </c>
      <c r="P200" s="65">
        <v>0</v>
      </c>
      <c r="Q200" s="65">
        <v>10720</v>
      </c>
      <c r="R200" s="65">
        <v>736</v>
      </c>
      <c r="S200" s="65">
        <v>1620</v>
      </c>
      <c r="T200" s="57">
        <v>0</v>
      </c>
      <c r="U200" s="58">
        <v>721241.66197166126</v>
      </c>
      <c r="V200" s="58">
        <v>250850.17927817785</v>
      </c>
      <c r="W200" s="58" t="str">
        <f t="shared" si="3"/>
        <v>A</v>
      </c>
      <c r="X200" s="58">
        <v>721242</v>
      </c>
      <c r="Y200" s="63">
        <v>629260</v>
      </c>
    </row>
    <row r="201" spans="1:25">
      <c r="A201" s="64" t="s">
        <v>704</v>
      </c>
      <c r="B201" s="64" t="s">
        <v>228</v>
      </c>
      <c r="C201" s="64" t="s">
        <v>49</v>
      </c>
      <c r="D201" s="64" t="s">
        <v>50</v>
      </c>
      <c r="E201" s="64" t="s">
        <v>229</v>
      </c>
      <c r="F201" s="64" t="s">
        <v>705</v>
      </c>
      <c r="G201" s="64" t="s">
        <v>483</v>
      </c>
      <c r="H201" s="64" t="s">
        <v>24</v>
      </c>
      <c r="I201" s="64" t="s">
        <v>706</v>
      </c>
      <c r="J201" s="64" t="s">
        <v>485</v>
      </c>
      <c r="K201" s="64" t="s">
        <v>172</v>
      </c>
      <c r="L201" s="65">
        <v>9116</v>
      </c>
      <c r="M201" s="65">
        <v>26287</v>
      </c>
      <c r="N201" s="65">
        <v>26287</v>
      </c>
      <c r="O201" s="65">
        <v>68549</v>
      </c>
      <c r="P201" s="65">
        <v>0</v>
      </c>
      <c r="Q201" s="65">
        <v>8126</v>
      </c>
      <c r="R201" s="65">
        <v>1196</v>
      </c>
      <c r="S201" s="65">
        <v>997</v>
      </c>
      <c r="T201" s="57">
        <v>0</v>
      </c>
      <c r="U201" s="58">
        <v>554021.36772419256</v>
      </c>
      <c r="V201" s="58">
        <v>235749.98759913986</v>
      </c>
      <c r="W201" s="58" t="str">
        <f t="shared" si="3"/>
        <v>A</v>
      </c>
      <c r="X201" s="58">
        <v>554021</v>
      </c>
      <c r="Y201" s="63">
        <v>483365</v>
      </c>
    </row>
    <row r="202" spans="1:25">
      <c r="A202" s="64" t="s">
        <v>707</v>
      </c>
      <c r="B202" s="64" t="s">
        <v>228</v>
      </c>
      <c r="C202" s="64" t="s">
        <v>28</v>
      </c>
      <c r="D202" s="64" t="s">
        <v>29</v>
      </c>
      <c r="E202" s="64" t="s">
        <v>229</v>
      </c>
      <c r="F202" s="64" t="s">
        <v>708</v>
      </c>
      <c r="G202" s="64" t="s">
        <v>242</v>
      </c>
      <c r="H202" s="64" t="s">
        <v>24</v>
      </c>
      <c r="I202" s="64" t="s">
        <v>709</v>
      </c>
      <c r="J202" s="64" t="s">
        <v>244</v>
      </c>
      <c r="K202" s="64" t="s">
        <v>240</v>
      </c>
      <c r="L202" s="65">
        <v>2006</v>
      </c>
      <c r="M202" s="65">
        <v>39093</v>
      </c>
      <c r="N202" s="65">
        <v>32317</v>
      </c>
      <c r="O202" s="65">
        <v>75540</v>
      </c>
      <c r="P202" s="65">
        <v>0</v>
      </c>
      <c r="Q202" s="65">
        <v>6006</v>
      </c>
      <c r="R202" s="65">
        <v>458</v>
      </c>
      <c r="S202" s="65">
        <v>2005</v>
      </c>
      <c r="T202" s="57">
        <v>0</v>
      </c>
      <c r="U202" s="58">
        <v>673095.4676051368</v>
      </c>
      <c r="V202" s="58">
        <v>143803.7265594138</v>
      </c>
      <c r="W202" s="58" t="str">
        <f t="shared" si="3"/>
        <v>A</v>
      </c>
      <c r="X202" s="58">
        <v>673095</v>
      </c>
      <c r="Y202" s="63">
        <v>587253</v>
      </c>
    </row>
    <row r="203" spans="1:25">
      <c r="A203" s="64" t="s">
        <v>710</v>
      </c>
      <c r="B203" s="64" t="s">
        <v>228</v>
      </c>
      <c r="C203" s="64" t="s">
        <v>49</v>
      </c>
      <c r="D203" s="64" t="s">
        <v>50</v>
      </c>
      <c r="E203" s="64" t="s">
        <v>229</v>
      </c>
      <c r="F203" s="64" t="s">
        <v>711</v>
      </c>
      <c r="G203" s="64" t="s">
        <v>232</v>
      </c>
      <c r="H203" s="64" t="s">
        <v>24</v>
      </c>
      <c r="I203" s="64" t="s">
        <v>712</v>
      </c>
      <c r="J203" s="64" t="s">
        <v>234</v>
      </c>
      <c r="K203" s="64" t="s">
        <v>172</v>
      </c>
      <c r="L203" s="65">
        <v>6618</v>
      </c>
      <c r="M203" s="65">
        <v>39406</v>
      </c>
      <c r="N203" s="65">
        <v>39406</v>
      </c>
      <c r="O203" s="65">
        <v>69516</v>
      </c>
      <c r="P203" s="65">
        <v>0</v>
      </c>
      <c r="Q203" s="65">
        <v>5290</v>
      </c>
      <c r="R203" s="65">
        <v>320</v>
      </c>
      <c r="S203" s="65">
        <v>1147</v>
      </c>
      <c r="T203" s="57">
        <v>0</v>
      </c>
      <c r="U203" s="58">
        <v>493906.411981927</v>
      </c>
      <c r="V203" s="58">
        <v>120700.3197226661</v>
      </c>
      <c r="W203" s="58" t="str">
        <f t="shared" si="3"/>
        <v>A</v>
      </c>
      <c r="X203" s="58">
        <v>493906</v>
      </c>
      <c r="Y203" s="63">
        <v>430917</v>
      </c>
    </row>
    <row r="204" spans="1:25">
      <c r="A204" s="64" t="s">
        <v>713</v>
      </c>
      <c r="B204" s="64" t="s">
        <v>228</v>
      </c>
      <c r="C204" s="64" t="s">
        <v>49</v>
      </c>
      <c r="D204" s="64" t="s">
        <v>50</v>
      </c>
      <c r="E204" s="64" t="s">
        <v>229</v>
      </c>
      <c r="F204" s="64" t="s">
        <v>714</v>
      </c>
      <c r="G204" s="64" t="s">
        <v>250</v>
      </c>
      <c r="H204" s="64" t="s">
        <v>24</v>
      </c>
      <c r="I204" s="64" t="s">
        <v>715</v>
      </c>
      <c r="J204" s="64" t="s">
        <v>252</v>
      </c>
      <c r="K204" s="64" t="s">
        <v>240</v>
      </c>
      <c r="L204" s="65">
        <v>15918</v>
      </c>
      <c r="M204" s="65">
        <v>47647</v>
      </c>
      <c r="N204" s="65">
        <v>47647</v>
      </c>
      <c r="O204" s="65">
        <v>73732</v>
      </c>
      <c r="P204" s="65">
        <v>0</v>
      </c>
      <c r="Q204" s="65">
        <v>6335</v>
      </c>
      <c r="R204" s="65">
        <v>1216</v>
      </c>
      <c r="S204" s="65">
        <v>1623</v>
      </c>
      <c r="T204" s="57">
        <v>0</v>
      </c>
      <c r="U204" s="58">
        <v>615001.09868290031</v>
      </c>
      <c r="V204" s="58">
        <v>204056.80885919469</v>
      </c>
      <c r="W204" s="58" t="str">
        <f t="shared" si="3"/>
        <v>A</v>
      </c>
      <c r="X204" s="58">
        <v>615001</v>
      </c>
      <c r="Y204" s="63">
        <v>536568</v>
      </c>
    </row>
    <row r="205" spans="1:25">
      <c r="A205" s="64" t="s">
        <v>716</v>
      </c>
      <c r="B205" s="64" t="s">
        <v>228</v>
      </c>
      <c r="C205" s="64" t="s">
        <v>49</v>
      </c>
      <c r="D205" s="64" t="s">
        <v>50</v>
      </c>
      <c r="E205" s="64" t="s">
        <v>229</v>
      </c>
      <c r="F205" s="64" t="s">
        <v>717</v>
      </c>
      <c r="G205" s="64" t="s">
        <v>359</v>
      </c>
      <c r="H205" s="64" t="s">
        <v>24</v>
      </c>
      <c r="I205" s="64" t="s">
        <v>718</v>
      </c>
      <c r="J205" s="64" t="s">
        <v>361</v>
      </c>
      <c r="K205" s="64" t="s">
        <v>172</v>
      </c>
      <c r="L205" s="65">
        <v>10898</v>
      </c>
      <c r="M205" s="65">
        <v>43367</v>
      </c>
      <c r="N205" s="65">
        <v>43367</v>
      </c>
      <c r="O205" s="65">
        <v>92428</v>
      </c>
      <c r="P205" s="65">
        <v>0</v>
      </c>
      <c r="Q205" s="65">
        <v>5743</v>
      </c>
      <c r="R205" s="65">
        <v>469</v>
      </c>
      <c r="S205" s="65">
        <v>674</v>
      </c>
      <c r="T205" s="57">
        <v>0</v>
      </c>
      <c r="U205" s="58">
        <v>472814.79029526806</v>
      </c>
      <c r="V205" s="58">
        <v>139725.9402568801</v>
      </c>
      <c r="W205" s="58" t="str">
        <f t="shared" si="3"/>
        <v>A</v>
      </c>
      <c r="X205" s="58">
        <v>472815</v>
      </c>
      <c r="Y205" s="63">
        <v>412516</v>
      </c>
    </row>
    <row r="206" spans="1:25">
      <c r="A206" s="64" t="s">
        <v>719</v>
      </c>
      <c r="B206" s="64" t="s">
        <v>228</v>
      </c>
      <c r="C206" s="64" t="s">
        <v>28</v>
      </c>
      <c r="D206" s="64" t="s">
        <v>29</v>
      </c>
      <c r="E206" s="64" t="s">
        <v>229</v>
      </c>
      <c r="F206" s="64" t="s">
        <v>720</v>
      </c>
      <c r="G206" s="64" t="s">
        <v>359</v>
      </c>
      <c r="H206" s="64" t="s">
        <v>24</v>
      </c>
      <c r="I206" s="64" t="s">
        <v>721</v>
      </c>
      <c r="J206" s="64" t="s">
        <v>361</v>
      </c>
      <c r="K206" s="64" t="s">
        <v>172</v>
      </c>
      <c r="L206" s="65">
        <v>60877</v>
      </c>
      <c r="M206" s="65">
        <v>80303</v>
      </c>
      <c r="N206" s="65">
        <v>80303</v>
      </c>
      <c r="O206" s="65">
        <v>115942</v>
      </c>
      <c r="P206" s="65">
        <v>0</v>
      </c>
      <c r="Q206" s="65">
        <v>15215</v>
      </c>
      <c r="R206" s="65">
        <v>6389</v>
      </c>
      <c r="S206" s="65">
        <v>2025</v>
      </c>
      <c r="T206" s="57">
        <v>0</v>
      </c>
      <c r="U206" s="58">
        <v>1039744.5002789805</v>
      </c>
      <c r="V206" s="58">
        <v>737957.71281178598</v>
      </c>
      <c r="W206" s="58" t="str">
        <f t="shared" si="3"/>
        <v>A</v>
      </c>
      <c r="X206" s="58">
        <v>1039745</v>
      </c>
      <c r="Y206" s="63">
        <v>907144</v>
      </c>
    </row>
    <row r="207" spans="1:25">
      <c r="A207" s="64" t="s">
        <v>722</v>
      </c>
      <c r="B207" s="64" t="s">
        <v>228</v>
      </c>
      <c r="C207" s="64" t="s">
        <v>28</v>
      </c>
      <c r="D207" s="64" t="s">
        <v>29</v>
      </c>
      <c r="E207" s="64" t="s">
        <v>229</v>
      </c>
      <c r="F207" s="64" t="s">
        <v>723</v>
      </c>
      <c r="G207" s="64" t="s">
        <v>272</v>
      </c>
      <c r="H207" s="64" t="s">
        <v>24</v>
      </c>
      <c r="I207" s="64" t="s">
        <v>724</v>
      </c>
      <c r="J207" s="64" t="s">
        <v>274</v>
      </c>
      <c r="K207" s="64" t="s">
        <v>240</v>
      </c>
      <c r="L207" s="65">
        <v>29114</v>
      </c>
      <c r="M207" s="65">
        <v>78029</v>
      </c>
      <c r="N207" s="65">
        <v>74393</v>
      </c>
      <c r="O207" s="65">
        <v>106433</v>
      </c>
      <c r="P207" s="65">
        <v>0</v>
      </c>
      <c r="Q207" s="65">
        <v>10874</v>
      </c>
      <c r="R207" s="65">
        <v>3419</v>
      </c>
      <c r="S207" s="65">
        <v>1776</v>
      </c>
      <c r="T207" s="57">
        <v>0</v>
      </c>
      <c r="U207" s="58">
        <v>845089.61635720776</v>
      </c>
      <c r="V207" s="58">
        <v>445432.25949793449</v>
      </c>
      <c r="W207" s="58" t="str">
        <f t="shared" si="3"/>
        <v>A</v>
      </c>
      <c r="X207" s="58">
        <v>845090</v>
      </c>
      <c r="Y207" s="63">
        <v>737314</v>
      </c>
    </row>
    <row r="208" spans="1:25">
      <c r="A208" s="64" t="s">
        <v>725</v>
      </c>
      <c r="B208" s="64" t="s">
        <v>228</v>
      </c>
      <c r="C208" s="64" t="s">
        <v>28</v>
      </c>
      <c r="D208" s="64" t="s">
        <v>29</v>
      </c>
      <c r="E208" s="64" t="s">
        <v>229</v>
      </c>
      <c r="F208" s="64" t="s">
        <v>726</v>
      </c>
      <c r="G208" s="64" t="s">
        <v>250</v>
      </c>
      <c r="H208" s="64" t="s">
        <v>24</v>
      </c>
      <c r="I208" s="64" t="s">
        <v>727</v>
      </c>
      <c r="J208" s="64" t="s">
        <v>252</v>
      </c>
      <c r="K208" s="64" t="s">
        <v>240</v>
      </c>
      <c r="L208" s="65">
        <v>1</v>
      </c>
      <c r="M208" s="65">
        <v>0</v>
      </c>
      <c r="N208" s="65">
        <v>0</v>
      </c>
      <c r="O208" s="65">
        <v>115903</v>
      </c>
      <c r="P208" s="65">
        <v>0</v>
      </c>
      <c r="Q208" s="65">
        <v>18881</v>
      </c>
      <c r="R208" s="65">
        <v>397</v>
      </c>
      <c r="S208" s="65">
        <v>1495</v>
      </c>
      <c r="T208" s="57">
        <v>0</v>
      </c>
      <c r="U208" s="58">
        <v>1062923.892803865</v>
      </c>
      <c r="V208" s="58">
        <v>377552.43031645817</v>
      </c>
      <c r="W208" s="58" t="str">
        <f t="shared" si="3"/>
        <v>A</v>
      </c>
      <c r="X208" s="58">
        <v>1062924</v>
      </c>
      <c r="Y208" s="63">
        <v>927367</v>
      </c>
    </row>
    <row r="209" spans="1:25">
      <c r="A209" s="64" t="s">
        <v>728</v>
      </c>
      <c r="B209" s="64" t="s">
        <v>228</v>
      </c>
      <c r="C209" s="64" t="s">
        <v>28</v>
      </c>
      <c r="D209" s="64" t="s">
        <v>29</v>
      </c>
      <c r="E209" s="64" t="s">
        <v>229</v>
      </c>
      <c r="F209" s="64" t="s">
        <v>729</v>
      </c>
      <c r="G209" s="64" t="s">
        <v>571</v>
      </c>
      <c r="H209" s="64" t="s">
        <v>24</v>
      </c>
      <c r="I209" s="64" t="s">
        <v>730</v>
      </c>
      <c r="J209" s="64" t="s">
        <v>573</v>
      </c>
      <c r="K209" s="64" t="s">
        <v>172</v>
      </c>
      <c r="L209" s="65">
        <v>15791</v>
      </c>
      <c r="M209" s="65">
        <v>52249</v>
      </c>
      <c r="N209" s="65">
        <v>49729</v>
      </c>
      <c r="O209" s="65">
        <v>124442</v>
      </c>
      <c r="P209" s="65">
        <v>0</v>
      </c>
      <c r="Q209" s="65">
        <v>17518</v>
      </c>
      <c r="R209" s="65">
        <v>2577</v>
      </c>
      <c r="S209" s="65">
        <v>2208</v>
      </c>
      <c r="T209" s="57">
        <v>0</v>
      </c>
      <c r="U209" s="58">
        <v>1158423.4604306482</v>
      </c>
      <c r="V209" s="58">
        <v>508133.7225145566</v>
      </c>
      <c r="W209" s="58" t="str">
        <f t="shared" si="3"/>
        <v>A</v>
      </c>
      <c r="X209" s="58">
        <v>1158423</v>
      </c>
      <c r="Y209" s="63">
        <v>1010686</v>
      </c>
    </row>
    <row r="210" spans="1:25">
      <c r="A210" s="64" t="s">
        <v>731</v>
      </c>
      <c r="B210" s="64" t="s">
        <v>228</v>
      </c>
      <c r="C210" s="64" t="s">
        <v>49</v>
      </c>
      <c r="D210" s="64" t="s">
        <v>50</v>
      </c>
      <c r="E210" s="64" t="s">
        <v>229</v>
      </c>
      <c r="F210" s="64" t="s">
        <v>732</v>
      </c>
      <c r="G210" s="64" t="s">
        <v>52</v>
      </c>
      <c r="H210" s="64" t="s">
        <v>24</v>
      </c>
      <c r="I210" s="64" t="s">
        <v>733</v>
      </c>
      <c r="J210" s="64" t="s">
        <v>278</v>
      </c>
      <c r="K210" s="64" t="s">
        <v>240</v>
      </c>
      <c r="L210" s="65">
        <v>1</v>
      </c>
      <c r="M210" s="65">
        <v>35834</v>
      </c>
      <c r="N210" s="65">
        <v>35834</v>
      </c>
      <c r="O210" s="65">
        <v>93834</v>
      </c>
      <c r="P210" s="65">
        <v>0</v>
      </c>
      <c r="Q210" s="65">
        <v>12605</v>
      </c>
      <c r="R210" s="65">
        <v>263</v>
      </c>
      <c r="S210" s="65">
        <v>2766</v>
      </c>
      <c r="T210" s="57">
        <v>0</v>
      </c>
      <c r="U210" s="58">
        <v>1041309.7281986602</v>
      </c>
      <c r="V210" s="58">
        <v>251909.24009004008</v>
      </c>
      <c r="W210" s="58" t="str">
        <f t="shared" si="3"/>
        <v>A</v>
      </c>
      <c r="X210" s="58">
        <v>1041310</v>
      </c>
      <c r="Y210" s="63">
        <v>908509</v>
      </c>
    </row>
    <row r="211" spans="1:25">
      <c r="A211" s="64" t="s">
        <v>734</v>
      </c>
      <c r="B211" s="64" t="s">
        <v>228</v>
      </c>
      <c r="C211" s="64" t="s">
        <v>28</v>
      </c>
      <c r="D211" s="64" t="s">
        <v>29</v>
      </c>
      <c r="E211" s="64" t="s">
        <v>229</v>
      </c>
      <c r="F211" s="64" t="s">
        <v>735</v>
      </c>
      <c r="G211" s="64" t="s">
        <v>175</v>
      </c>
      <c r="H211" s="64" t="s">
        <v>24</v>
      </c>
      <c r="I211" s="64" t="s">
        <v>736</v>
      </c>
      <c r="J211" s="64" t="s">
        <v>234</v>
      </c>
      <c r="K211" s="64" t="s">
        <v>172</v>
      </c>
      <c r="L211" s="65">
        <v>9903</v>
      </c>
      <c r="M211" s="65">
        <v>58003</v>
      </c>
      <c r="N211" s="65">
        <v>53643</v>
      </c>
      <c r="O211" s="65">
        <v>64173</v>
      </c>
      <c r="P211" s="65">
        <v>0</v>
      </c>
      <c r="Q211" s="65">
        <v>2844</v>
      </c>
      <c r="R211" s="65">
        <v>386</v>
      </c>
      <c r="S211" s="65">
        <v>297</v>
      </c>
      <c r="T211" s="57">
        <v>0</v>
      </c>
      <c r="U211" s="58">
        <v>264086.65398626</v>
      </c>
      <c r="V211" s="58">
        <v>80180.967020890195</v>
      </c>
      <c r="W211" s="58" t="str">
        <f t="shared" si="3"/>
        <v>A</v>
      </c>
      <c r="X211" s="58">
        <v>264087</v>
      </c>
      <c r="Y211" s="63">
        <v>230407</v>
      </c>
    </row>
    <row r="212" spans="1:25">
      <c r="A212" s="64" t="s">
        <v>737</v>
      </c>
      <c r="B212" s="64" t="s">
        <v>228</v>
      </c>
      <c r="C212" s="64" t="s">
        <v>28</v>
      </c>
      <c r="D212" s="64" t="s">
        <v>29</v>
      </c>
      <c r="E212" s="64" t="s">
        <v>229</v>
      </c>
      <c r="F212" s="64" t="s">
        <v>738</v>
      </c>
      <c r="G212" s="64" t="s">
        <v>660</v>
      </c>
      <c r="H212" s="64" t="s">
        <v>24</v>
      </c>
      <c r="I212" s="64" t="s">
        <v>739</v>
      </c>
      <c r="J212" s="64" t="s">
        <v>662</v>
      </c>
      <c r="K212" s="64" t="s">
        <v>172</v>
      </c>
      <c r="L212" s="65">
        <v>13293</v>
      </c>
      <c r="M212" s="65">
        <v>23660</v>
      </c>
      <c r="N212" s="65">
        <v>23543</v>
      </c>
      <c r="O212" s="65">
        <v>51199</v>
      </c>
      <c r="P212" s="65">
        <v>0</v>
      </c>
      <c r="Q212" s="65">
        <v>9414</v>
      </c>
      <c r="R212" s="65">
        <v>2303</v>
      </c>
      <c r="S212" s="65">
        <v>2683</v>
      </c>
      <c r="T212" s="57">
        <v>0</v>
      </c>
      <c r="U212" s="58">
        <v>845097.21651313128</v>
      </c>
      <c r="V212" s="58">
        <v>338679.07362255664</v>
      </c>
      <c r="W212" s="58" t="str">
        <f t="shared" si="3"/>
        <v>A</v>
      </c>
      <c r="X212" s="58">
        <v>845097</v>
      </c>
      <c r="Y212" s="63">
        <v>737320</v>
      </c>
    </row>
    <row r="213" spans="1:25">
      <c r="A213" s="64" t="s">
        <v>740</v>
      </c>
      <c r="B213" s="64" t="s">
        <v>228</v>
      </c>
      <c r="C213" s="64" t="s">
        <v>49</v>
      </c>
      <c r="D213" s="64" t="s">
        <v>50</v>
      </c>
      <c r="E213" s="64" t="s">
        <v>229</v>
      </c>
      <c r="F213" s="64" t="s">
        <v>741</v>
      </c>
      <c r="G213" s="64" t="s">
        <v>237</v>
      </c>
      <c r="H213" s="64" t="s">
        <v>24</v>
      </c>
      <c r="I213" s="64" t="s">
        <v>742</v>
      </c>
      <c r="J213" s="64" t="s">
        <v>239</v>
      </c>
      <c r="K213" s="64" t="s">
        <v>240</v>
      </c>
      <c r="L213" s="65">
        <v>50645</v>
      </c>
      <c r="M213" s="65">
        <v>81760</v>
      </c>
      <c r="N213" s="65">
        <v>80291</v>
      </c>
      <c r="O213" s="65">
        <v>106098</v>
      </c>
      <c r="P213" s="65">
        <v>0</v>
      </c>
      <c r="Q213" s="65">
        <v>10824</v>
      </c>
      <c r="R213" s="65">
        <v>803</v>
      </c>
      <c r="S213" s="65">
        <v>2781</v>
      </c>
      <c r="T213" s="57">
        <v>0</v>
      </c>
      <c r="U213" s="58">
        <v>1013059.599819193</v>
      </c>
      <c r="V213" s="58">
        <v>257561.52756435372</v>
      </c>
      <c r="W213" s="58" t="str">
        <f t="shared" si="3"/>
        <v>A</v>
      </c>
      <c r="X213" s="58">
        <v>1013060</v>
      </c>
      <c r="Y213" s="63">
        <v>883862</v>
      </c>
    </row>
    <row r="214" spans="1:25">
      <c r="A214" s="64" t="s">
        <v>743</v>
      </c>
      <c r="B214" s="64" t="s">
        <v>228</v>
      </c>
      <c r="C214" s="64" t="s">
        <v>49</v>
      </c>
      <c r="D214" s="64" t="s">
        <v>50</v>
      </c>
      <c r="E214" s="64" t="s">
        <v>229</v>
      </c>
      <c r="F214" s="64" t="s">
        <v>744</v>
      </c>
      <c r="G214" s="64" t="s">
        <v>242</v>
      </c>
      <c r="H214" s="64" t="s">
        <v>24</v>
      </c>
      <c r="I214" s="64" t="s">
        <v>745</v>
      </c>
      <c r="J214" s="64" t="s">
        <v>244</v>
      </c>
      <c r="K214" s="64" t="s">
        <v>240</v>
      </c>
      <c r="L214" s="65">
        <v>25750</v>
      </c>
      <c r="M214" s="65">
        <v>71133</v>
      </c>
      <c r="N214" s="65">
        <v>71133</v>
      </c>
      <c r="O214" s="65">
        <v>89701</v>
      </c>
      <c r="P214" s="65">
        <v>0</v>
      </c>
      <c r="Q214" s="65">
        <v>9258</v>
      </c>
      <c r="R214" s="65">
        <v>287</v>
      </c>
      <c r="S214" s="65">
        <v>3084</v>
      </c>
      <c r="T214" s="57">
        <v>0</v>
      </c>
      <c r="U214" s="58">
        <v>983866.01858288085</v>
      </c>
      <c r="V214" s="58">
        <v>191725.52921139388</v>
      </c>
      <c r="W214" s="58" t="str">
        <f t="shared" si="3"/>
        <v>A</v>
      </c>
      <c r="X214" s="58">
        <v>983866</v>
      </c>
      <c r="Y214" s="63">
        <v>858391</v>
      </c>
    </row>
    <row r="215" spans="1:25">
      <c r="A215" s="64" t="s">
        <v>746</v>
      </c>
      <c r="B215" s="64" t="s">
        <v>228</v>
      </c>
      <c r="C215" s="64" t="s">
        <v>49</v>
      </c>
      <c r="D215" s="64" t="s">
        <v>50</v>
      </c>
      <c r="E215" s="64" t="s">
        <v>229</v>
      </c>
      <c r="F215" s="64" t="s">
        <v>747</v>
      </c>
      <c r="G215" s="64" t="s">
        <v>237</v>
      </c>
      <c r="H215" s="64" t="s">
        <v>24</v>
      </c>
      <c r="I215" s="64" t="s">
        <v>748</v>
      </c>
      <c r="J215" s="64" t="s">
        <v>239</v>
      </c>
      <c r="K215" s="64" t="s">
        <v>240</v>
      </c>
      <c r="L215" s="65">
        <v>33663</v>
      </c>
      <c r="M215" s="65">
        <v>68547</v>
      </c>
      <c r="N215" s="65">
        <v>69717</v>
      </c>
      <c r="O215" s="65">
        <v>85331</v>
      </c>
      <c r="P215" s="65">
        <v>0</v>
      </c>
      <c r="Q215" s="65">
        <v>6500</v>
      </c>
      <c r="R215" s="65">
        <v>3409</v>
      </c>
      <c r="S215" s="65">
        <v>2103</v>
      </c>
      <c r="T215" s="57">
        <v>0</v>
      </c>
      <c r="U215" s="58">
        <v>724160.67039717722</v>
      </c>
      <c r="V215" s="58">
        <v>363825.669680349</v>
      </c>
      <c r="W215" s="58" t="str">
        <f t="shared" si="3"/>
        <v>A</v>
      </c>
      <c r="X215" s="58">
        <v>724161</v>
      </c>
      <c r="Y215" s="63">
        <v>631807</v>
      </c>
    </row>
    <row r="216" spans="1:25">
      <c r="A216" s="64" t="s">
        <v>749</v>
      </c>
      <c r="B216" s="64" t="s">
        <v>228</v>
      </c>
      <c r="C216" s="64" t="s">
        <v>28</v>
      </c>
      <c r="D216" s="64" t="s">
        <v>29</v>
      </c>
      <c r="E216" s="64" t="s">
        <v>229</v>
      </c>
      <c r="F216" s="64" t="s">
        <v>750</v>
      </c>
      <c r="G216" s="64" t="s">
        <v>330</v>
      </c>
      <c r="H216" s="64" t="s">
        <v>24</v>
      </c>
      <c r="I216" s="64" t="s">
        <v>751</v>
      </c>
      <c r="J216" s="64" t="s">
        <v>304</v>
      </c>
      <c r="K216" s="64" t="s">
        <v>172</v>
      </c>
      <c r="L216" s="65">
        <v>13524</v>
      </c>
      <c r="M216" s="65">
        <v>30235</v>
      </c>
      <c r="N216" s="65">
        <v>30235</v>
      </c>
      <c r="O216" s="65">
        <v>55468</v>
      </c>
      <c r="P216" s="65">
        <v>0</v>
      </c>
      <c r="Q216" s="65">
        <v>5361</v>
      </c>
      <c r="R216" s="65">
        <v>1751</v>
      </c>
      <c r="S216" s="65">
        <v>1139</v>
      </c>
      <c r="T216" s="57">
        <v>0</v>
      </c>
      <c r="U216" s="58">
        <v>467127.82635013975</v>
      </c>
      <c r="V216" s="58">
        <v>224276.29549199875</v>
      </c>
      <c r="W216" s="58" t="str">
        <f t="shared" si="3"/>
        <v>A</v>
      </c>
      <c r="X216" s="58">
        <v>467128</v>
      </c>
      <c r="Y216" s="63">
        <v>407554</v>
      </c>
    </row>
    <row r="217" spans="1:25">
      <c r="A217" s="64" t="s">
        <v>752</v>
      </c>
      <c r="B217" s="64" t="s">
        <v>228</v>
      </c>
      <c r="C217" s="64" t="s">
        <v>49</v>
      </c>
      <c r="D217" s="64" t="s">
        <v>50</v>
      </c>
      <c r="E217" s="64" t="s">
        <v>229</v>
      </c>
      <c r="F217" s="64" t="s">
        <v>753</v>
      </c>
      <c r="G217" s="64" t="s">
        <v>242</v>
      </c>
      <c r="H217" s="64" t="s">
        <v>24</v>
      </c>
      <c r="I217" s="64" t="s">
        <v>754</v>
      </c>
      <c r="J217" s="64" t="s">
        <v>244</v>
      </c>
      <c r="K217" s="64" t="s">
        <v>240</v>
      </c>
      <c r="L217" s="65">
        <v>1</v>
      </c>
      <c r="M217" s="65">
        <v>28988</v>
      </c>
      <c r="N217" s="65">
        <v>28254</v>
      </c>
      <c r="O217" s="65">
        <v>64234</v>
      </c>
      <c r="P217" s="65">
        <v>0</v>
      </c>
      <c r="Q217" s="65">
        <v>1360</v>
      </c>
      <c r="R217" s="65">
        <v>174</v>
      </c>
      <c r="S217" s="65">
        <v>333</v>
      </c>
      <c r="T217" s="57">
        <v>0</v>
      </c>
      <c r="U217" s="58">
        <v>224560.80284629494</v>
      </c>
      <c r="V217" s="58">
        <v>37586.078208867097</v>
      </c>
      <c r="W217" s="58" t="str">
        <f t="shared" si="3"/>
        <v>A</v>
      </c>
      <c r="X217" s="58">
        <v>224561</v>
      </c>
      <c r="Y217" s="63">
        <v>195922</v>
      </c>
    </row>
    <row r="218" spans="1:25">
      <c r="A218" s="64" t="s">
        <v>755</v>
      </c>
      <c r="B218" s="64" t="s">
        <v>228</v>
      </c>
      <c r="C218" s="64" t="s">
        <v>28</v>
      </c>
      <c r="D218" s="64" t="s">
        <v>29</v>
      </c>
      <c r="E218" s="64" t="s">
        <v>229</v>
      </c>
      <c r="F218" s="64" t="s">
        <v>756</v>
      </c>
      <c r="G218" s="64" t="s">
        <v>90</v>
      </c>
      <c r="H218" s="64" t="s">
        <v>24</v>
      </c>
      <c r="I218" s="64" t="s">
        <v>757</v>
      </c>
      <c r="J218" s="64" t="s">
        <v>758</v>
      </c>
      <c r="K218" s="64" t="s">
        <v>172</v>
      </c>
      <c r="L218" s="65">
        <v>11507</v>
      </c>
      <c r="M218" s="65">
        <v>18736</v>
      </c>
      <c r="N218" s="65">
        <v>18736</v>
      </c>
      <c r="O218" s="65">
        <v>64925</v>
      </c>
      <c r="P218" s="65">
        <v>0</v>
      </c>
      <c r="Q218" s="65">
        <v>7986</v>
      </c>
      <c r="R218" s="65">
        <v>945</v>
      </c>
      <c r="S218" s="65">
        <v>1148</v>
      </c>
      <c r="T218" s="57">
        <v>0</v>
      </c>
      <c r="U218" s="58">
        <v>568150.66062438244</v>
      </c>
      <c r="V218" s="58">
        <v>215223.7519128907</v>
      </c>
      <c r="W218" s="58" t="str">
        <f t="shared" si="3"/>
        <v>A</v>
      </c>
      <c r="X218" s="58">
        <v>568151</v>
      </c>
      <c r="Y218" s="63">
        <v>495693</v>
      </c>
    </row>
    <row r="219" spans="1:25">
      <c r="A219" s="64" t="s">
        <v>759</v>
      </c>
      <c r="B219" s="64" t="s">
        <v>228</v>
      </c>
      <c r="C219" s="64" t="s">
        <v>102</v>
      </c>
      <c r="D219" s="64" t="s">
        <v>103</v>
      </c>
      <c r="E219" s="64" t="s">
        <v>229</v>
      </c>
      <c r="F219" s="64" t="s">
        <v>760</v>
      </c>
      <c r="G219" s="64" t="s">
        <v>232</v>
      </c>
      <c r="H219" s="64" t="s">
        <v>24</v>
      </c>
      <c r="I219" s="64" t="s">
        <v>24</v>
      </c>
      <c r="J219" s="64" t="s">
        <v>234</v>
      </c>
      <c r="K219" s="64" t="s">
        <v>172</v>
      </c>
      <c r="L219" s="65">
        <v>156207</v>
      </c>
      <c r="M219" s="65">
        <v>186538</v>
      </c>
      <c r="N219" s="65">
        <v>185883</v>
      </c>
      <c r="O219" s="65">
        <v>269161</v>
      </c>
      <c r="P219" s="65">
        <v>0</v>
      </c>
      <c r="Q219" s="65">
        <v>19962</v>
      </c>
      <c r="R219" s="65">
        <v>8830</v>
      </c>
      <c r="S219" s="65">
        <v>3368</v>
      </c>
      <c r="T219" s="57">
        <v>0</v>
      </c>
      <c r="U219" s="58">
        <v>1714626.0706558328</v>
      </c>
      <c r="V219" s="58">
        <v>1000187.9656277418</v>
      </c>
      <c r="W219" s="58" t="str">
        <f t="shared" si="3"/>
        <v>A</v>
      </c>
      <c r="X219" s="58">
        <v>1714626</v>
      </c>
      <c r="Y219" s="63">
        <v>1495955</v>
      </c>
    </row>
    <row r="220" spans="1:25">
      <c r="A220" s="64" t="s">
        <v>761</v>
      </c>
      <c r="B220" s="64" t="s">
        <v>228</v>
      </c>
      <c r="C220" s="64" t="s">
        <v>102</v>
      </c>
      <c r="D220" s="64" t="s">
        <v>103</v>
      </c>
      <c r="E220" s="64" t="s">
        <v>229</v>
      </c>
      <c r="F220" s="64" t="s">
        <v>224</v>
      </c>
      <c r="G220" s="64" t="s">
        <v>175</v>
      </c>
      <c r="H220" s="64" t="s">
        <v>24</v>
      </c>
      <c r="I220" s="64" t="s">
        <v>24</v>
      </c>
      <c r="J220" s="64" t="s">
        <v>234</v>
      </c>
      <c r="K220" s="64" t="s">
        <v>172</v>
      </c>
      <c r="L220" s="65">
        <v>254906</v>
      </c>
      <c r="M220" s="65">
        <v>343741</v>
      </c>
      <c r="N220" s="65">
        <v>349089</v>
      </c>
      <c r="O220" s="65">
        <v>593448</v>
      </c>
      <c r="P220" s="65">
        <v>0</v>
      </c>
      <c r="Q220" s="65">
        <v>37017</v>
      </c>
      <c r="R220" s="65">
        <v>10510</v>
      </c>
      <c r="S220" s="65">
        <v>5050</v>
      </c>
      <c r="T220" s="57">
        <v>0</v>
      </c>
      <c r="U220" s="58">
        <v>3162525.4713399494</v>
      </c>
      <c r="V220" s="58">
        <v>1435657.1391062385</v>
      </c>
      <c r="W220" s="58" t="str">
        <f t="shared" si="3"/>
        <v>A</v>
      </c>
      <c r="X220" s="58">
        <v>3162525</v>
      </c>
      <c r="Y220" s="63">
        <v>2759200</v>
      </c>
    </row>
    <row r="221" spans="1:25">
      <c r="A221" s="64" t="s">
        <v>762</v>
      </c>
      <c r="B221" s="64" t="s">
        <v>228</v>
      </c>
      <c r="C221" s="64" t="s">
        <v>102</v>
      </c>
      <c r="D221" s="64" t="s">
        <v>103</v>
      </c>
      <c r="E221" s="64" t="s">
        <v>229</v>
      </c>
      <c r="F221" s="64" t="s">
        <v>226</v>
      </c>
      <c r="G221" s="64" t="s">
        <v>215</v>
      </c>
      <c r="H221" s="64" t="s">
        <v>24</v>
      </c>
      <c r="I221" s="64" t="s">
        <v>24</v>
      </c>
      <c r="J221" s="64" t="s">
        <v>308</v>
      </c>
      <c r="K221" s="64" t="s">
        <v>172</v>
      </c>
      <c r="L221" s="65">
        <v>210144</v>
      </c>
      <c r="M221" s="65">
        <v>202509</v>
      </c>
      <c r="N221" s="65">
        <v>238943</v>
      </c>
      <c r="O221" s="65">
        <v>279055</v>
      </c>
      <c r="P221" s="65">
        <v>0</v>
      </c>
      <c r="Q221" s="65">
        <v>48073</v>
      </c>
      <c r="R221" s="65">
        <v>7190</v>
      </c>
      <c r="S221" s="65">
        <v>8274</v>
      </c>
      <c r="T221" s="57">
        <v>34695</v>
      </c>
      <c r="U221" s="58">
        <v>3431238.32271499</v>
      </c>
      <c r="V221" s="58">
        <v>1802744.3510732639</v>
      </c>
      <c r="W221" s="58" t="str">
        <f t="shared" si="3"/>
        <v>A</v>
      </c>
      <c r="X221" s="58">
        <v>3431238</v>
      </c>
      <c r="Y221" s="63">
        <v>2993644</v>
      </c>
    </row>
    <row r="222" spans="1:25">
      <c r="A222" s="64" t="s">
        <v>763</v>
      </c>
      <c r="B222" s="64" t="s">
        <v>228</v>
      </c>
      <c r="C222" s="64" t="s">
        <v>102</v>
      </c>
      <c r="D222" s="64" t="s">
        <v>103</v>
      </c>
      <c r="E222" s="64" t="s">
        <v>229</v>
      </c>
      <c r="F222" s="64" t="s">
        <v>764</v>
      </c>
      <c r="G222" s="64" t="s">
        <v>254</v>
      </c>
      <c r="H222" s="64" t="s">
        <v>24</v>
      </c>
      <c r="I222" s="64" t="s">
        <v>24</v>
      </c>
      <c r="J222" s="64" t="s">
        <v>256</v>
      </c>
      <c r="K222" s="64" t="s">
        <v>240</v>
      </c>
      <c r="L222" s="65">
        <v>211912</v>
      </c>
      <c r="M222" s="65">
        <v>255684</v>
      </c>
      <c r="N222" s="65">
        <v>265112</v>
      </c>
      <c r="O222" s="65">
        <v>403081</v>
      </c>
      <c r="P222" s="65">
        <v>0</v>
      </c>
      <c r="Q222" s="65">
        <v>80939</v>
      </c>
      <c r="R222" s="65">
        <v>9097</v>
      </c>
      <c r="S222" s="65">
        <v>11149</v>
      </c>
      <c r="T222" s="57">
        <v>0</v>
      </c>
      <c r="U222" s="58">
        <v>5174854.4260796392</v>
      </c>
      <c r="V222" s="58">
        <v>2146966.0682989592</v>
      </c>
      <c r="W222" s="58" t="str">
        <f t="shared" si="3"/>
        <v>A</v>
      </c>
      <c r="X222" s="58">
        <v>5174854</v>
      </c>
      <c r="Y222" s="63">
        <v>4514892</v>
      </c>
    </row>
    <row r="223" spans="1:25">
      <c r="A223" s="64" t="s">
        <v>765</v>
      </c>
      <c r="B223" s="64" t="s">
        <v>228</v>
      </c>
      <c r="C223" s="64" t="s">
        <v>102</v>
      </c>
      <c r="D223" s="64" t="s">
        <v>103</v>
      </c>
      <c r="E223" s="64" t="s">
        <v>229</v>
      </c>
      <c r="F223" s="64" t="s">
        <v>766</v>
      </c>
      <c r="G223" s="64" t="s">
        <v>237</v>
      </c>
      <c r="H223" s="64" t="s">
        <v>24</v>
      </c>
      <c r="I223" s="64" t="s">
        <v>24</v>
      </c>
      <c r="J223" s="64" t="s">
        <v>239</v>
      </c>
      <c r="K223" s="64" t="s">
        <v>240</v>
      </c>
      <c r="L223" s="65">
        <v>1530457</v>
      </c>
      <c r="M223" s="65">
        <v>1775488</v>
      </c>
      <c r="N223" s="65">
        <v>1855566</v>
      </c>
      <c r="O223" s="65">
        <v>2269415</v>
      </c>
      <c r="P223" s="65">
        <v>0</v>
      </c>
      <c r="Q223" s="65">
        <v>264862</v>
      </c>
      <c r="R223" s="65">
        <v>82309</v>
      </c>
      <c r="S223" s="65">
        <v>67654</v>
      </c>
      <c r="T223" s="57">
        <v>15594</v>
      </c>
      <c r="U223" s="58">
        <v>24079939.034448199</v>
      </c>
      <c r="V223" s="58">
        <v>10960048.985291362</v>
      </c>
      <c r="W223" s="58" t="str">
        <f t="shared" si="3"/>
        <v>A</v>
      </c>
      <c r="X223" s="58">
        <v>24079939</v>
      </c>
      <c r="Y223" s="63">
        <v>21008963</v>
      </c>
    </row>
    <row r="224" spans="1:25">
      <c r="A224" s="64" t="s">
        <v>767</v>
      </c>
      <c r="B224" s="64" t="s">
        <v>228</v>
      </c>
      <c r="C224" s="64" t="s">
        <v>102</v>
      </c>
      <c r="D224" s="64" t="s">
        <v>103</v>
      </c>
      <c r="E224" s="64" t="s">
        <v>229</v>
      </c>
      <c r="F224" s="64" t="s">
        <v>768</v>
      </c>
      <c r="G224" s="64" t="s">
        <v>769</v>
      </c>
      <c r="H224" s="64" t="s">
        <v>24</v>
      </c>
      <c r="I224" s="64" t="s">
        <v>24</v>
      </c>
      <c r="J224" s="64" t="s">
        <v>327</v>
      </c>
      <c r="K224" s="64" t="s">
        <v>172</v>
      </c>
      <c r="L224" s="65">
        <v>146820</v>
      </c>
      <c r="M224" s="65">
        <v>222592</v>
      </c>
      <c r="N224" s="65">
        <v>222568</v>
      </c>
      <c r="O224" s="65">
        <v>252409</v>
      </c>
      <c r="P224" s="65">
        <v>0</v>
      </c>
      <c r="Q224" s="65">
        <v>15358</v>
      </c>
      <c r="R224" s="65">
        <v>14046</v>
      </c>
      <c r="S224" s="65">
        <v>2167</v>
      </c>
      <c r="T224" s="57">
        <v>0</v>
      </c>
      <c r="U224" s="58">
        <v>1336432.5641752959</v>
      </c>
      <c r="V224" s="58">
        <v>1287791.1040860233</v>
      </c>
      <c r="W224" s="58" t="str">
        <f t="shared" si="3"/>
        <v>A</v>
      </c>
      <c r="X224" s="58">
        <v>1336433</v>
      </c>
      <c r="Y224" s="63">
        <v>1165994</v>
      </c>
    </row>
    <row r="225" spans="1:25">
      <c r="A225" s="64" t="s">
        <v>770</v>
      </c>
      <c r="B225" s="64" t="s">
        <v>228</v>
      </c>
      <c r="C225" s="64" t="s">
        <v>102</v>
      </c>
      <c r="D225" s="64" t="s">
        <v>103</v>
      </c>
      <c r="E225" s="64" t="s">
        <v>229</v>
      </c>
      <c r="F225" s="64" t="s">
        <v>771</v>
      </c>
      <c r="G225" s="64" t="s">
        <v>242</v>
      </c>
      <c r="H225" s="64" t="s">
        <v>24</v>
      </c>
      <c r="I225" s="64" t="s">
        <v>24</v>
      </c>
      <c r="J225" s="64" t="s">
        <v>244</v>
      </c>
      <c r="K225" s="64" t="s">
        <v>240</v>
      </c>
      <c r="L225" s="65">
        <v>147028</v>
      </c>
      <c r="M225" s="65">
        <v>400369</v>
      </c>
      <c r="N225" s="65">
        <v>472334</v>
      </c>
      <c r="O225" s="65">
        <v>504393</v>
      </c>
      <c r="P225" s="65">
        <v>0</v>
      </c>
      <c r="Q225" s="65">
        <v>35653</v>
      </c>
      <c r="R225" s="65">
        <v>5355</v>
      </c>
      <c r="S225" s="65">
        <v>8009</v>
      </c>
      <c r="T225" s="57">
        <v>0</v>
      </c>
      <c r="U225" s="58">
        <v>3446465.0484164637</v>
      </c>
      <c r="V225" s="58">
        <v>1042042.1046807341</v>
      </c>
      <c r="W225" s="58" t="str">
        <f t="shared" si="3"/>
        <v>A</v>
      </c>
      <c r="X225" s="58">
        <v>3446465</v>
      </c>
      <c r="Y225" s="63">
        <v>3006929</v>
      </c>
    </row>
    <row r="226" spans="1:25">
      <c r="A226" s="64" t="s">
        <v>772</v>
      </c>
      <c r="B226" s="64" t="s">
        <v>228</v>
      </c>
      <c r="C226" s="64" t="s">
        <v>102</v>
      </c>
      <c r="D226" s="64" t="s">
        <v>103</v>
      </c>
      <c r="E226" s="64" t="s">
        <v>229</v>
      </c>
      <c r="F226" s="64" t="s">
        <v>773</v>
      </c>
      <c r="G226" s="64" t="s">
        <v>282</v>
      </c>
      <c r="H226" s="64" t="s">
        <v>24</v>
      </c>
      <c r="I226" s="64" t="s">
        <v>24</v>
      </c>
      <c r="J226" s="64" t="s">
        <v>252</v>
      </c>
      <c r="K226" s="64" t="s">
        <v>240</v>
      </c>
      <c r="L226" s="65">
        <v>171357</v>
      </c>
      <c r="M226" s="65">
        <v>303617</v>
      </c>
      <c r="N226" s="65">
        <v>347272</v>
      </c>
      <c r="O226" s="65">
        <v>916160</v>
      </c>
      <c r="P226" s="65">
        <v>0</v>
      </c>
      <c r="Q226" s="65">
        <v>95739</v>
      </c>
      <c r="R226" s="65">
        <v>5730</v>
      </c>
      <c r="S226" s="65">
        <v>15774</v>
      </c>
      <c r="T226" s="57">
        <v>0</v>
      </c>
      <c r="U226" s="58">
        <v>7422650.8105177721</v>
      </c>
      <c r="V226" s="58">
        <v>2180060.1704489575</v>
      </c>
      <c r="W226" s="58" t="str">
        <f t="shared" si="3"/>
        <v>A</v>
      </c>
      <c r="X226" s="58">
        <v>7422651</v>
      </c>
      <c r="Y226" s="63">
        <v>6476021</v>
      </c>
    </row>
    <row r="227" spans="1:25">
      <c r="A227" s="64" t="s">
        <v>774</v>
      </c>
      <c r="B227" s="64" t="s">
        <v>228</v>
      </c>
      <c r="C227" s="64" t="s">
        <v>102</v>
      </c>
      <c r="D227" s="64" t="s">
        <v>103</v>
      </c>
      <c r="E227" s="64" t="s">
        <v>229</v>
      </c>
      <c r="F227" s="64" t="s">
        <v>775</v>
      </c>
      <c r="G227" s="64" t="s">
        <v>302</v>
      </c>
      <c r="H227" s="64" t="s">
        <v>24</v>
      </c>
      <c r="I227" s="64" t="s">
        <v>24</v>
      </c>
      <c r="J227" s="64" t="s">
        <v>304</v>
      </c>
      <c r="K227" s="64" t="s">
        <v>172</v>
      </c>
      <c r="L227" s="65">
        <v>311108</v>
      </c>
      <c r="M227" s="65">
        <v>507650</v>
      </c>
      <c r="N227" s="65">
        <v>507640</v>
      </c>
      <c r="O227" s="65">
        <v>651208</v>
      </c>
      <c r="P227" s="65">
        <v>0</v>
      </c>
      <c r="Q227" s="65">
        <v>76021</v>
      </c>
      <c r="R227" s="65">
        <v>5054</v>
      </c>
      <c r="S227" s="65">
        <v>9357</v>
      </c>
      <c r="T227" s="57">
        <v>0</v>
      </c>
      <c r="U227" s="58">
        <v>5207552.8841163823</v>
      </c>
      <c r="V227" s="58">
        <v>1767090.3610986057</v>
      </c>
      <c r="W227" s="58" t="str">
        <f t="shared" si="3"/>
        <v>A</v>
      </c>
      <c r="X227" s="58">
        <v>5207553</v>
      </c>
      <c r="Y227" s="63">
        <v>4543421</v>
      </c>
    </row>
    <row r="228" spans="1:25">
      <c r="A228" s="64" t="s">
        <v>776</v>
      </c>
      <c r="B228" s="64" t="s">
        <v>228</v>
      </c>
      <c r="C228" s="64" t="s">
        <v>102</v>
      </c>
      <c r="D228" s="64" t="s">
        <v>103</v>
      </c>
      <c r="E228" s="64" t="s">
        <v>229</v>
      </c>
      <c r="F228" s="64" t="s">
        <v>777</v>
      </c>
      <c r="G228" s="64" t="s">
        <v>250</v>
      </c>
      <c r="H228" s="64" t="s">
        <v>24</v>
      </c>
      <c r="I228" s="64" t="s">
        <v>24</v>
      </c>
      <c r="J228" s="64" t="s">
        <v>252</v>
      </c>
      <c r="K228" s="64" t="s">
        <v>240</v>
      </c>
      <c r="L228" s="65">
        <v>278769</v>
      </c>
      <c r="M228" s="65">
        <v>367713</v>
      </c>
      <c r="N228" s="65">
        <v>413220</v>
      </c>
      <c r="O228" s="65">
        <v>629907</v>
      </c>
      <c r="P228" s="65">
        <v>0</v>
      </c>
      <c r="Q228" s="65">
        <v>96030</v>
      </c>
      <c r="R228" s="65">
        <v>11563</v>
      </c>
      <c r="S228" s="65">
        <v>14552</v>
      </c>
      <c r="T228" s="57">
        <v>0</v>
      </c>
      <c r="U228" s="58">
        <v>6662055.0778707173</v>
      </c>
      <c r="V228" s="58">
        <v>2602282.9486335735</v>
      </c>
      <c r="W228" s="58" t="str">
        <f t="shared" si="3"/>
        <v>A</v>
      </c>
      <c r="X228" s="58">
        <v>6662055</v>
      </c>
      <c r="Y228" s="63">
        <v>5812426</v>
      </c>
    </row>
    <row r="229" spans="1:25">
      <c r="A229" s="64" t="s">
        <v>778</v>
      </c>
      <c r="B229" s="64" t="s">
        <v>228</v>
      </c>
      <c r="C229" s="64" t="s">
        <v>102</v>
      </c>
      <c r="D229" s="64" t="s">
        <v>103</v>
      </c>
      <c r="E229" s="64" t="s">
        <v>229</v>
      </c>
      <c r="F229" s="64" t="s">
        <v>104</v>
      </c>
      <c r="G229" s="64" t="s">
        <v>52</v>
      </c>
      <c r="H229" s="64" t="s">
        <v>24</v>
      </c>
      <c r="I229" s="64" t="s">
        <v>24</v>
      </c>
      <c r="J229" s="64" t="s">
        <v>278</v>
      </c>
      <c r="K229" s="64" t="s">
        <v>240</v>
      </c>
      <c r="L229" s="65">
        <v>263533</v>
      </c>
      <c r="M229" s="65">
        <v>397266</v>
      </c>
      <c r="N229" s="65">
        <v>499553</v>
      </c>
      <c r="O229" s="65">
        <v>618729</v>
      </c>
      <c r="P229" s="65">
        <v>0</v>
      </c>
      <c r="Q229" s="65">
        <v>46638</v>
      </c>
      <c r="R229" s="65">
        <v>6632</v>
      </c>
      <c r="S229" s="65">
        <v>7101</v>
      </c>
      <c r="T229" s="57">
        <v>0</v>
      </c>
      <c r="U229" s="58">
        <v>3856047.0810832521</v>
      </c>
      <c r="V229" s="58">
        <v>1336454.3876483282</v>
      </c>
      <c r="W229" s="58" t="str">
        <f t="shared" si="3"/>
        <v>A</v>
      </c>
      <c r="X229" s="58">
        <v>3856047</v>
      </c>
      <c r="Y229" s="63">
        <v>3364276</v>
      </c>
    </row>
    <row r="230" spans="1:25">
      <c r="A230" s="64" t="s">
        <v>779</v>
      </c>
      <c r="B230" s="64" t="s">
        <v>228</v>
      </c>
      <c r="C230" s="64" t="s">
        <v>102</v>
      </c>
      <c r="D230" s="64" t="s">
        <v>103</v>
      </c>
      <c r="E230" s="64" t="s">
        <v>229</v>
      </c>
      <c r="F230" s="64" t="s">
        <v>780</v>
      </c>
      <c r="G230" s="64" t="s">
        <v>68</v>
      </c>
      <c r="H230" s="64" t="s">
        <v>24</v>
      </c>
      <c r="I230" s="64" t="s">
        <v>24</v>
      </c>
      <c r="J230" s="64" t="s">
        <v>452</v>
      </c>
      <c r="K230" s="64" t="s">
        <v>172</v>
      </c>
      <c r="L230" s="65">
        <v>141439</v>
      </c>
      <c r="M230" s="65">
        <v>162566</v>
      </c>
      <c r="N230" s="65">
        <v>162342</v>
      </c>
      <c r="O230" s="65">
        <v>331465</v>
      </c>
      <c r="P230" s="65">
        <v>0</v>
      </c>
      <c r="Q230" s="65">
        <v>36048</v>
      </c>
      <c r="R230" s="65">
        <v>6291</v>
      </c>
      <c r="S230" s="65">
        <v>5525</v>
      </c>
      <c r="T230" s="57">
        <v>0</v>
      </c>
      <c r="U230" s="58">
        <v>2698138.4038386773</v>
      </c>
      <c r="V230" s="58">
        <v>1116236.1136270431</v>
      </c>
      <c r="W230" s="58" t="str">
        <f t="shared" si="3"/>
        <v>A</v>
      </c>
      <c r="X230" s="58">
        <v>2698138</v>
      </c>
      <c r="Y230" s="63">
        <v>2354038</v>
      </c>
    </row>
    <row r="231" spans="1:25">
      <c r="A231" s="64" t="s">
        <v>781</v>
      </c>
      <c r="B231" s="64" t="s">
        <v>228</v>
      </c>
      <c r="C231" s="64" t="s">
        <v>102</v>
      </c>
      <c r="D231" s="64" t="s">
        <v>103</v>
      </c>
      <c r="E231" s="64" t="s">
        <v>229</v>
      </c>
      <c r="F231" s="64" t="s">
        <v>782</v>
      </c>
      <c r="G231" s="64" t="s">
        <v>783</v>
      </c>
      <c r="H231" s="64" t="s">
        <v>24</v>
      </c>
      <c r="I231" s="64" t="s">
        <v>24</v>
      </c>
      <c r="J231" s="64" t="s">
        <v>784</v>
      </c>
      <c r="K231" s="64" t="s">
        <v>240</v>
      </c>
      <c r="L231" s="65">
        <v>74072</v>
      </c>
      <c r="M231" s="65">
        <v>141244</v>
      </c>
      <c r="N231" s="65">
        <v>141244</v>
      </c>
      <c r="O231" s="65">
        <v>248826</v>
      </c>
      <c r="P231" s="65">
        <v>0</v>
      </c>
      <c r="Q231" s="65">
        <v>30818</v>
      </c>
      <c r="R231" s="65">
        <v>5828</v>
      </c>
      <c r="S231" s="65">
        <v>2699</v>
      </c>
      <c r="T231" s="57">
        <v>0</v>
      </c>
      <c r="U231" s="58">
        <v>1895993.7982843402</v>
      </c>
      <c r="V231" s="58">
        <v>986426.27783731371</v>
      </c>
      <c r="W231" s="58" t="str">
        <f t="shared" si="3"/>
        <v>A</v>
      </c>
      <c r="X231" s="58">
        <v>1895994</v>
      </c>
      <c r="Y231" s="63">
        <v>1654193</v>
      </c>
    </row>
    <row r="232" spans="1:25">
      <c r="A232" s="64" t="s">
        <v>785</v>
      </c>
      <c r="B232" s="64" t="s">
        <v>228</v>
      </c>
      <c r="C232" s="64" t="s">
        <v>102</v>
      </c>
      <c r="D232" s="64" t="s">
        <v>103</v>
      </c>
      <c r="E232" s="64" t="s">
        <v>229</v>
      </c>
      <c r="F232" s="64" t="s">
        <v>786</v>
      </c>
      <c r="G232" s="64" t="s">
        <v>45</v>
      </c>
      <c r="H232" s="64" t="s">
        <v>24</v>
      </c>
      <c r="I232" s="64" t="s">
        <v>24</v>
      </c>
      <c r="J232" s="64" t="s">
        <v>327</v>
      </c>
      <c r="K232" s="64" t="s">
        <v>172</v>
      </c>
      <c r="L232" s="65">
        <v>244018</v>
      </c>
      <c r="M232" s="65">
        <v>326896</v>
      </c>
      <c r="N232" s="65">
        <v>326905</v>
      </c>
      <c r="O232" s="65">
        <v>379674</v>
      </c>
      <c r="P232" s="65">
        <v>0</v>
      </c>
      <c r="Q232" s="65">
        <v>26439</v>
      </c>
      <c r="R232" s="65">
        <v>14044</v>
      </c>
      <c r="S232" s="65">
        <v>7562</v>
      </c>
      <c r="T232" s="57">
        <v>0</v>
      </c>
      <c r="U232" s="58">
        <v>2841629.3608476231</v>
      </c>
      <c r="V232" s="58">
        <v>1492578.1872479653</v>
      </c>
      <c r="W232" s="58" t="str">
        <f t="shared" si="3"/>
        <v>A</v>
      </c>
      <c r="X232" s="58">
        <v>2841629</v>
      </c>
      <c r="Y232" s="63">
        <v>2479229</v>
      </c>
    </row>
    <row r="233" spans="1:25">
      <c r="A233" s="64" t="s">
        <v>787</v>
      </c>
      <c r="B233" s="64" t="s">
        <v>228</v>
      </c>
      <c r="C233" s="64" t="s">
        <v>102</v>
      </c>
      <c r="D233" s="64" t="s">
        <v>103</v>
      </c>
      <c r="E233" s="64" t="s">
        <v>229</v>
      </c>
      <c r="F233" s="64" t="s">
        <v>788</v>
      </c>
      <c r="G233" s="64" t="s">
        <v>392</v>
      </c>
      <c r="H233" s="64" t="s">
        <v>24</v>
      </c>
      <c r="I233" s="64" t="s">
        <v>24</v>
      </c>
      <c r="J233" s="64" t="s">
        <v>394</v>
      </c>
      <c r="K233" s="64" t="s">
        <v>240</v>
      </c>
      <c r="L233" s="65">
        <v>87552</v>
      </c>
      <c r="M233" s="65">
        <v>-114099</v>
      </c>
      <c r="N233" s="65">
        <v>-114099</v>
      </c>
      <c r="O233" s="65">
        <v>198964</v>
      </c>
      <c r="P233" s="65">
        <v>0</v>
      </c>
      <c r="Q233" s="65">
        <v>23890</v>
      </c>
      <c r="R233" s="65">
        <v>4111</v>
      </c>
      <c r="S233" s="65">
        <v>3855</v>
      </c>
      <c r="T233" s="57">
        <v>0</v>
      </c>
      <c r="U233" s="58">
        <v>1780181.5694768028</v>
      </c>
      <c r="V233" s="58">
        <v>735599.89481447032</v>
      </c>
      <c r="W233" s="58" t="str">
        <f t="shared" si="3"/>
        <v>A</v>
      </c>
      <c r="X233" s="58">
        <v>1780182</v>
      </c>
      <c r="Y233" s="63">
        <v>1553151</v>
      </c>
    </row>
    <row r="234" spans="1:25">
      <c r="A234" s="64" t="s">
        <v>789</v>
      </c>
      <c r="B234" s="64" t="s">
        <v>228</v>
      </c>
      <c r="C234" s="64" t="s">
        <v>102</v>
      </c>
      <c r="D234" s="64" t="s">
        <v>103</v>
      </c>
      <c r="E234" s="64" t="s">
        <v>229</v>
      </c>
      <c r="F234" s="64" t="s">
        <v>790</v>
      </c>
      <c r="G234" s="64" t="s">
        <v>322</v>
      </c>
      <c r="H234" s="64" t="s">
        <v>24</v>
      </c>
      <c r="I234" s="64" t="s">
        <v>24</v>
      </c>
      <c r="J234" s="64" t="s">
        <v>324</v>
      </c>
      <c r="K234" s="64" t="s">
        <v>172</v>
      </c>
      <c r="L234" s="65">
        <v>225581</v>
      </c>
      <c r="M234" s="65">
        <v>248041</v>
      </c>
      <c r="N234" s="65">
        <v>263909</v>
      </c>
      <c r="O234" s="65">
        <v>266769</v>
      </c>
      <c r="P234" s="65">
        <v>0</v>
      </c>
      <c r="Q234" s="65">
        <v>15883</v>
      </c>
      <c r="R234" s="65">
        <v>6044</v>
      </c>
      <c r="S234" s="65">
        <v>2764</v>
      </c>
      <c r="T234" s="57">
        <v>70029</v>
      </c>
      <c r="U234" s="58">
        <v>1481926.177272473</v>
      </c>
      <c r="V234" s="58">
        <v>1532772.2167676571</v>
      </c>
      <c r="W234" s="58" t="str">
        <f t="shared" si="3"/>
        <v>B</v>
      </c>
      <c r="X234" s="58">
        <v>1532772</v>
      </c>
      <c r="Y234" s="63">
        <v>1337294</v>
      </c>
    </row>
    <row r="235" spans="1:25">
      <c r="A235" s="64" t="s">
        <v>791</v>
      </c>
      <c r="B235" s="64" t="s">
        <v>228</v>
      </c>
      <c r="C235" s="64" t="s">
        <v>102</v>
      </c>
      <c r="D235" s="64" t="s">
        <v>103</v>
      </c>
      <c r="E235" s="64" t="s">
        <v>229</v>
      </c>
      <c r="F235" s="64" t="s">
        <v>106</v>
      </c>
      <c r="G235" s="64" t="s">
        <v>85</v>
      </c>
      <c r="H235" s="64" t="s">
        <v>24</v>
      </c>
      <c r="I235" s="64" t="s">
        <v>24</v>
      </c>
      <c r="J235" s="64" t="s">
        <v>556</v>
      </c>
      <c r="K235" s="64" t="s">
        <v>172</v>
      </c>
      <c r="L235" s="65">
        <v>102313</v>
      </c>
      <c r="M235" s="65">
        <v>181445</v>
      </c>
      <c r="N235" s="65">
        <v>182527</v>
      </c>
      <c r="O235" s="65">
        <v>258025</v>
      </c>
      <c r="P235" s="65">
        <v>0</v>
      </c>
      <c r="Q235" s="65">
        <v>22290</v>
      </c>
      <c r="R235" s="65">
        <v>11775</v>
      </c>
      <c r="S235" s="65">
        <v>3559</v>
      </c>
      <c r="T235" s="57">
        <v>0</v>
      </c>
      <c r="U235" s="58">
        <v>1796834.1047775869</v>
      </c>
      <c r="V235" s="58">
        <v>1253698.7974598543</v>
      </c>
      <c r="W235" s="58" t="str">
        <f t="shared" si="3"/>
        <v>A</v>
      </c>
      <c r="X235" s="58">
        <v>1796834</v>
      </c>
      <c r="Y235" s="63">
        <v>1567679</v>
      </c>
    </row>
    <row r="236" spans="1:25">
      <c r="A236" s="64" t="s">
        <v>792</v>
      </c>
      <c r="B236" s="64" t="s">
        <v>228</v>
      </c>
      <c r="C236" s="64" t="s">
        <v>102</v>
      </c>
      <c r="D236" s="64" t="s">
        <v>103</v>
      </c>
      <c r="E236" s="64" t="s">
        <v>229</v>
      </c>
      <c r="F236" s="64" t="s">
        <v>793</v>
      </c>
      <c r="G236" s="64" t="s">
        <v>483</v>
      </c>
      <c r="H236" s="64" t="s">
        <v>24</v>
      </c>
      <c r="I236" s="64" t="s">
        <v>24</v>
      </c>
      <c r="J236" s="64" t="s">
        <v>485</v>
      </c>
      <c r="K236" s="64" t="s">
        <v>172</v>
      </c>
      <c r="L236" s="65">
        <v>108807</v>
      </c>
      <c r="M236" s="65">
        <v>0</v>
      </c>
      <c r="N236" s="65">
        <v>0</v>
      </c>
      <c r="O236" s="65">
        <v>222061</v>
      </c>
      <c r="P236" s="65">
        <v>0</v>
      </c>
      <c r="Q236" s="65">
        <v>33210</v>
      </c>
      <c r="R236" s="65">
        <v>5827</v>
      </c>
      <c r="S236" s="65">
        <v>4730</v>
      </c>
      <c r="T236" s="57">
        <v>0</v>
      </c>
      <c r="U236" s="58">
        <v>2261008.7901004143</v>
      </c>
      <c r="V236" s="58">
        <v>1030592.0303164673</v>
      </c>
      <c r="W236" s="58" t="str">
        <f t="shared" si="3"/>
        <v>A</v>
      </c>
      <c r="X236" s="58">
        <v>2261009</v>
      </c>
      <c r="Y236" s="63">
        <v>1972657</v>
      </c>
    </row>
    <row r="237" spans="1:25">
      <c r="A237" s="64" t="s">
        <v>794</v>
      </c>
      <c r="B237" s="64" t="s">
        <v>228</v>
      </c>
      <c r="C237" s="64" t="s">
        <v>102</v>
      </c>
      <c r="D237" s="64" t="s">
        <v>103</v>
      </c>
      <c r="E237" s="64" t="s">
        <v>229</v>
      </c>
      <c r="F237" s="64" t="s">
        <v>795</v>
      </c>
      <c r="G237" s="64" t="s">
        <v>272</v>
      </c>
      <c r="H237" s="64" t="s">
        <v>24</v>
      </c>
      <c r="I237" s="64" t="s">
        <v>24</v>
      </c>
      <c r="J237" s="64" t="s">
        <v>274</v>
      </c>
      <c r="K237" s="64" t="s">
        <v>240</v>
      </c>
      <c r="L237" s="65">
        <v>126823</v>
      </c>
      <c r="M237" s="65">
        <v>139954</v>
      </c>
      <c r="N237" s="65">
        <v>154217</v>
      </c>
      <c r="O237" s="65">
        <v>202865</v>
      </c>
      <c r="P237" s="65">
        <v>0</v>
      </c>
      <c r="Q237" s="65">
        <v>16963</v>
      </c>
      <c r="R237" s="65">
        <v>4894</v>
      </c>
      <c r="S237" s="65">
        <v>4230</v>
      </c>
      <c r="T237" s="57">
        <v>0</v>
      </c>
      <c r="U237" s="58">
        <v>1637834.2689511729</v>
      </c>
      <c r="V237" s="58">
        <v>663448.39034293476</v>
      </c>
      <c r="W237" s="58" t="str">
        <f t="shared" si="3"/>
        <v>A</v>
      </c>
      <c r="X237" s="58">
        <v>1637834</v>
      </c>
      <c r="Y237" s="63">
        <v>1428957</v>
      </c>
    </row>
    <row r="238" spans="1:25">
      <c r="A238" s="64" t="s">
        <v>796</v>
      </c>
      <c r="B238" s="64" t="s">
        <v>6</v>
      </c>
      <c r="C238" s="64" t="s">
        <v>19</v>
      </c>
      <c r="D238" s="64" t="s">
        <v>20</v>
      </c>
      <c r="E238" s="64" t="s">
        <v>797</v>
      </c>
      <c r="F238" s="64" t="s">
        <v>22</v>
      </c>
      <c r="G238" s="64" t="s">
        <v>23</v>
      </c>
      <c r="H238" s="64" t="s">
        <v>24</v>
      </c>
      <c r="I238" s="64" t="s">
        <v>24</v>
      </c>
      <c r="J238" s="64" t="s">
        <v>25</v>
      </c>
      <c r="K238" s="64" t="s">
        <v>172</v>
      </c>
      <c r="L238" s="65">
        <v>0</v>
      </c>
      <c r="M238" s="65">
        <v>2889835</v>
      </c>
      <c r="N238" s="65">
        <v>2889964</v>
      </c>
      <c r="O238" s="65">
        <v>1281082</v>
      </c>
      <c r="P238" s="65">
        <v>0</v>
      </c>
      <c r="Q238" s="65">
        <v>128736</v>
      </c>
      <c r="R238" s="65">
        <v>75672</v>
      </c>
      <c r="S238" s="65">
        <v>10357</v>
      </c>
      <c r="T238" s="57">
        <v>0</v>
      </c>
      <c r="U238" s="58">
        <v>9554942.1629515309</v>
      </c>
      <c r="V238" s="58">
        <v>9328559.7521367893</v>
      </c>
      <c r="W238" s="58" t="str">
        <f t="shared" si="3"/>
        <v>A</v>
      </c>
      <c r="X238" s="58">
        <v>9554942</v>
      </c>
      <c r="Y238" s="63">
        <v>7967210</v>
      </c>
    </row>
    <row r="239" spans="1:25">
      <c r="A239" s="64" t="s">
        <v>798</v>
      </c>
      <c r="B239" s="64" t="s">
        <v>6</v>
      </c>
      <c r="C239" s="64" t="s">
        <v>49</v>
      </c>
      <c r="D239" s="64" t="s">
        <v>50</v>
      </c>
      <c r="E239" s="64" t="s">
        <v>797</v>
      </c>
      <c r="F239" s="64" t="s">
        <v>799</v>
      </c>
      <c r="G239" s="64" t="s">
        <v>23</v>
      </c>
      <c r="H239" s="64" t="s">
        <v>24</v>
      </c>
      <c r="I239" s="64" t="s">
        <v>800</v>
      </c>
      <c r="J239" s="64" t="s">
        <v>801</v>
      </c>
      <c r="K239" s="64" t="s">
        <v>172</v>
      </c>
      <c r="L239" s="65">
        <v>19242</v>
      </c>
      <c r="M239" s="65">
        <v>84576</v>
      </c>
      <c r="N239" s="65">
        <v>84576</v>
      </c>
      <c r="O239" s="65">
        <v>106433</v>
      </c>
      <c r="P239" s="65">
        <v>0</v>
      </c>
      <c r="Q239" s="65">
        <v>6762</v>
      </c>
      <c r="R239" s="65">
        <v>661</v>
      </c>
      <c r="S239" s="65">
        <v>497</v>
      </c>
      <c r="T239" s="57">
        <v>0</v>
      </c>
      <c r="U239" s="58">
        <v>501781.20768377162</v>
      </c>
      <c r="V239" s="58">
        <v>172291.95215895161</v>
      </c>
      <c r="W239" s="58" t="str">
        <f t="shared" si="3"/>
        <v>A</v>
      </c>
      <c r="X239" s="58">
        <v>501781</v>
      </c>
      <c r="Y239" s="63">
        <v>437788</v>
      </c>
    </row>
    <row r="240" spans="1:25">
      <c r="A240" s="64" t="s">
        <v>802</v>
      </c>
      <c r="B240" s="64" t="s">
        <v>6</v>
      </c>
      <c r="C240" s="64" t="s">
        <v>28</v>
      </c>
      <c r="D240" s="64" t="s">
        <v>29</v>
      </c>
      <c r="E240" s="64" t="s">
        <v>797</v>
      </c>
      <c r="F240" s="64" t="s">
        <v>39</v>
      </c>
      <c r="G240" s="64" t="s">
        <v>23</v>
      </c>
      <c r="H240" s="64" t="s">
        <v>24</v>
      </c>
      <c r="I240" s="64" t="s">
        <v>803</v>
      </c>
      <c r="J240" s="64" t="s">
        <v>801</v>
      </c>
      <c r="K240" s="64" t="s">
        <v>172</v>
      </c>
      <c r="L240" s="65">
        <v>48548</v>
      </c>
      <c r="M240" s="65">
        <v>158588</v>
      </c>
      <c r="N240" s="65">
        <v>158588</v>
      </c>
      <c r="O240" s="65">
        <v>325078</v>
      </c>
      <c r="P240" s="65">
        <v>0</v>
      </c>
      <c r="Q240" s="65">
        <v>48660</v>
      </c>
      <c r="R240" s="65">
        <v>940</v>
      </c>
      <c r="S240" s="65">
        <v>4769</v>
      </c>
      <c r="T240" s="57">
        <v>0</v>
      </c>
      <c r="U240" s="58">
        <v>2946316.1542314766</v>
      </c>
      <c r="V240" s="58">
        <v>967084.03289515513</v>
      </c>
      <c r="W240" s="58" t="str">
        <f t="shared" si="3"/>
        <v>A</v>
      </c>
      <c r="X240" s="58">
        <v>2946316</v>
      </c>
      <c r="Y240" s="63">
        <v>2570565</v>
      </c>
    </row>
    <row r="241" spans="1:25">
      <c r="A241" s="64" t="s">
        <v>804</v>
      </c>
      <c r="B241" s="64" t="s">
        <v>6</v>
      </c>
      <c r="C241" s="64" t="s">
        <v>28</v>
      </c>
      <c r="D241" s="64" t="s">
        <v>29</v>
      </c>
      <c r="E241" s="64" t="s">
        <v>797</v>
      </c>
      <c r="F241" s="64" t="s">
        <v>44</v>
      </c>
      <c r="G241" s="64" t="s">
        <v>175</v>
      </c>
      <c r="H241" s="64" t="s">
        <v>24</v>
      </c>
      <c r="I241" s="64" t="s">
        <v>805</v>
      </c>
      <c r="J241" s="64" t="s">
        <v>806</v>
      </c>
      <c r="K241" s="64" t="s">
        <v>172</v>
      </c>
      <c r="L241" s="65">
        <v>37718</v>
      </c>
      <c r="M241" s="65">
        <v>76685</v>
      </c>
      <c r="N241" s="65">
        <v>76685</v>
      </c>
      <c r="O241" s="65">
        <v>97385</v>
      </c>
      <c r="P241" s="65">
        <v>0</v>
      </c>
      <c r="Q241" s="65">
        <v>20454</v>
      </c>
      <c r="R241" s="65">
        <v>3926</v>
      </c>
      <c r="S241" s="65">
        <v>561</v>
      </c>
      <c r="T241" s="57">
        <v>0</v>
      </c>
      <c r="U241" s="58">
        <v>916862.2804383277</v>
      </c>
      <c r="V241" s="58">
        <v>658834.56028175901</v>
      </c>
      <c r="W241" s="58" t="str">
        <f t="shared" si="3"/>
        <v>A</v>
      </c>
      <c r="X241" s="58">
        <v>916862</v>
      </c>
      <c r="Y241" s="63">
        <v>799932</v>
      </c>
    </row>
    <row r="242" spans="1:25">
      <c r="A242" s="64" t="s">
        <v>807</v>
      </c>
      <c r="B242" s="64" t="s">
        <v>6</v>
      </c>
      <c r="C242" s="64" t="s">
        <v>28</v>
      </c>
      <c r="D242" s="64" t="s">
        <v>29</v>
      </c>
      <c r="E242" s="64" t="s">
        <v>797</v>
      </c>
      <c r="F242" s="64" t="s">
        <v>185</v>
      </c>
      <c r="G242" s="64" t="s">
        <v>808</v>
      </c>
      <c r="H242" s="64" t="s">
        <v>24</v>
      </c>
      <c r="I242" s="64" t="s">
        <v>809</v>
      </c>
      <c r="J242" s="64" t="s">
        <v>801</v>
      </c>
      <c r="K242" s="64" t="s">
        <v>172</v>
      </c>
      <c r="L242" s="65">
        <v>0</v>
      </c>
      <c r="M242" s="65">
        <v>0</v>
      </c>
      <c r="N242" s="65">
        <v>0</v>
      </c>
      <c r="O242" s="65">
        <v>55889</v>
      </c>
      <c r="P242" s="65">
        <v>0</v>
      </c>
      <c r="Q242" s="65">
        <v>2679</v>
      </c>
      <c r="R242" s="65">
        <v>106</v>
      </c>
      <c r="S242" s="65">
        <v>114</v>
      </c>
      <c r="T242" s="57">
        <v>0</v>
      </c>
      <c r="U242" s="58">
        <v>211731.90032099793</v>
      </c>
      <c r="V242" s="58">
        <v>57119.971796902522</v>
      </c>
      <c r="W242" s="58" t="str">
        <f t="shared" si="3"/>
        <v>A</v>
      </c>
      <c r="X242" s="58">
        <v>211732</v>
      </c>
      <c r="Y242" s="63">
        <v>184729</v>
      </c>
    </row>
    <row r="243" spans="1:25">
      <c r="A243" s="64" t="s">
        <v>810</v>
      </c>
      <c r="B243" s="64" t="s">
        <v>6</v>
      </c>
      <c r="C243" s="64" t="s">
        <v>49</v>
      </c>
      <c r="D243" s="64" t="s">
        <v>50</v>
      </c>
      <c r="E243" s="64" t="s">
        <v>797</v>
      </c>
      <c r="F243" s="64" t="s">
        <v>811</v>
      </c>
      <c r="G243" s="64" t="s">
        <v>181</v>
      </c>
      <c r="H243" s="64" t="s">
        <v>24</v>
      </c>
      <c r="I243" s="64" t="s">
        <v>812</v>
      </c>
      <c r="J243" s="64" t="s">
        <v>801</v>
      </c>
      <c r="K243" s="64" t="s">
        <v>172</v>
      </c>
      <c r="L243" s="65">
        <v>1</v>
      </c>
      <c r="M243" s="65">
        <v>0</v>
      </c>
      <c r="N243" s="65">
        <v>0</v>
      </c>
      <c r="O243" s="65">
        <v>100377</v>
      </c>
      <c r="P243" s="65">
        <v>0</v>
      </c>
      <c r="Q243" s="65">
        <v>4090</v>
      </c>
      <c r="R243" s="65">
        <v>173</v>
      </c>
      <c r="S243" s="65">
        <v>110</v>
      </c>
      <c r="T243" s="57">
        <v>0</v>
      </c>
      <c r="U243" s="58">
        <v>341990.53131262661</v>
      </c>
      <c r="V243" s="58">
        <v>88002.741507907762</v>
      </c>
      <c r="W243" s="58" t="str">
        <f t="shared" si="3"/>
        <v>A</v>
      </c>
      <c r="X243" s="58">
        <v>341991</v>
      </c>
      <c r="Y243" s="63">
        <v>298376</v>
      </c>
    </row>
    <row r="244" spans="1:25">
      <c r="A244" s="64" t="s">
        <v>813</v>
      </c>
      <c r="B244" s="64" t="s">
        <v>6</v>
      </c>
      <c r="C244" s="64" t="s">
        <v>28</v>
      </c>
      <c r="D244" s="64" t="s">
        <v>29</v>
      </c>
      <c r="E244" s="64" t="s">
        <v>797</v>
      </c>
      <c r="F244" s="64" t="s">
        <v>261</v>
      </c>
      <c r="G244" s="64" t="s">
        <v>769</v>
      </c>
      <c r="H244" s="64" t="s">
        <v>24</v>
      </c>
      <c r="I244" s="64" t="s">
        <v>313</v>
      </c>
      <c r="J244" s="64" t="s">
        <v>814</v>
      </c>
      <c r="K244" s="64" t="s">
        <v>172</v>
      </c>
      <c r="L244" s="65">
        <v>70194</v>
      </c>
      <c r="M244" s="65">
        <v>215105</v>
      </c>
      <c r="N244" s="65">
        <v>215150</v>
      </c>
      <c r="O244" s="65">
        <v>416427</v>
      </c>
      <c r="P244" s="65">
        <v>0</v>
      </c>
      <c r="Q244" s="65">
        <v>44207</v>
      </c>
      <c r="R244" s="65">
        <v>11282</v>
      </c>
      <c r="S244" s="65">
        <v>2845</v>
      </c>
      <c r="T244" s="57">
        <v>0</v>
      </c>
      <c r="U244" s="58">
        <v>2662837.3307582005</v>
      </c>
      <c r="V244" s="58">
        <v>1623796.7892766292</v>
      </c>
      <c r="W244" s="58" t="str">
        <f t="shared" si="3"/>
        <v>A</v>
      </c>
      <c r="X244" s="58">
        <v>2662837</v>
      </c>
      <c r="Y244" s="63">
        <v>2323239</v>
      </c>
    </row>
    <row r="245" spans="1:25">
      <c r="A245" s="64" t="s">
        <v>815</v>
      </c>
      <c r="B245" s="64" t="s">
        <v>6</v>
      </c>
      <c r="C245" s="64" t="s">
        <v>28</v>
      </c>
      <c r="D245" s="64" t="s">
        <v>29</v>
      </c>
      <c r="E245" s="64" t="s">
        <v>797</v>
      </c>
      <c r="F245" s="64" t="s">
        <v>816</v>
      </c>
      <c r="G245" s="64" t="s">
        <v>140</v>
      </c>
      <c r="H245" s="64" t="s">
        <v>24</v>
      </c>
      <c r="I245" s="64" t="s">
        <v>817</v>
      </c>
      <c r="J245" s="64" t="s">
        <v>801</v>
      </c>
      <c r="K245" s="64" t="s">
        <v>172</v>
      </c>
      <c r="L245" s="65">
        <v>493887</v>
      </c>
      <c r="M245" s="65">
        <v>492694</v>
      </c>
      <c r="N245" s="65">
        <v>492365</v>
      </c>
      <c r="O245" s="65">
        <v>600158</v>
      </c>
      <c r="P245" s="65">
        <v>0</v>
      </c>
      <c r="Q245" s="65">
        <v>101918</v>
      </c>
      <c r="R245" s="65">
        <v>61084</v>
      </c>
      <c r="S245" s="65">
        <v>6907</v>
      </c>
      <c r="T245" s="57">
        <v>137227</v>
      </c>
      <c r="U245" s="58">
        <v>5490592.8658686085</v>
      </c>
      <c r="V245" s="58">
        <v>7974407.81880969</v>
      </c>
      <c r="W245" s="58" t="str">
        <f t="shared" si="3"/>
        <v>B</v>
      </c>
      <c r="X245" s="58">
        <v>7974408</v>
      </c>
      <c r="Y245" s="63">
        <v>6957412</v>
      </c>
    </row>
    <row r="246" spans="1:25">
      <c r="A246" s="64" t="s">
        <v>818</v>
      </c>
      <c r="B246" s="64" t="s">
        <v>6</v>
      </c>
      <c r="C246" s="64" t="s">
        <v>28</v>
      </c>
      <c r="D246" s="64" t="s">
        <v>29</v>
      </c>
      <c r="E246" s="64" t="s">
        <v>797</v>
      </c>
      <c r="F246" s="64" t="s">
        <v>819</v>
      </c>
      <c r="G246" s="64" t="s">
        <v>150</v>
      </c>
      <c r="H246" s="64" t="s">
        <v>24</v>
      </c>
      <c r="I246" s="64" t="s">
        <v>820</v>
      </c>
      <c r="J246" s="64" t="s">
        <v>821</v>
      </c>
      <c r="K246" s="64" t="s">
        <v>172</v>
      </c>
      <c r="L246" s="65">
        <v>25027</v>
      </c>
      <c r="M246" s="65">
        <v>65092</v>
      </c>
      <c r="N246" s="65">
        <v>65092</v>
      </c>
      <c r="O246" s="65">
        <v>143986</v>
      </c>
      <c r="P246" s="65">
        <v>0</v>
      </c>
      <c r="Q246" s="65">
        <v>25103</v>
      </c>
      <c r="R246" s="65">
        <v>3598</v>
      </c>
      <c r="S246" s="65">
        <v>377</v>
      </c>
      <c r="T246" s="57">
        <v>0</v>
      </c>
      <c r="U246" s="58">
        <v>1120601.0158698917</v>
      </c>
      <c r="V246" s="58">
        <v>721372.60710681649</v>
      </c>
      <c r="W246" s="58" t="str">
        <f t="shared" si="3"/>
        <v>A</v>
      </c>
      <c r="X246" s="58">
        <v>1120601</v>
      </c>
      <c r="Y246" s="63">
        <v>977688</v>
      </c>
    </row>
    <row r="247" spans="1:25">
      <c r="A247" s="64" t="s">
        <v>822</v>
      </c>
      <c r="B247" s="64" t="s">
        <v>6</v>
      </c>
      <c r="C247" s="64" t="s">
        <v>28</v>
      </c>
      <c r="D247" s="64" t="s">
        <v>29</v>
      </c>
      <c r="E247" s="64" t="s">
        <v>797</v>
      </c>
      <c r="F247" s="64" t="s">
        <v>823</v>
      </c>
      <c r="G247" s="64" t="s">
        <v>68</v>
      </c>
      <c r="H247" s="64" t="s">
        <v>24</v>
      </c>
      <c r="I247" s="64" t="s">
        <v>824</v>
      </c>
      <c r="J247" s="64" t="s">
        <v>825</v>
      </c>
      <c r="K247" s="64" t="s">
        <v>172</v>
      </c>
      <c r="L247" s="65">
        <v>18694</v>
      </c>
      <c r="M247" s="65">
        <v>0</v>
      </c>
      <c r="N247" s="65">
        <v>0</v>
      </c>
      <c r="O247" s="65">
        <v>58566</v>
      </c>
      <c r="P247" s="65">
        <v>0</v>
      </c>
      <c r="Q247" s="65">
        <v>8119</v>
      </c>
      <c r="R247" s="65">
        <v>2463</v>
      </c>
      <c r="S247" s="65">
        <v>357</v>
      </c>
      <c r="T247" s="57">
        <v>0</v>
      </c>
      <c r="U247" s="58">
        <v>425816.53055405302</v>
      </c>
      <c r="V247" s="58">
        <v>326163.58664852032</v>
      </c>
      <c r="W247" s="58" t="str">
        <f t="shared" si="3"/>
        <v>A</v>
      </c>
      <c r="X247" s="58">
        <v>425817</v>
      </c>
      <c r="Y247" s="63">
        <v>371511</v>
      </c>
    </row>
    <row r="248" spans="1:25">
      <c r="A248" s="64" t="s">
        <v>826</v>
      </c>
      <c r="B248" s="64" t="s">
        <v>6</v>
      </c>
      <c r="C248" s="64" t="s">
        <v>28</v>
      </c>
      <c r="D248" s="64" t="s">
        <v>29</v>
      </c>
      <c r="E248" s="64" t="s">
        <v>797</v>
      </c>
      <c r="F248" s="64" t="s">
        <v>827</v>
      </c>
      <c r="G248" s="64" t="s">
        <v>828</v>
      </c>
      <c r="H248" s="64" t="s">
        <v>24</v>
      </c>
      <c r="I248" s="64" t="s">
        <v>829</v>
      </c>
      <c r="J248" s="64" t="s">
        <v>830</v>
      </c>
      <c r="K248" s="64" t="s">
        <v>172</v>
      </c>
      <c r="L248" s="65">
        <v>26314</v>
      </c>
      <c r="M248" s="65">
        <v>54612</v>
      </c>
      <c r="N248" s="65">
        <v>53006</v>
      </c>
      <c r="O248" s="65">
        <v>92889</v>
      </c>
      <c r="P248" s="65">
        <v>0</v>
      </c>
      <c r="Q248" s="65">
        <v>18563</v>
      </c>
      <c r="R248" s="65">
        <v>2564</v>
      </c>
      <c r="S248" s="65">
        <v>939</v>
      </c>
      <c r="T248" s="57">
        <v>0</v>
      </c>
      <c r="U248" s="58">
        <v>913742.77949164272</v>
      </c>
      <c r="V248" s="58">
        <v>526530.75016241579</v>
      </c>
      <c r="W248" s="58" t="str">
        <f t="shared" si="3"/>
        <v>A</v>
      </c>
      <c r="X248" s="58">
        <v>913743</v>
      </c>
      <c r="Y248" s="63">
        <v>797211</v>
      </c>
    </row>
    <row r="249" spans="1:25">
      <c r="A249" s="64" t="s">
        <v>437</v>
      </c>
      <c r="B249" s="64" t="s">
        <v>6</v>
      </c>
      <c r="C249" s="64" t="s">
        <v>49</v>
      </c>
      <c r="D249" s="64" t="s">
        <v>50</v>
      </c>
      <c r="E249" s="64" t="s">
        <v>797</v>
      </c>
      <c r="F249" s="64" t="s">
        <v>321</v>
      </c>
      <c r="G249" s="64" t="s">
        <v>242</v>
      </c>
      <c r="H249" s="64" t="s">
        <v>24</v>
      </c>
      <c r="I249" s="64" t="s">
        <v>455</v>
      </c>
      <c r="J249" s="64" t="s">
        <v>801</v>
      </c>
      <c r="K249" s="64" t="s">
        <v>172</v>
      </c>
      <c r="L249" s="65">
        <v>19388</v>
      </c>
      <c r="M249" s="65">
        <v>113808</v>
      </c>
      <c r="N249" s="65">
        <v>112860</v>
      </c>
      <c r="O249" s="65">
        <v>142980</v>
      </c>
      <c r="P249" s="65">
        <v>0</v>
      </c>
      <c r="Q249" s="65">
        <v>16248</v>
      </c>
      <c r="R249" s="65">
        <v>1770</v>
      </c>
      <c r="S249" s="65">
        <v>1324</v>
      </c>
      <c r="T249" s="57">
        <v>0</v>
      </c>
      <c r="U249" s="58">
        <v>1006034.5695505249</v>
      </c>
      <c r="V249" s="58">
        <v>426976.29140090494</v>
      </c>
      <c r="W249" s="58" t="str">
        <f t="shared" si="3"/>
        <v>A</v>
      </c>
      <c r="X249" s="58">
        <v>1006035</v>
      </c>
      <c r="Y249" s="63">
        <v>877733</v>
      </c>
    </row>
    <row r="250" spans="1:25">
      <c r="A250" s="64" t="s">
        <v>831</v>
      </c>
      <c r="B250" s="64" t="s">
        <v>6</v>
      </c>
      <c r="C250" s="64" t="s">
        <v>49</v>
      </c>
      <c r="D250" s="64" t="s">
        <v>50</v>
      </c>
      <c r="E250" s="64" t="s">
        <v>797</v>
      </c>
      <c r="F250" s="64" t="s">
        <v>832</v>
      </c>
      <c r="G250" s="64" t="s">
        <v>23</v>
      </c>
      <c r="H250" s="64" t="s">
        <v>24</v>
      </c>
      <c r="I250" s="64" t="s">
        <v>833</v>
      </c>
      <c r="J250" s="64" t="s">
        <v>806</v>
      </c>
      <c r="K250" s="64" t="s">
        <v>172</v>
      </c>
      <c r="L250" s="65">
        <v>11489</v>
      </c>
      <c r="M250" s="65">
        <v>42942</v>
      </c>
      <c r="N250" s="65">
        <v>42942</v>
      </c>
      <c r="O250" s="65">
        <v>86270</v>
      </c>
      <c r="P250" s="65">
        <v>0</v>
      </c>
      <c r="Q250" s="65">
        <v>9359</v>
      </c>
      <c r="R250" s="65">
        <v>1838</v>
      </c>
      <c r="S250" s="65">
        <v>899</v>
      </c>
      <c r="T250" s="57">
        <v>0</v>
      </c>
      <c r="U250" s="58">
        <v>610264.51710592583</v>
      </c>
      <c r="V250" s="58">
        <v>304431.82601769001</v>
      </c>
      <c r="W250" s="58" t="str">
        <f t="shared" si="3"/>
        <v>A</v>
      </c>
      <c r="X250" s="58">
        <v>610265</v>
      </c>
      <c r="Y250" s="63">
        <v>532436</v>
      </c>
    </row>
    <row r="251" spans="1:25">
      <c r="A251" s="64" t="s">
        <v>834</v>
      </c>
      <c r="B251" s="64" t="s">
        <v>6</v>
      </c>
      <c r="C251" s="64" t="s">
        <v>28</v>
      </c>
      <c r="D251" s="64" t="s">
        <v>29</v>
      </c>
      <c r="E251" s="64" t="s">
        <v>797</v>
      </c>
      <c r="F251" s="64" t="s">
        <v>835</v>
      </c>
      <c r="G251" s="64" t="s">
        <v>150</v>
      </c>
      <c r="H251" s="64" t="s">
        <v>24</v>
      </c>
      <c r="I251" s="64" t="s">
        <v>836</v>
      </c>
      <c r="J251" s="64" t="s">
        <v>821</v>
      </c>
      <c r="K251" s="64" t="s">
        <v>172</v>
      </c>
      <c r="L251" s="65">
        <v>9734</v>
      </c>
      <c r="M251" s="65">
        <v>30215</v>
      </c>
      <c r="N251" s="65">
        <v>30244</v>
      </c>
      <c r="O251" s="65">
        <v>66859</v>
      </c>
      <c r="P251" s="65">
        <v>0</v>
      </c>
      <c r="Q251" s="65">
        <v>5482</v>
      </c>
      <c r="R251" s="65">
        <v>1560</v>
      </c>
      <c r="S251" s="65">
        <v>177</v>
      </c>
      <c r="T251" s="57">
        <v>0</v>
      </c>
      <c r="U251" s="58">
        <v>330358.59483322059</v>
      </c>
      <c r="V251" s="58">
        <v>212864.69979669355</v>
      </c>
      <c r="W251" s="58" t="str">
        <f t="shared" si="3"/>
        <v>A</v>
      </c>
      <c r="X251" s="58">
        <v>330359</v>
      </c>
      <c r="Y251" s="63">
        <v>288227</v>
      </c>
    </row>
    <row r="252" spans="1:25">
      <c r="A252" s="64" t="s">
        <v>837</v>
      </c>
      <c r="B252" s="64" t="s">
        <v>6</v>
      </c>
      <c r="C252" s="64" t="s">
        <v>28</v>
      </c>
      <c r="D252" s="64" t="s">
        <v>29</v>
      </c>
      <c r="E252" s="64" t="s">
        <v>797</v>
      </c>
      <c r="F252" s="64" t="s">
        <v>838</v>
      </c>
      <c r="G252" s="64" t="s">
        <v>90</v>
      </c>
      <c r="H252" s="64" t="s">
        <v>24</v>
      </c>
      <c r="I252" s="64" t="s">
        <v>605</v>
      </c>
      <c r="J252" s="64" t="s">
        <v>839</v>
      </c>
      <c r="K252" s="64" t="s">
        <v>172</v>
      </c>
      <c r="L252" s="65">
        <v>91181</v>
      </c>
      <c r="M252" s="65">
        <v>101686</v>
      </c>
      <c r="N252" s="65">
        <v>101686</v>
      </c>
      <c r="O252" s="65">
        <v>106595</v>
      </c>
      <c r="P252" s="65">
        <v>0</v>
      </c>
      <c r="Q252" s="65">
        <v>20751</v>
      </c>
      <c r="R252" s="65">
        <v>9308</v>
      </c>
      <c r="S252" s="65">
        <v>752</v>
      </c>
      <c r="T252" s="57">
        <v>29540</v>
      </c>
      <c r="U252" s="58">
        <v>976460.38323668751</v>
      </c>
      <c r="V252" s="58">
        <v>1420125.7690654015</v>
      </c>
      <c r="W252" s="58" t="str">
        <f t="shared" si="3"/>
        <v>B</v>
      </c>
      <c r="X252" s="58">
        <v>1420126</v>
      </c>
      <c r="Y252" s="63">
        <v>1239014</v>
      </c>
    </row>
    <row r="253" spans="1:25">
      <c r="A253" s="64" t="s">
        <v>840</v>
      </c>
      <c r="B253" s="64" t="s">
        <v>6</v>
      </c>
      <c r="C253" s="64" t="s">
        <v>49</v>
      </c>
      <c r="D253" s="64" t="s">
        <v>50</v>
      </c>
      <c r="E253" s="64" t="s">
        <v>797</v>
      </c>
      <c r="F253" s="64" t="s">
        <v>841</v>
      </c>
      <c r="G253" s="64" t="s">
        <v>23</v>
      </c>
      <c r="H253" s="64" t="s">
        <v>24</v>
      </c>
      <c r="I253" s="64" t="s">
        <v>842</v>
      </c>
      <c r="J253" s="64" t="s">
        <v>801</v>
      </c>
      <c r="K253" s="64" t="s">
        <v>172</v>
      </c>
      <c r="L253" s="65">
        <v>11353</v>
      </c>
      <c r="M253" s="65">
        <v>42068</v>
      </c>
      <c r="N253" s="65">
        <v>40343</v>
      </c>
      <c r="O253" s="65">
        <v>118772</v>
      </c>
      <c r="P253" s="65">
        <v>0</v>
      </c>
      <c r="Q253" s="65">
        <v>8524</v>
      </c>
      <c r="R253" s="65">
        <v>385</v>
      </c>
      <c r="S253" s="65">
        <v>933</v>
      </c>
      <c r="T253" s="57">
        <v>0</v>
      </c>
      <c r="U253" s="58">
        <v>654169.47702568024</v>
      </c>
      <c r="V253" s="58">
        <v>185154.39635148912</v>
      </c>
      <c r="W253" s="58" t="str">
        <f t="shared" si="3"/>
        <v>A</v>
      </c>
      <c r="X253" s="58">
        <v>654169</v>
      </c>
      <c r="Y253" s="63">
        <v>570741</v>
      </c>
    </row>
    <row r="254" spans="1:25">
      <c r="A254" s="64" t="s">
        <v>743</v>
      </c>
      <c r="B254" s="64" t="s">
        <v>6</v>
      </c>
      <c r="C254" s="64" t="s">
        <v>49</v>
      </c>
      <c r="D254" s="64" t="s">
        <v>50</v>
      </c>
      <c r="E254" s="64" t="s">
        <v>797</v>
      </c>
      <c r="F254" s="64" t="s">
        <v>406</v>
      </c>
      <c r="G254" s="64" t="s">
        <v>23</v>
      </c>
      <c r="H254" s="64" t="s">
        <v>24</v>
      </c>
      <c r="I254" s="64" t="s">
        <v>843</v>
      </c>
      <c r="J254" s="64" t="s">
        <v>801</v>
      </c>
      <c r="K254" s="64" t="s">
        <v>172</v>
      </c>
      <c r="L254" s="65">
        <v>13850</v>
      </c>
      <c r="M254" s="65">
        <v>50211</v>
      </c>
      <c r="N254" s="65">
        <v>50211</v>
      </c>
      <c r="O254" s="65">
        <v>106114</v>
      </c>
      <c r="P254" s="65">
        <v>0</v>
      </c>
      <c r="Q254" s="65">
        <v>9297</v>
      </c>
      <c r="R254" s="65">
        <v>282</v>
      </c>
      <c r="S254" s="65">
        <v>618</v>
      </c>
      <c r="T254" s="57">
        <v>0</v>
      </c>
      <c r="U254" s="58">
        <v>599778.65524185344</v>
      </c>
      <c r="V254" s="58">
        <v>192089.47538268543</v>
      </c>
      <c r="W254" s="58" t="str">
        <f t="shared" si="3"/>
        <v>A</v>
      </c>
      <c r="X254" s="58">
        <v>599779</v>
      </c>
      <c r="Y254" s="63">
        <v>523288</v>
      </c>
    </row>
    <row r="255" spans="1:25">
      <c r="A255" s="64" t="s">
        <v>844</v>
      </c>
      <c r="B255" s="64" t="s">
        <v>6</v>
      </c>
      <c r="C255" s="64" t="s">
        <v>102</v>
      </c>
      <c r="D255" s="64" t="s">
        <v>103</v>
      </c>
      <c r="E255" s="64" t="s">
        <v>797</v>
      </c>
      <c r="F255" s="64" t="s">
        <v>760</v>
      </c>
      <c r="G255" s="64" t="s">
        <v>232</v>
      </c>
      <c r="H255" s="64" t="s">
        <v>24</v>
      </c>
      <c r="I255" s="64" t="s">
        <v>24</v>
      </c>
      <c r="J255" s="64" t="s">
        <v>801</v>
      </c>
      <c r="K255" s="64" t="s">
        <v>172</v>
      </c>
      <c r="L255" s="65">
        <v>75612</v>
      </c>
      <c r="M255" s="65">
        <v>97846</v>
      </c>
      <c r="N255" s="65">
        <v>99571</v>
      </c>
      <c r="O255" s="65">
        <v>217121</v>
      </c>
      <c r="P255" s="65">
        <v>0</v>
      </c>
      <c r="Q255" s="65">
        <v>27961</v>
      </c>
      <c r="R255" s="65">
        <v>1804</v>
      </c>
      <c r="S255" s="65">
        <v>3300</v>
      </c>
      <c r="T255" s="57">
        <v>0</v>
      </c>
      <c r="U255" s="58">
        <v>1847376.8688008212</v>
      </c>
      <c r="V255" s="58">
        <v>646024.12010704132</v>
      </c>
      <c r="W255" s="58" t="str">
        <f t="shared" si="3"/>
        <v>A</v>
      </c>
      <c r="X255" s="58">
        <v>1847377</v>
      </c>
      <c r="Y255" s="63">
        <v>1611776</v>
      </c>
    </row>
    <row r="256" spans="1:25">
      <c r="A256" s="64" t="s">
        <v>845</v>
      </c>
      <c r="B256" s="64" t="s">
        <v>6</v>
      </c>
      <c r="C256" s="64" t="s">
        <v>102</v>
      </c>
      <c r="D256" s="64" t="s">
        <v>103</v>
      </c>
      <c r="E256" s="64" t="s">
        <v>797</v>
      </c>
      <c r="F256" s="64" t="s">
        <v>846</v>
      </c>
      <c r="G256" s="64" t="s">
        <v>181</v>
      </c>
      <c r="H256" s="64" t="s">
        <v>24</v>
      </c>
      <c r="I256" s="64" t="s">
        <v>24</v>
      </c>
      <c r="J256" s="64" t="s">
        <v>801</v>
      </c>
      <c r="K256" s="64" t="s">
        <v>172</v>
      </c>
      <c r="L256" s="65">
        <v>81829</v>
      </c>
      <c r="M256" s="65">
        <v>157335</v>
      </c>
      <c r="N256" s="65">
        <v>157614</v>
      </c>
      <c r="O256" s="65">
        <v>180075</v>
      </c>
      <c r="P256" s="65">
        <v>0</v>
      </c>
      <c r="Q256" s="65">
        <v>18668</v>
      </c>
      <c r="R256" s="65">
        <v>3359</v>
      </c>
      <c r="S256" s="65">
        <v>1561</v>
      </c>
      <c r="T256" s="57">
        <v>0</v>
      </c>
      <c r="U256" s="58">
        <v>1193668.9630574842</v>
      </c>
      <c r="V256" s="58">
        <v>585285.33150163526</v>
      </c>
      <c r="W256" s="58" t="str">
        <f t="shared" si="3"/>
        <v>A</v>
      </c>
      <c r="X256" s="58">
        <v>1193669</v>
      </c>
      <c r="Y256" s="63">
        <v>1041437</v>
      </c>
    </row>
    <row r="257" spans="1:25">
      <c r="A257" s="64" t="s">
        <v>847</v>
      </c>
      <c r="B257" s="64" t="s">
        <v>6</v>
      </c>
      <c r="C257" s="64" t="s">
        <v>102</v>
      </c>
      <c r="D257" s="64" t="s">
        <v>103</v>
      </c>
      <c r="E257" s="64" t="s">
        <v>797</v>
      </c>
      <c r="F257" s="64" t="s">
        <v>848</v>
      </c>
      <c r="G257" s="64" t="s">
        <v>166</v>
      </c>
      <c r="H257" s="64" t="s">
        <v>24</v>
      </c>
      <c r="I257" s="64" t="s">
        <v>24</v>
      </c>
      <c r="J257" s="64" t="s">
        <v>801</v>
      </c>
      <c r="K257" s="64" t="s">
        <v>172</v>
      </c>
      <c r="L257" s="65">
        <v>4814</v>
      </c>
      <c r="M257" s="65">
        <v>0</v>
      </c>
      <c r="N257" s="65">
        <v>0</v>
      </c>
      <c r="O257" s="65">
        <v>285320</v>
      </c>
      <c r="P257" s="65">
        <v>0</v>
      </c>
      <c r="Q257" s="65">
        <v>7550</v>
      </c>
      <c r="R257" s="65">
        <v>703</v>
      </c>
      <c r="S257" s="65">
        <v>444</v>
      </c>
      <c r="T257" s="57">
        <v>0</v>
      </c>
      <c r="U257" s="58">
        <v>868711.95459230454</v>
      </c>
      <c r="V257" s="58">
        <v>189866.50878952834</v>
      </c>
      <c r="W257" s="58" t="str">
        <f t="shared" si="3"/>
        <v>A</v>
      </c>
      <c r="X257" s="58">
        <v>868712</v>
      </c>
      <c r="Y257" s="63">
        <v>757923</v>
      </c>
    </row>
    <row r="258" spans="1:25">
      <c r="A258" s="64" t="s">
        <v>849</v>
      </c>
      <c r="B258" s="64" t="s">
        <v>6</v>
      </c>
      <c r="C258" s="64" t="s">
        <v>102</v>
      </c>
      <c r="D258" s="64" t="s">
        <v>103</v>
      </c>
      <c r="E258" s="64" t="s">
        <v>797</v>
      </c>
      <c r="F258" s="64" t="s">
        <v>768</v>
      </c>
      <c r="G258" s="64" t="s">
        <v>769</v>
      </c>
      <c r="H258" s="64" t="s">
        <v>24</v>
      </c>
      <c r="I258" s="64" t="s">
        <v>24</v>
      </c>
      <c r="J258" s="64" t="s">
        <v>814</v>
      </c>
      <c r="K258" s="64" t="s">
        <v>172</v>
      </c>
      <c r="L258" s="65">
        <v>69720</v>
      </c>
      <c r="M258" s="65">
        <v>0</v>
      </c>
      <c r="N258" s="65">
        <v>0</v>
      </c>
      <c r="O258" s="65">
        <v>195342</v>
      </c>
      <c r="P258" s="65">
        <v>0</v>
      </c>
      <c r="Q258" s="65">
        <v>14440</v>
      </c>
      <c r="R258" s="65">
        <v>1959</v>
      </c>
      <c r="S258" s="65">
        <v>1002</v>
      </c>
      <c r="T258" s="57">
        <v>0</v>
      </c>
      <c r="U258" s="58">
        <v>998706.11086230725</v>
      </c>
      <c r="V258" s="58">
        <v>407045.88934597047</v>
      </c>
      <c r="W258" s="58" t="str">
        <f t="shared" si="3"/>
        <v>A</v>
      </c>
      <c r="X258" s="58">
        <v>998706</v>
      </c>
      <c r="Y258" s="63">
        <v>871338</v>
      </c>
    </row>
    <row r="259" spans="1:25">
      <c r="A259" s="64" t="s">
        <v>101</v>
      </c>
      <c r="B259" s="64" t="s">
        <v>6</v>
      </c>
      <c r="C259" s="64" t="s">
        <v>102</v>
      </c>
      <c r="D259" s="64" t="s">
        <v>103</v>
      </c>
      <c r="E259" s="64" t="s">
        <v>797</v>
      </c>
      <c r="F259" s="64" t="s">
        <v>771</v>
      </c>
      <c r="G259" s="64" t="s">
        <v>242</v>
      </c>
      <c r="H259" s="64" t="s">
        <v>24</v>
      </c>
      <c r="I259" s="64" t="s">
        <v>24</v>
      </c>
      <c r="J259" s="64" t="s">
        <v>801</v>
      </c>
      <c r="K259" s="64" t="s">
        <v>172</v>
      </c>
      <c r="L259" s="65">
        <v>88310</v>
      </c>
      <c r="M259" s="65">
        <v>155715</v>
      </c>
      <c r="N259" s="65">
        <v>155715</v>
      </c>
      <c r="O259" s="65">
        <v>242475</v>
      </c>
      <c r="P259" s="65">
        <v>0</v>
      </c>
      <c r="Q259" s="65">
        <v>15192</v>
      </c>
      <c r="R259" s="65">
        <v>5339</v>
      </c>
      <c r="S259" s="65">
        <v>732</v>
      </c>
      <c r="T259" s="57">
        <v>0</v>
      </c>
      <c r="U259" s="58">
        <v>1068811.4022952071</v>
      </c>
      <c r="V259" s="58">
        <v>662496.67338735797</v>
      </c>
      <c r="W259" s="58" t="str">
        <f t="shared" ref="W259:W322" si="4">IF(U259&gt;V259, "A", "B")</f>
        <v>A</v>
      </c>
      <c r="X259" s="58">
        <v>1068811</v>
      </c>
      <c r="Y259" s="63">
        <v>932503</v>
      </c>
    </row>
    <row r="260" spans="1:25">
      <c r="A260" s="64" t="s">
        <v>850</v>
      </c>
      <c r="B260" s="64" t="s">
        <v>851</v>
      </c>
      <c r="C260" s="64" t="s">
        <v>19</v>
      </c>
      <c r="D260" s="64" t="s">
        <v>20</v>
      </c>
      <c r="E260" s="64" t="s">
        <v>852</v>
      </c>
      <c r="F260" s="64" t="s">
        <v>22</v>
      </c>
      <c r="G260" s="64" t="s">
        <v>23</v>
      </c>
      <c r="H260" s="64" t="s">
        <v>24</v>
      </c>
      <c r="I260" s="64" t="s">
        <v>24</v>
      </c>
      <c r="J260" s="64" t="s">
        <v>25</v>
      </c>
      <c r="K260" s="64" t="s">
        <v>853</v>
      </c>
      <c r="L260" s="65">
        <v>0</v>
      </c>
      <c r="M260" s="65">
        <v>3107894</v>
      </c>
      <c r="N260" s="65">
        <v>3107576</v>
      </c>
      <c r="O260" s="65">
        <v>1951244</v>
      </c>
      <c r="P260" s="65">
        <v>0</v>
      </c>
      <c r="Q260" s="65">
        <v>86050</v>
      </c>
      <c r="R260" s="65">
        <v>134528</v>
      </c>
      <c r="S260" s="65">
        <v>5785</v>
      </c>
      <c r="T260" s="57">
        <v>0</v>
      </c>
      <c r="U260" s="58">
        <v>8253827.6299068965</v>
      </c>
      <c r="V260" s="58">
        <v>13361577.821007347</v>
      </c>
      <c r="W260" s="58" t="str">
        <f t="shared" si="4"/>
        <v>B</v>
      </c>
      <c r="X260" s="58">
        <v>13361578</v>
      </c>
      <c r="Y260" s="63">
        <v>11141302</v>
      </c>
    </row>
    <row r="261" spans="1:25">
      <c r="A261" s="64" t="s">
        <v>854</v>
      </c>
      <c r="B261" s="64" t="s">
        <v>851</v>
      </c>
      <c r="C261" s="64" t="s">
        <v>28</v>
      </c>
      <c r="D261" s="64" t="s">
        <v>29</v>
      </c>
      <c r="E261" s="64" t="s">
        <v>852</v>
      </c>
      <c r="F261" s="64" t="s">
        <v>246</v>
      </c>
      <c r="G261" s="64" t="s">
        <v>232</v>
      </c>
      <c r="H261" s="64" t="s">
        <v>855</v>
      </c>
      <c r="I261" s="64" t="s">
        <v>856</v>
      </c>
      <c r="J261" s="64" t="s">
        <v>857</v>
      </c>
      <c r="K261" s="64" t="s">
        <v>853</v>
      </c>
      <c r="L261" s="65">
        <v>156748</v>
      </c>
      <c r="M261" s="65">
        <v>142666</v>
      </c>
      <c r="N261" s="65">
        <v>142546</v>
      </c>
      <c r="O261" s="65">
        <v>144229</v>
      </c>
      <c r="P261" s="65">
        <v>0</v>
      </c>
      <c r="Q261" s="65">
        <v>26606</v>
      </c>
      <c r="R261" s="65">
        <v>21790</v>
      </c>
      <c r="S261" s="65">
        <v>2134</v>
      </c>
      <c r="T261" s="57">
        <v>89800</v>
      </c>
      <c r="U261" s="58">
        <v>1464906.1589402184</v>
      </c>
      <c r="V261" s="58">
        <v>3177604.2142068008</v>
      </c>
      <c r="W261" s="58" t="str">
        <f t="shared" si="4"/>
        <v>B</v>
      </c>
      <c r="X261" s="58">
        <v>3177604</v>
      </c>
      <c r="Y261" s="63">
        <v>2772356</v>
      </c>
    </row>
    <row r="262" spans="1:25">
      <c r="A262" s="64" t="s">
        <v>858</v>
      </c>
      <c r="B262" s="64" t="s">
        <v>851</v>
      </c>
      <c r="C262" s="64" t="s">
        <v>49</v>
      </c>
      <c r="D262" s="64" t="s">
        <v>50</v>
      </c>
      <c r="E262" s="64" t="s">
        <v>852</v>
      </c>
      <c r="F262" s="64" t="s">
        <v>859</v>
      </c>
      <c r="G262" s="64" t="s">
        <v>860</v>
      </c>
      <c r="H262" s="64" t="s">
        <v>861</v>
      </c>
      <c r="I262" s="64" t="s">
        <v>862</v>
      </c>
      <c r="J262" s="64" t="s">
        <v>863</v>
      </c>
      <c r="K262" s="64" t="s">
        <v>853</v>
      </c>
      <c r="L262" s="65">
        <v>45499</v>
      </c>
      <c r="M262" s="65">
        <v>57370</v>
      </c>
      <c r="N262" s="65">
        <v>57370</v>
      </c>
      <c r="O262" s="65">
        <v>60477</v>
      </c>
      <c r="P262" s="65">
        <v>0</v>
      </c>
      <c r="Q262" s="65">
        <v>4645</v>
      </c>
      <c r="R262" s="65">
        <v>5765</v>
      </c>
      <c r="S262" s="65">
        <v>319</v>
      </c>
      <c r="T262" s="57">
        <v>7454</v>
      </c>
      <c r="U262" s="58">
        <v>316059.26419161737</v>
      </c>
      <c r="V262" s="58">
        <v>591549.20695233508</v>
      </c>
      <c r="W262" s="58" t="str">
        <f t="shared" si="4"/>
        <v>B</v>
      </c>
      <c r="X262" s="58">
        <v>591549</v>
      </c>
      <c r="Y262" s="63">
        <v>516107</v>
      </c>
    </row>
    <row r="263" spans="1:25">
      <c r="A263" s="64" t="s">
        <v>864</v>
      </c>
      <c r="B263" s="64" t="s">
        <v>851</v>
      </c>
      <c r="C263" s="64" t="s">
        <v>28</v>
      </c>
      <c r="D263" s="64" t="s">
        <v>29</v>
      </c>
      <c r="E263" s="64" t="s">
        <v>852</v>
      </c>
      <c r="F263" s="64" t="s">
        <v>865</v>
      </c>
      <c r="G263" s="64" t="s">
        <v>232</v>
      </c>
      <c r="H263" s="64" t="s">
        <v>866</v>
      </c>
      <c r="I263" s="64" t="s">
        <v>867</v>
      </c>
      <c r="J263" s="64" t="s">
        <v>857</v>
      </c>
      <c r="K263" s="64" t="s">
        <v>853</v>
      </c>
      <c r="L263" s="65">
        <v>39382</v>
      </c>
      <c r="M263" s="65">
        <v>60470</v>
      </c>
      <c r="N263" s="65">
        <v>60470</v>
      </c>
      <c r="O263" s="65">
        <v>80893</v>
      </c>
      <c r="P263" s="65">
        <v>0</v>
      </c>
      <c r="Q263" s="65">
        <v>6403</v>
      </c>
      <c r="R263" s="65">
        <v>6351</v>
      </c>
      <c r="S263" s="65">
        <v>1513</v>
      </c>
      <c r="T263" s="57">
        <v>0</v>
      </c>
      <c r="U263" s="58">
        <v>612547.03872631665</v>
      </c>
      <c r="V263" s="58">
        <v>572274.60279094242</v>
      </c>
      <c r="W263" s="58" t="str">
        <f t="shared" si="4"/>
        <v>A</v>
      </c>
      <c r="X263" s="58">
        <v>612547</v>
      </c>
      <c r="Y263" s="63">
        <v>534427</v>
      </c>
    </row>
    <row r="264" spans="1:25">
      <c r="A264" s="64" t="s">
        <v>868</v>
      </c>
      <c r="B264" s="64" t="s">
        <v>851</v>
      </c>
      <c r="C264" s="64" t="s">
        <v>28</v>
      </c>
      <c r="D264" s="64" t="s">
        <v>29</v>
      </c>
      <c r="E264" s="64" t="s">
        <v>852</v>
      </c>
      <c r="F264" s="64" t="s">
        <v>869</v>
      </c>
      <c r="G264" s="64" t="s">
        <v>860</v>
      </c>
      <c r="H264" s="64" t="s">
        <v>870</v>
      </c>
      <c r="I264" s="64" t="s">
        <v>24</v>
      </c>
      <c r="J264" s="64" t="s">
        <v>863</v>
      </c>
      <c r="K264" s="64" t="s">
        <v>853</v>
      </c>
      <c r="L264" s="65">
        <v>43977</v>
      </c>
      <c r="M264" s="65">
        <v>52563</v>
      </c>
      <c r="N264" s="65">
        <v>52563</v>
      </c>
      <c r="O264" s="65">
        <v>51252</v>
      </c>
      <c r="P264" s="65">
        <v>0</v>
      </c>
      <c r="Q264" s="65">
        <v>6740</v>
      </c>
      <c r="R264" s="65">
        <v>4064</v>
      </c>
      <c r="S264" s="65">
        <v>468</v>
      </c>
      <c r="T264" s="57">
        <v>14407</v>
      </c>
      <c r="U264" s="58">
        <v>387730.18559417303</v>
      </c>
      <c r="V264" s="58">
        <v>596104.39513294573</v>
      </c>
      <c r="W264" s="58" t="str">
        <f t="shared" si="4"/>
        <v>B</v>
      </c>
      <c r="X264" s="58">
        <v>596104</v>
      </c>
      <c r="Y264" s="63">
        <v>520081</v>
      </c>
    </row>
    <row r="265" spans="1:25">
      <c r="A265" s="64" t="s">
        <v>357</v>
      </c>
      <c r="B265" s="64" t="s">
        <v>851</v>
      </c>
      <c r="C265" s="64" t="s">
        <v>49</v>
      </c>
      <c r="D265" s="64" t="s">
        <v>50</v>
      </c>
      <c r="E265" s="64" t="s">
        <v>852</v>
      </c>
      <c r="F265" s="64" t="s">
        <v>816</v>
      </c>
      <c r="G265" s="64" t="s">
        <v>232</v>
      </c>
      <c r="H265" s="64" t="s">
        <v>82</v>
      </c>
      <c r="I265" s="64" t="s">
        <v>24</v>
      </c>
      <c r="J265" s="64" t="s">
        <v>857</v>
      </c>
      <c r="K265" s="64" t="s">
        <v>853</v>
      </c>
      <c r="L265" s="65">
        <v>46183</v>
      </c>
      <c r="M265" s="65">
        <v>54849</v>
      </c>
      <c r="N265" s="65">
        <v>54849</v>
      </c>
      <c r="O265" s="65">
        <v>59404</v>
      </c>
      <c r="P265" s="65">
        <v>0</v>
      </c>
      <c r="Q265" s="65">
        <v>1657</v>
      </c>
      <c r="R265" s="65">
        <v>4808</v>
      </c>
      <c r="S265" s="65">
        <v>35</v>
      </c>
      <c r="T265" s="57">
        <v>9548</v>
      </c>
      <c r="U265" s="58">
        <v>173763.25183967466</v>
      </c>
      <c r="V265" s="58">
        <v>494212.32534750894</v>
      </c>
      <c r="W265" s="58" t="str">
        <f t="shared" si="4"/>
        <v>B</v>
      </c>
      <c r="X265" s="58">
        <v>494212</v>
      </c>
      <c r="Y265" s="63">
        <v>431184</v>
      </c>
    </row>
    <row r="266" spans="1:25">
      <c r="A266" s="64" t="s">
        <v>871</v>
      </c>
      <c r="B266" s="64" t="s">
        <v>851</v>
      </c>
      <c r="C266" s="64" t="s">
        <v>49</v>
      </c>
      <c r="D266" s="64" t="s">
        <v>50</v>
      </c>
      <c r="E266" s="64" t="s">
        <v>852</v>
      </c>
      <c r="F266" s="64" t="s">
        <v>872</v>
      </c>
      <c r="G266" s="64" t="s">
        <v>232</v>
      </c>
      <c r="H266" s="64" t="s">
        <v>873</v>
      </c>
      <c r="I266" s="64" t="s">
        <v>24</v>
      </c>
      <c r="J266" s="64" t="s">
        <v>857</v>
      </c>
      <c r="K266" s="64" t="s">
        <v>853</v>
      </c>
      <c r="L266" s="65">
        <v>53793</v>
      </c>
      <c r="M266" s="65">
        <v>59565</v>
      </c>
      <c r="N266" s="65">
        <v>59578</v>
      </c>
      <c r="O266" s="65">
        <v>61171</v>
      </c>
      <c r="P266" s="65">
        <v>0</v>
      </c>
      <c r="Q266" s="65">
        <v>2197</v>
      </c>
      <c r="R266" s="65">
        <v>7751</v>
      </c>
      <c r="S266" s="65">
        <v>126</v>
      </c>
      <c r="T266" s="57">
        <v>19143</v>
      </c>
      <c r="U266" s="58">
        <v>209289.25687967782</v>
      </c>
      <c r="V266" s="58">
        <v>835079.97388413351</v>
      </c>
      <c r="W266" s="58" t="str">
        <f t="shared" si="4"/>
        <v>B</v>
      </c>
      <c r="X266" s="58">
        <v>835080</v>
      </c>
      <c r="Y266" s="63">
        <v>728580</v>
      </c>
    </row>
    <row r="267" spans="1:25">
      <c r="A267" s="64" t="s">
        <v>874</v>
      </c>
      <c r="B267" s="64" t="s">
        <v>851</v>
      </c>
      <c r="C267" s="64" t="s">
        <v>49</v>
      </c>
      <c r="D267" s="64" t="s">
        <v>50</v>
      </c>
      <c r="E267" s="64" t="s">
        <v>852</v>
      </c>
      <c r="F267" s="64" t="s">
        <v>875</v>
      </c>
      <c r="G267" s="64" t="s">
        <v>876</v>
      </c>
      <c r="H267" s="64" t="s">
        <v>877</v>
      </c>
      <c r="I267" s="64" t="s">
        <v>24</v>
      </c>
      <c r="J267" s="64" t="s">
        <v>878</v>
      </c>
      <c r="K267" s="64" t="s">
        <v>853</v>
      </c>
      <c r="L267" s="65">
        <v>41056</v>
      </c>
      <c r="M267" s="65">
        <v>51071</v>
      </c>
      <c r="N267" s="65">
        <v>51071</v>
      </c>
      <c r="O267" s="65">
        <v>60960</v>
      </c>
      <c r="P267" s="65">
        <v>0</v>
      </c>
      <c r="Q267" s="65">
        <v>4130</v>
      </c>
      <c r="R267" s="65">
        <v>4448</v>
      </c>
      <c r="S267" s="65">
        <v>364</v>
      </c>
      <c r="T267" s="57">
        <v>338</v>
      </c>
      <c r="U267" s="58">
        <v>308754.31145721534</v>
      </c>
      <c r="V267" s="58">
        <v>398492.07644115633</v>
      </c>
      <c r="W267" s="58" t="str">
        <f t="shared" si="4"/>
        <v>B</v>
      </c>
      <c r="X267" s="58">
        <v>398492</v>
      </c>
      <c r="Y267" s="63">
        <v>347671</v>
      </c>
    </row>
    <row r="268" spans="1:25">
      <c r="A268" s="64" t="s">
        <v>879</v>
      </c>
      <c r="B268" s="64" t="s">
        <v>851</v>
      </c>
      <c r="C268" s="64" t="s">
        <v>28</v>
      </c>
      <c r="D268" s="64" t="s">
        <v>29</v>
      </c>
      <c r="E268" s="64" t="s">
        <v>852</v>
      </c>
      <c r="F268" s="64" t="s">
        <v>214</v>
      </c>
      <c r="G268" s="64" t="s">
        <v>860</v>
      </c>
      <c r="H268" s="64" t="s">
        <v>880</v>
      </c>
      <c r="I268" s="64" t="s">
        <v>81</v>
      </c>
      <c r="J268" s="64" t="s">
        <v>863</v>
      </c>
      <c r="K268" s="64" t="s">
        <v>853</v>
      </c>
      <c r="L268" s="65">
        <v>162178</v>
      </c>
      <c r="M268" s="65">
        <v>136472</v>
      </c>
      <c r="N268" s="65">
        <v>136392</v>
      </c>
      <c r="O268" s="65">
        <v>124775</v>
      </c>
      <c r="P268" s="65">
        <v>0</v>
      </c>
      <c r="Q268" s="65">
        <v>36652</v>
      </c>
      <c r="R268" s="65">
        <v>26764</v>
      </c>
      <c r="S268" s="65">
        <v>2221</v>
      </c>
      <c r="T268" s="57">
        <v>117361</v>
      </c>
      <c r="U268" s="58">
        <v>1751047.0844021845</v>
      </c>
      <c r="V268" s="58">
        <v>4065167.669849766</v>
      </c>
      <c r="W268" s="58" t="str">
        <f t="shared" si="4"/>
        <v>B</v>
      </c>
      <c r="X268" s="58">
        <v>4065168</v>
      </c>
      <c r="Y268" s="63">
        <v>3546727</v>
      </c>
    </row>
    <row r="269" spans="1:25">
      <c r="A269" s="64" t="s">
        <v>881</v>
      </c>
      <c r="B269" s="64" t="s">
        <v>851</v>
      </c>
      <c r="C269" s="64" t="s">
        <v>49</v>
      </c>
      <c r="D269" s="64" t="s">
        <v>50</v>
      </c>
      <c r="E269" s="64" t="s">
        <v>852</v>
      </c>
      <c r="F269" s="64" t="s">
        <v>59</v>
      </c>
      <c r="G269" s="64" t="s">
        <v>860</v>
      </c>
      <c r="H269" s="64" t="s">
        <v>452</v>
      </c>
      <c r="I269" s="64" t="s">
        <v>24</v>
      </c>
      <c r="J269" s="64" t="s">
        <v>863</v>
      </c>
      <c r="K269" s="64" t="s">
        <v>853</v>
      </c>
      <c r="L269" s="65">
        <v>42102</v>
      </c>
      <c r="M269" s="65">
        <v>49761</v>
      </c>
      <c r="N269" s="65">
        <v>49761</v>
      </c>
      <c r="O269" s="65">
        <v>58241</v>
      </c>
      <c r="P269" s="65">
        <v>0</v>
      </c>
      <c r="Q269" s="65">
        <v>4259</v>
      </c>
      <c r="R269" s="65">
        <v>6462</v>
      </c>
      <c r="S269" s="65">
        <v>335</v>
      </c>
      <c r="T269" s="57">
        <v>4618</v>
      </c>
      <c r="U269" s="58">
        <v>302475.70982447529</v>
      </c>
      <c r="V269" s="58">
        <v>598584.02276103548</v>
      </c>
      <c r="W269" s="58" t="str">
        <f t="shared" si="4"/>
        <v>B</v>
      </c>
      <c r="X269" s="58">
        <v>598584</v>
      </c>
      <c r="Y269" s="63">
        <v>522245</v>
      </c>
    </row>
    <row r="270" spans="1:25">
      <c r="A270" s="64" t="s">
        <v>882</v>
      </c>
      <c r="B270" s="64" t="s">
        <v>851</v>
      </c>
      <c r="C270" s="64" t="s">
        <v>49</v>
      </c>
      <c r="D270" s="64" t="s">
        <v>50</v>
      </c>
      <c r="E270" s="64" t="s">
        <v>852</v>
      </c>
      <c r="F270" s="64" t="s">
        <v>883</v>
      </c>
      <c r="G270" s="64" t="s">
        <v>876</v>
      </c>
      <c r="H270" s="64" t="s">
        <v>884</v>
      </c>
      <c r="I270" s="64" t="s">
        <v>885</v>
      </c>
      <c r="J270" s="64" t="s">
        <v>878</v>
      </c>
      <c r="K270" s="64" t="s">
        <v>853</v>
      </c>
      <c r="L270" s="65">
        <v>51850</v>
      </c>
      <c r="M270" s="65">
        <v>57118</v>
      </c>
      <c r="N270" s="65">
        <v>57118</v>
      </c>
      <c r="O270" s="65">
        <v>60868</v>
      </c>
      <c r="P270" s="65">
        <v>0</v>
      </c>
      <c r="Q270" s="65">
        <v>9117</v>
      </c>
      <c r="R270" s="65">
        <v>7178</v>
      </c>
      <c r="S270" s="65">
        <v>480</v>
      </c>
      <c r="T270" s="57">
        <v>16545</v>
      </c>
      <c r="U270" s="58">
        <v>481929.40385426593</v>
      </c>
      <c r="V270" s="58">
        <v>889463.79461872997</v>
      </c>
      <c r="W270" s="58" t="str">
        <f t="shared" si="4"/>
        <v>B</v>
      </c>
      <c r="X270" s="58">
        <v>889464</v>
      </c>
      <c r="Y270" s="63">
        <v>776028</v>
      </c>
    </row>
    <row r="271" spans="1:25">
      <c r="A271" s="64" t="s">
        <v>886</v>
      </c>
      <c r="B271" s="64" t="s">
        <v>851</v>
      </c>
      <c r="C271" s="64" t="s">
        <v>28</v>
      </c>
      <c r="D271" s="64" t="s">
        <v>29</v>
      </c>
      <c r="E271" s="64" t="s">
        <v>852</v>
      </c>
      <c r="F271" s="64" t="s">
        <v>887</v>
      </c>
      <c r="G271" s="64" t="s">
        <v>112</v>
      </c>
      <c r="H271" s="64" t="s">
        <v>888</v>
      </c>
      <c r="I271" s="64" t="s">
        <v>889</v>
      </c>
      <c r="J271" s="64" t="s">
        <v>863</v>
      </c>
      <c r="K271" s="64" t="s">
        <v>853</v>
      </c>
      <c r="L271" s="65">
        <v>33250</v>
      </c>
      <c r="M271" s="65">
        <v>39040</v>
      </c>
      <c r="N271" s="65">
        <v>39040</v>
      </c>
      <c r="O271" s="65">
        <v>47648</v>
      </c>
      <c r="P271" s="65">
        <v>0</v>
      </c>
      <c r="Q271" s="65">
        <v>5209</v>
      </c>
      <c r="R271" s="65">
        <v>4687</v>
      </c>
      <c r="S271" s="65">
        <v>259</v>
      </c>
      <c r="T271" s="57">
        <v>1995</v>
      </c>
      <c r="U271" s="58">
        <v>298067.67709705769</v>
      </c>
      <c r="V271" s="58">
        <v>456347.61495374213</v>
      </c>
      <c r="W271" s="58" t="str">
        <f t="shared" si="4"/>
        <v>B</v>
      </c>
      <c r="X271" s="58">
        <v>456348</v>
      </c>
      <c r="Y271" s="63">
        <v>398149</v>
      </c>
    </row>
    <row r="272" spans="1:25">
      <c r="A272" s="64" t="s">
        <v>890</v>
      </c>
      <c r="B272" s="64" t="s">
        <v>851</v>
      </c>
      <c r="C272" s="64" t="s">
        <v>28</v>
      </c>
      <c r="D272" s="64" t="s">
        <v>29</v>
      </c>
      <c r="E272" s="64" t="s">
        <v>852</v>
      </c>
      <c r="F272" s="64" t="s">
        <v>891</v>
      </c>
      <c r="G272" s="64" t="s">
        <v>876</v>
      </c>
      <c r="H272" s="64" t="s">
        <v>892</v>
      </c>
      <c r="I272" s="64" t="s">
        <v>24</v>
      </c>
      <c r="J272" s="64" t="s">
        <v>878</v>
      </c>
      <c r="K272" s="64" t="s">
        <v>853</v>
      </c>
      <c r="L272" s="65">
        <v>41662</v>
      </c>
      <c r="M272" s="65">
        <v>50898</v>
      </c>
      <c r="N272" s="65">
        <v>50898</v>
      </c>
      <c r="O272" s="65">
        <v>52759</v>
      </c>
      <c r="P272" s="65">
        <v>0</v>
      </c>
      <c r="Q272" s="65">
        <v>2160</v>
      </c>
      <c r="R272" s="65">
        <v>4949</v>
      </c>
      <c r="S272" s="65">
        <v>241</v>
      </c>
      <c r="T272" s="57">
        <v>9443</v>
      </c>
      <c r="U272" s="58">
        <v>211086.50792995628</v>
      </c>
      <c r="V272" s="58">
        <v>512271.55104662682</v>
      </c>
      <c r="W272" s="58" t="str">
        <f t="shared" si="4"/>
        <v>B</v>
      </c>
      <c r="X272" s="58">
        <v>512272</v>
      </c>
      <c r="Y272" s="63">
        <v>446941</v>
      </c>
    </row>
    <row r="273" spans="1:25">
      <c r="A273" s="64" t="s">
        <v>893</v>
      </c>
      <c r="B273" s="64" t="s">
        <v>851</v>
      </c>
      <c r="C273" s="64" t="s">
        <v>49</v>
      </c>
      <c r="D273" s="64" t="s">
        <v>50</v>
      </c>
      <c r="E273" s="64" t="s">
        <v>852</v>
      </c>
      <c r="F273" s="64" t="s">
        <v>894</v>
      </c>
      <c r="G273" s="64" t="s">
        <v>860</v>
      </c>
      <c r="H273" s="64" t="s">
        <v>895</v>
      </c>
      <c r="I273" s="64" t="s">
        <v>896</v>
      </c>
      <c r="J273" s="64" t="s">
        <v>863</v>
      </c>
      <c r="K273" s="64" t="s">
        <v>853</v>
      </c>
      <c r="L273" s="65">
        <v>82201</v>
      </c>
      <c r="M273" s="65">
        <v>73840</v>
      </c>
      <c r="N273" s="65">
        <v>73840</v>
      </c>
      <c r="O273" s="65">
        <v>73206</v>
      </c>
      <c r="P273" s="65">
        <v>0</v>
      </c>
      <c r="Q273" s="65">
        <v>12614</v>
      </c>
      <c r="R273" s="65">
        <v>12280</v>
      </c>
      <c r="S273" s="65">
        <v>898</v>
      </c>
      <c r="T273" s="57">
        <v>49522</v>
      </c>
      <c r="U273" s="58">
        <v>684745.85374598589</v>
      </c>
      <c r="V273" s="58">
        <v>1733113.589668171</v>
      </c>
      <c r="W273" s="58" t="str">
        <f t="shared" si="4"/>
        <v>B</v>
      </c>
      <c r="X273" s="58">
        <v>1733114</v>
      </c>
      <c r="Y273" s="63">
        <v>1512086</v>
      </c>
    </row>
    <row r="274" spans="1:25">
      <c r="A274" s="64" t="s">
        <v>897</v>
      </c>
      <c r="B274" s="64" t="s">
        <v>851</v>
      </c>
      <c r="C274" s="64" t="s">
        <v>28</v>
      </c>
      <c r="D274" s="64" t="s">
        <v>29</v>
      </c>
      <c r="E274" s="64" t="s">
        <v>852</v>
      </c>
      <c r="F274" s="64" t="s">
        <v>301</v>
      </c>
      <c r="G274" s="64" t="s">
        <v>876</v>
      </c>
      <c r="H274" s="64" t="s">
        <v>898</v>
      </c>
      <c r="I274" s="64" t="s">
        <v>899</v>
      </c>
      <c r="J274" s="64" t="s">
        <v>878</v>
      </c>
      <c r="K274" s="64" t="s">
        <v>853</v>
      </c>
      <c r="L274" s="65">
        <v>152048</v>
      </c>
      <c r="M274" s="65">
        <v>126089</v>
      </c>
      <c r="N274" s="65">
        <v>126109</v>
      </c>
      <c r="O274" s="65">
        <v>129779</v>
      </c>
      <c r="P274" s="65">
        <v>0</v>
      </c>
      <c r="Q274" s="65">
        <v>27671</v>
      </c>
      <c r="R274" s="65">
        <v>27579</v>
      </c>
      <c r="S274" s="65">
        <v>2030</v>
      </c>
      <c r="T274" s="57">
        <v>97232</v>
      </c>
      <c r="U274" s="58">
        <v>1451720.4975862501</v>
      </c>
      <c r="V274" s="58">
        <v>3704384.2078094212</v>
      </c>
      <c r="W274" s="58" t="str">
        <f t="shared" si="4"/>
        <v>B</v>
      </c>
      <c r="X274" s="58">
        <v>3704384</v>
      </c>
      <c r="Y274" s="63">
        <v>3231955</v>
      </c>
    </row>
    <row r="275" spans="1:25">
      <c r="A275" s="64" t="s">
        <v>900</v>
      </c>
      <c r="B275" s="64" t="s">
        <v>851</v>
      </c>
      <c r="C275" s="64" t="s">
        <v>28</v>
      </c>
      <c r="D275" s="64" t="s">
        <v>29</v>
      </c>
      <c r="E275" s="64" t="s">
        <v>852</v>
      </c>
      <c r="F275" s="64" t="s">
        <v>901</v>
      </c>
      <c r="G275" s="64" t="s">
        <v>902</v>
      </c>
      <c r="H275" s="64" t="s">
        <v>903</v>
      </c>
      <c r="I275" s="64" t="s">
        <v>904</v>
      </c>
      <c r="J275" s="64" t="s">
        <v>905</v>
      </c>
      <c r="K275" s="64" t="s">
        <v>853</v>
      </c>
      <c r="L275" s="65">
        <v>34182</v>
      </c>
      <c r="M275" s="65">
        <v>28842</v>
      </c>
      <c r="N275" s="65">
        <v>28842</v>
      </c>
      <c r="O275" s="65">
        <v>27620</v>
      </c>
      <c r="P275" s="65">
        <v>0</v>
      </c>
      <c r="Q275" s="65">
        <v>3590</v>
      </c>
      <c r="R275" s="65">
        <v>5792</v>
      </c>
      <c r="S275" s="65">
        <v>405</v>
      </c>
      <c r="T275" s="57">
        <v>23415</v>
      </c>
      <c r="U275" s="58">
        <v>233519.75296149234</v>
      </c>
      <c r="V275" s="58">
        <v>774526.85619714495</v>
      </c>
      <c r="W275" s="58" t="str">
        <f t="shared" si="4"/>
        <v>B</v>
      </c>
      <c r="X275" s="58">
        <v>774527</v>
      </c>
      <c r="Y275" s="63">
        <v>675750</v>
      </c>
    </row>
    <row r="276" spans="1:25">
      <c r="A276" s="64" t="s">
        <v>513</v>
      </c>
      <c r="B276" s="64" t="s">
        <v>851</v>
      </c>
      <c r="C276" s="64" t="s">
        <v>28</v>
      </c>
      <c r="D276" s="64" t="s">
        <v>29</v>
      </c>
      <c r="E276" s="64" t="s">
        <v>852</v>
      </c>
      <c r="F276" s="64" t="s">
        <v>67</v>
      </c>
      <c r="G276" s="64" t="s">
        <v>232</v>
      </c>
      <c r="H276" s="64" t="s">
        <v>906</v>
      </c>
      <c r="I276" s="64" t="s">
        <v>907</v>
      </c>
      <c r="J276" s="64" t="s">
        <v>857</v>
      </c>
      <c r="K276" s="64" t="s">
        <v>853</v>
      </c>
      <c r="L276" s="65">
        <v>67775</v>
      </c>
      <c r="M276" s="65">
        <v>77767</v>
      </c>
      <c r="N276" s="65">
        <v>77767</v>
      </c>
      <c r="O276" s="65">
        <v>85603</v>
      </c>
      <c r="P276" s="65">
        <v>0</v>
      </c>
      <c r="Q276" s="65">
        <v>6731</v>
      </c>
      <c r="R276" s="65">
        <v>9148</v>
      </c>
      <c r="S276" s="65">
        <v>801</v>
      </c>
      <c r="T276" s="57">
        <v>15587</v>
      </c>
      <c r="U276" s="58">
        <v>511356.89662981255</v>
      </c>
      <c r="V276" s="58">
        <v>974080.95301359205</v>
      </c>
      <c r="W276" s="58" t="str">
        <f t="shared" si="4"/>
        <v>B</v>
      </c>
      <c r="X276" s="58">
        <v>974081</v>
      </c>
      <c r="Y276" s="63">
        <v>849854</v>
      </c>
    </row>
    <row r="277" spans="1:25">
      <c r="A277" s="64" t="s">
        <v>908</v>
      </c>
      <c r="B277" s="64" t="s">
        <v>851</v>
      </c>
      <c r="C277" s="64" t="s">
        <v>28</v>
      </c>
      <c r="D277" s="64" t="s">
        <v>29</v>
      </c>
      <c r="E277" s="64" t="s">
        <v>852</v>
      </c>
      <c r="F277" s="64" t="s">
        <v>909</v>
      </c>
      <c r="G277" s="64" t="s">
        <v>902</v>
      </c>
      <c r="H277" s="64" t="s">
        <v>910</v>
      </c>
      <c r="I277" s="64" t="s">
        <v>911</v>
      </c>
      <c r="J277" s="64" t="s">
        <v>905</v>
      </c>
      <c r="K277" s="64" t="s">
        <v>853</v>
      </c>
      <c r="L277" s="65">
        <v>38506</v>
      </c>
      <c r="M277" s="65">
        <v>38074</v>
      </c>
      <c r="N277" s="65">
        <v>38074</v>
      </c>
      <c r="O277" s="65">
        <v>40493</v>
      </c>
      <c r="P277" s="65">
        <v>0</v>
      </c>
      <c r="Q277" s="65">
        <v>5115</v>
      </c>
      <c r="R277" s="65">
        <v>7489</v>
      </c>
      <c r="S277" s="65">
        <v>317</v>
      </c>
      <c r="T277" s="57">
        <v>16997</v>
      </c>
      <c r="U277" s="58">
        <v>290927.33628679742</v>
      </c>
      <c r="V277" s="58">
        <v>843356.02507449908</v>
      </c>
      <c r="W277" s="58" t="str">
        <f t="shared" si="4"/>
        <v>B</v>
      </c>
      <c r="X277" s="58">
        <v>843356</v>
      </c>
      <c r="Y277" s="63">
        <v>735801</v>
      </c>
    </row>
    <row r="278" spans="1:25">
      <c r="A278" s="64" t="s">
        <v>912</v>
      </c>
      <c r="B278" s="64" t="s">
        <v>851</v>
      </c>
      <c r="C278" s="64" t="s">
        <v>28</v>
      </c>
      <c r="D278" s="64" t="s">
        <v>29</v>
      </c>
      <c r="E278" s="64" t="s">
        <v>852</v>
      </c>
      <c r="F278" s="64" t="s">
        <v>913</v>
      </c>
      <c r="G278" s="64" t="s">
        <v>232</v>
      </c>
      <c r="H278" s="64" t="s">
        <v>914</v>
      </c>
      <c r="I278" s="64" t="s">
        <v>212</v>
      </c>
      <c r="J278" s="64" t="s">
        <v>857</v>
      </c>
      <c r="K278" s="64" t="s">
        <v>853</v>
      </c>
      <c r="L278" s="65">
        <v>92713</v>
      </c>
      <c r="M278" s="65">
        <v>102466</v>
      </c>
      <c r="N278" s="65">
        <v>102453</v>
      </c>
      <c r="O278" s="65">
        <v>122643</v>
      </c>
      <c r="P278" s="65">
        <v>0</v>
      </c>
      <c r="Q278" s="65">
        <v>11957</v>
      </c>
      <c r="R278" s="65">
        <v>8187</v>
      </c>
      <c r="S278" s="65">
        <v>2339</v>
      </c>
      <c r="T278" s="57">
        <v>15780</v>
      </c>
      <c r="U278" s="58">
        <v>1005661.8184386459</v>
      </c>
      <c r="V278" s="58">
        <v>1004479.2927195592</v>
      </c>
      <c r="W278" s="58" t="str">
        <f t="shared" si="4"/>
        <v>A</v>
      </c>
      <c r="X278" s="58">
        <v>1005662</v>
      </c>
      <c r="Y278" s="63">
        <v>877407</v>
      </c>
    </row>
    <row r="279" spans="1:25">
      <c r="A279" s="64" t="s">
        <v>915</v>
      </c>
      <c r="B279" s="64" t="s">
        <v>851</v>
      </c>
      <c r="C279" s="64" t="s">
        <v>28</v>
      </c>
      <c r="D279" s="64" t="s">
        <v>29</v>
      </c>
      <c r="E279" s="64" t="s">
        <v>852</v>
      </c>
      <c r="F279" s="64" t="s">
        <v>916</v>
      </c>
      <c r="G279" s="64" t="s">
        <v>232</v>
      </c>
      <c r="H279" s="64" t="s">
        <v>917</v>
      </c>
      <c r="I279" s="64" t="s">
        <v>24</v>
      </c>
      <c r="J279" s="64" t="s">
        <v>857</v>
      </c>
      <c r="K279" s="64" t="s">
        <v>853</v>
      </c>
      <c r="L279" s="65">
        <v>45012</v>
      </c>
      <c r="M279" s="65">
        <v>50541</v>
      </c>
      <c r="N279" s="65">
        <v>50541</v>
      </c>
      <c r="O279" s="65">
        <v>51384</v>
      </c>
      <c r="P279" s="65">
        <v>0</v>
      </c>
      <c r="Q279" s="65">
        <v>2259</v>
      </c>
      <c r="R279" s="65">
        <v>4593</v>
      </c>
      <c r="S279" s="65">
        <v>339</v>
      </c>
      <c r="T279" s="57">
        <v>15820</v>
      </c>
      <c r="U279" s="58">
        <v>228028.97147463611</v>
      </c>
      <c r="V279" s="58">
        <v>568792.44041887403</v>
      </c>
      <c r="W279" s="58" t="str">
        <f t="shared" si="4"/>
        <v>B</v>
      </c>
      <c r="X279" s="58">
        <v>568792</v>
      </c>
      <c r="Y279" s="63">
        <v>496253</v>
      </c>
    </row>
    <row r="280" spans="1:25">
      <c r="A280" s="64" t="s">
        <v>918</v>
      </c>
      <c r="B280" s="64" t="s">
        <v>851</v>
      </c>
      <c r="C280" s="64" t="s">
        <v>49</v>
      </c>
      <c r="D280" s="64" t="s">
        <v>50</v>
      </c>
      <c r="E280" s="64" t="s">
        <v>852</v>
      </c>
      <c r="F280" s="64" t="s">
        <v>919</v>
      </c>
      <c r="G280" s="64" t="s">
        <v>876</v>
      </c>
      <c r="H280" s="64" t="s">
        <v>920</v>
      </c>
      <c r="I280" s="64" t="s">
        <v>700</v>
      </c>
      <c r="J280" s="64" t="s">
        <v>878</v>
      </c>
      <c r="K280" s="64" t="s">
        <v>853</v>
      </c>
      <c r="L280" s="65">
        <v>107130</v>
      </c>
      <c r="M280" s="65">
        <v>103266</v>
      </c>
      <c r="N280" s="65">
        <v>103266</v>
      </c>
      <c r="O280" s="65">
        <v>110366</v>
      </c>
      <c r="P280" s="65">
        <v>0</v>
      </c>
      <c r="Q280" s="65">
        <v>21223</v>
      </c>
      <c r="R280" s="65">
        <v>15910</v>
      </c>
      <c r="S280" s="65">
        <v>1588</v>
      </c>
      <c r="T280" s="57">
        <v>49582</v>
      </c>
      <c r="U280" s="58">
        <v>1139975.0665960172</v>
      </c>
      <c r="V280" s="58">
        <v>2152489.8825044669</v>
      </c>
      <c r="W280" s="58" t="str">
        <f t="shared" si="4"/>
        <v>B</v>
      </c>
      <c r="X280" s="58">
        <v>2152490</v>
      </c>
      <c r="Y280" s="63">
        <v>1877977</v>
      </c>
    </row>
    <row r="281" spans="1:25">
      <c r="A281" s="64" t="s">
        <v>921</v>
      </c>
      <c r="B281" s="64" t="s">
        <v>851</v>
      </c>
      <c r="C281" s="64" t="s">
        <v>28</v>
      </c>
      <c r="D281" s="64" t="s">
        <v>29</v>
      </c>
      <c r="E281" s="64" t="s">
        <v>852</v>
      </c>
      <c r="F281" s="64" t="s">
        <v>355</v>
      </c>
      <c r="G281" s="64" t="s">
        <v>860</v>
      </c>
      <c r="H281" s="64" t="s">
        <v>727</v>
      </c>
      <c r="I281" s="64" t="s">
        <v>24</v>
      </c>
      <c r="J281" s="64" t="s">
        <v>863</v>
      </c>
      <c r="K281" s="64" t="s">
        <v>853</v>
      </c>
      <c r="L281" s="65">
        <v>62382</v>
      </c>
      <c r="M281" s="65">
        <v>61301</v>
      </c>
      <c r="N281" s="65">
        <v>61301</v>
      </c>
      <c r="O281" s="65">
        <v>63268</v>
      </c>
      <c r="P281" s="65">
        <v>0</v>
      </c>
      <c r="Q281" s="65">
        <v>3403</v>
      </c>
      <c r="R281" s="65">
        <v>6825</v>
      </c>
      <c r="S281" s="65">
        <v>303</v>
      </c>
      <c r="T281" s="57">
        <v>29870</v>
      </c>
      <c r="U281" s="58">
        <v>280553.81870279717</v>
      </c>
      <c r="V281" s="58">
        <v>926000.11552858644</v>
      </c>
      <c r="W281" s="58" t="str">
        <f t="shared" si="4"/>
        <v>B</v>
      </c>
      <c r="X281" s="58">
        <v>926000</v>
      </c>
      <c r="Y281" s="63">
        <v>807905</v>
      </c>
    </row>
    <row r="282" spans="1:25">
      <c r="A282" s="64" t="s">
        <v>922</v>
      </c>
      <c r="B282" s="64" t="s">
        <v>851</v>
      </c>
      <c r="C282" s="64" t="s">
        <v>49</v>
      </c>
      <c r="D282" s="64" t="s">
        <v>50</v>
      </c>
      <c r="E282" s="64" t="s">
        <v>852</v>
      </c>
      <c r="F282" s="64" t="s">
        <v>923</v>
      </c>
      <c r="G282" s="64" t="s">
        <v>876</v>
      </c>
      <c r="H282" s="64" t="s">
        <v>924</v>
      </c>
      <c r="I282" s="64" t="s">
        <v>925</v>
      </c>
      <c r="J282" s="64" t="s">
        <v>878</v>
      </c>
      <c r="K282" s="64" t="s">
        <v>853</v>
      </c>
      <c r="L282" s="65">
        <v>43002</v>
      </c>
      <c r="M282" s="65">
        <v>53184</v>
      </c>
      <c r="N282" s="65">
        <v>53184</v>
      </c>
      <c r="O282" s="65">
        <v>55564</v>
      </c>
      <c r="P282" s="65">
        <v>0</v>
      </c>
      <c r="Q282" s="65">
        <v>5207</v>
      </c>
      <c r="R282" s="65">
        <v>6408</v>
      </c>
      <c r="S282" s="65">
        <v>381</v>
      </c>
      <c r="T282" s="57">
        <v>8639</v>
      </c>
      <c r="U282" s="58">
        <v>334222.94953580771</v>
      </c>
      <c r="V282" s="58">
        <v>662783.36151391221</v>
      </c>
      <c r="W282" s="58" t="str">
        <f t="shared" si="4"/>
        <v>B</v>
      </c>
      <c r="X282" s="58">
        <v>662783</v>
      </c>
      <c r="Y282" s="63">
        <v>578257</v>
      </c>
    </row>
    <row r="283" spans="1:25">
      <c r="A283" s="64" t="s">
        <v>932</v>
      </c>
      <c r="B283" s="64" t="s">
        <v>933</v>
      </c>
      <c r="C283" s="64" t="s">
        <v>19</v>
      </c>
      <c r="D283" s="64" t="s">
        <v>20</v>
      </c>
      <c r="E283" s="64" t="s">
        <v>934</v>
      </c>
      <c r="F283" s="64" t="s">
        <v>22</v>
      </c>
      <c r="G283" s="64" t="s">
        <v>23</v>
      </c>
      <c r="H283" s="64" t="s">
        <v>24</v>
      </c>
      <c r="I283" s="64" t="s">
        <v>24</v>
      </c>
      <c r="J283" s="64" t="s">
        <v>25</v>
      </c>
      <c r="K283" s="64" t="s">
        <v>172</v>
      </c>
      <c r="L283" s="65">
        <v>0</v>
      </c>
      <c r="M283" s="65">
        <v>594338</v>
      </c>
      <c r="N283" s="65">
        <v>594338</v>
      </c>
      <c r="O283" s="65">
        <v>323442</v>
      </c>
      <c r="P283" s="65">
        <v>0</v>
      </c>
      <c r="Q283" s="65">
        <v>32983</v>
      </c>
      <c r="R283" s="65">
        <v>11351</v>
      </c>
      <c r="S283" s="65">
        <v>1650</v>
      </c>
      <c r="T283" s="57">
        <v>0</v>
      </c>
      <c r="U283" s="58">
        <v>2154023.9420738681</v>
      </c>
      <c r="V283" s="58">
        <v>1867868.4331163624</v>
      </c>
      <c r="W283" s="58" t="str">
        <f t="shared" si="4"/>
        <v>A</v>
      </c>
      <c r="X283" s="58">
        <v>2154024</v>
      </c>
      <c r="Y283" s="63">
        <v>1796093</v>
      </c>
    </row>
    <row r="284" spans="1:25">
      <c r="A284" s="64" t="s">
        <v>935</v>
      </c>
      <c r="B284" s="64" t="s">
        <v>933</v>
      </c>
      <c r="C284" s="64" t="s">
        <v>28</v>
      </c>
      <c r="D284" s="64" t="s">
        <v>29</v>
      </c>
      <c r="E284" s="64" t="s">
        <v>934</v>
      </c>
      <c r="F284" s="64" t="s">
        <v>936</v>
      </c>
      <c r="G284" s="64" t="s">
        <v>232</v>
      </c>
      <c r="H284" s="64" t="s">
        <v>24</v>
      </c>
      <c r="I284" s="64" t="s">
        <v>937</v>
      </c>
      <c r="J284" s="64" t="s">
        <v>938</v>
      </c>
      <c r="K284" s="64" t="s">
        <v>172</v>
      </c>
      <c r="L284" s="65">
        <v>7250</v>
      </c>
      <c r="M284" s="65">
        <v>23507</v>
      </c>
      <c r="N284" s="65">
        <v>23512</v>
      </c>
      <c r="O284" s="65">
        <v>36047</v>
      </c>
      <c r="P284" s="65">
        <v>0</v>
      </c>
      <c r="Q284" s="65">
        <v>5124</v>
      </c>
      <c r="R284" s="65">
        <v>1083</v>
      </c>
      <c r="S284" s="65">
        <v>184</v>
      </c>
      <c r="T284" s="57">
        <v>0</v>
      </c>
      <c r="U284" s="58">
        <v>259945.82716913056</v>
      </c>
      <c r="V284" s="58">
        <v>172156.27439000606</v>
      </c>
      <c r="W284" s="58" t="str">
        <f t="shared" si="4"/>
        <v>A</v>
      </c>
      <c r="X284" s="58">
        <v>259946</v>
      </c>
      <c r="Y284" s="63">
        <v>226794</v>
      </c>
    </row>
    <row r="285" spans="1:25">
      <c r="A285" s="64" t="s">
        <v>939</v>
      </c>
      <c r="B285" s="64" t="s">
        <v>933</v>
      </c>
      <c r="C285" s="64" t="s">
        <v>28</v>
      </c>
      <c r="D285" s="64" t="s">
        <v>29</v>
      </c>
      <c r="E285" s="64" t="s">
        <v>934</v>
      </c>
      <c r="F285" s="64" t="s">
        <v>869</v>
      </c>
      <c r="G285" s="64" t="s">
        <v>860</v>
      </c>
      <c r="H285" s="64" t="s">
        <v>24</v>
      </c>
      <c r="I285" s="64" t="s">
        <v>940</v>
      </c>
      <c r="J285" s="64" t="s">
        <v>941</v>
      </c>
      <c r="K285" s="64" t="s">
        <v>172</v>
      </c>
      <c r="L285" s="65">
        <v>95827</v>
      </c>
      <c r="M285" s="65">
        <v>70195</v>
      </c>
      <c r="N285" s="65">
        <v>70195</v>
      </c>
      <c r="O285" s="65">
        <v>70851</v>
      </c>
      <c r="P285" s="65">
        <v>0</v>
      </c>
      <c r="Q285" s="65">
        <v>15802</v>
      </c>
      <c r="R285" s="65">
        <v>17332</v>
      </c>
      <c r="S285" s="65">
        <v>692</v>
      </c>
      <c r="T285" s="57">
        <v>72221</v>
      </c>
      <c r="U285" s="58">
        <v>743500.20727606933</v>
      </c>
      <c r="V285" s="58">
        <v>2438326.6891947174</v>
      </c>
      <c r="W285" s="58" t="str">
        <f t="shared" si="4"/>
        <v>B</v>
      </c>
      <c r="X285" s="58">
        <v>2438327</v>
      </c>
      <c r="Y285" s="63">
        <v>2127361</v>
      </c>
    </row>
    <row r="286" spans="1:25">
      <c r="A286" s="64" t="s">
        <v>942</v>
      </c>
      <c r="B286" s="64" t="s">
        <v>933</v>
      </c>
      <c r="C286" s="64" t="s">
        <v>102</v>
      </c>
      <c r="D286" s="64" t="s">
        <v>103</v>
      </c>
      <c r="E286" s="64" t="s">
        <v>934</v>
      </c>
      <c r="F286" s="64" t="s">
        <v>943</v>
      </c>
      <c r="G286" s="64" t="s">
        <v>860</v>
      </c>
      <c r="H286" s="64" t="s">
        <v>24</v>
      </c>
      <c r="I286" s="64" t="s">
        <v>24</v>
      </c>
      <c r="J286" s="64" t="s">
        <v>941</v>
      </c>
      <c r="K286" s="64" t="s">
        <v>172</v>
      </c>
      <c r="L286" s="65">
        <v>211618</v>
      </c>
      <c r="M286" s="65">
        <v>327920</v>
      </c>
      <c r="N286" s="65">
        <v>327920</v>
      </c>
      <c r="O286" s="65">
        <v>467594</v>
      </c>
      <c r="P286" s="65">
        <v>0</v>
      </c>
      <c r="Q286" s="65">
        <v>34596</v>
      </c>
      <c r="R286" s="65">
        <v>9795</v>
      </c>
      <c r="S286" s="65">
        <v>2377</v>
      </c>
      <c r="T286" s="57">
        <v>0</v>
      </c>
      <c r="U286" s="58">
        <v>2387926.7342371126</v>
      </c>
      <c r="V286" s="58">
        <v>1339787.8772889315</v>
      </c>
      <c r="W286" s="58" t="str">
        <f t="shared" si="4"/>
        <v>A</v>
      </c>
      <c r="X286" s="58">
        <v>2387927</v>
      </c>
      <c r="Y286" s="63">
        <v>2083389</v>
      </c>
    </row>
    <row r="287" spans="1:25">
      <c r="A287" s="64" t="s">
        <v>926</v>
      </c>
      <c r="B287" s="64" t="s">
        <v>927</v>
      </c>
      <c r="C287" s="64" t="s">
        <v>19</v>
      </c>
      <c r="D287" s="64" t="s">
        <v>20</v>
      </c>
      <c r="E287" s="64" t="s">
        <v>928</v>
      </c>
      <c r="F287" s="64" t="s">
        <v>22</v>
      </c>
      <c r="G287" s="64" t="s">
        <v>23</v>
      </c>
      <c r="H287" s="64" t="s">
        <v>24</v>
      </c>
      <c r="I287" s="64" t="s">
        <v>24</v>
      </c>
      <c r="J287" s="64" t="s">
        <v>25</v>
      </c>
      <c r="K287" s="64" t="s">
        <v>929</v>
      </c>
      <c r="L287" s="65">
        <v>0</v>
      </c>
      <c r="M287" s="65">
        <v>638762</v>
      </c>
      <c r="N287" s="65">
        <v>638333</v>
      </c>
      <c r="O287" s="65">
        <v>0</v>
      </c>
      <c r="P287" s="65">
        <v>0</v>
      </c>
      <c r="Q287" s="65">
        <v>0</v>
      </c>
      <c r="R287" s="65">
        <v>0</v>
      </c>
      <c r="S287" s="65">
        <v>0</v>
      </c>
      <c r="T287" s="57">
        <v>0</v>
      </c>
      <c r="U287" s="58">
        <v>0</v>
      </c>
      <c r="V287" s="58">
        <v>0</v>
      </c>
      <c r="W287" s="58" t="str">
        <f t="shared" si="4"/>
        <v>B</v>
      </c>
      <c r="X287" s="58">
        <v>0</v>
      </c>
      <c r="Y287" s="63">
        <v>0</v>
      </c>
    </row>
    <row r="288" spans="1:25">
      <c r="A288" s="64" t="s">
        <v>926</v>
      </c>
      <c r="B288" s="64" t="s">
        <v>927</v>
      </c>
      <c r="C288" s="64" t="s">
        <v>28</v>
      </c>
      <c r="D288" s="64" t="s">
        <v>29</v>
      </c>
      <c r="E288" s="64" t="s">
        <v>928</v>
      </c>
      <c r="F288" s="64" t="s">
        <v>930</v>
      </c>
      <c r="G288" s="64" t="s">
        <v>23</v>
      </c>
      <c r="H288" s="64" t="s">
        <v>24</v>
      </c>
      <c r="I288" s="64" t="s">
        <v>24</v>
      </c>
      <c r="J288" s="64" t="s">
        <v>931</v>
      </c>
      <c r="K288" s="64" t="s">
        <v>929</v>
      </c>
      <c r="L288" s="65">
        <v>763956</v>
      </c>
      <c r="M288" s="65">
        <v>638762</v>
      </c>
      <c r="N288" s="65">
        <v>638333</v>
      </c>
      <c r="O288" s="65">
        <v>601723</v>
      </c>
      <c r="P288" s="65">
        <v>0</v>
      </c>
      <c r="Q288" s="65">
        <v>102142</v>
      </c>
      <c r="R288" s="65">
        <v>101823</v>
      </c>
      <c r="S288" s="65">
        <v>7798</v>
      </c>
      <c r="T288" s="57">
        <v>538882</v>
      </c>
      <c r="U288" s="58">
        <v>5651440.1371213831</v>
      </c>
      <c r="V288" s="58">
        <v>15936889.362225814</v>
      </c>
      <c r="W288" s="58" t="str">
        <f t="shared" si="4"/>
        <v>B</v>
      </c>
      <c r="X288" s="58">
        <v>15936889</v>
      </c>
      <c r="Y288" s="63">
        <v>13904417</v>
      </c>
    </row>
    <row r="289" spans="1:25">
      <c r="A289" s="64" t="s">
        <v>944</v>
      </c>
      <c r="B289" s="64" t="s">
        <v>945</v>
      </c>
      <c r="C289" s="64" t="s">
        <v>19</v>
      </c>
      <c r="D289" s="64" t="s">
        <v>20</v>
      </c>
      <c r="E289" s="64" t="s">
        <v>946</v>
      </c>
      <c r="F289" s="64" t="s">
        <v>22</v>
      </c>
      <c r="G289" s="64" t="s">
        <v>23</v>
      </c>
      <c r="H289" s="64" t="s">
        <v>24</v>
      </c>
      <c r="I289" s="64" t="s">
        <v>24</v>
      </c>
      <c r="J289" s="64" t="s">
        <v>25</v>
      </c>
      <c r="K289" s="64" t="s">
        <v>947</v>
      </c>
      <c r="L289" s="65">
        <v>0</v>
      </c>
      <c r="M289" s="65">
        <v>9845289</v>
      </c>
      <c r="N289" s="65">
        <v>9746324</v>
      </c>
      <c r="O289" s="65">
        <v>3441797</v>
      </c>
      <c r="P289" s="65">
        <v>0</v>
      </c>
      <c r="Q289" s="65">
        <v>417524</v>
      </c>
      <c r="R289" s="65">
        <v>39028</v>
      </c>
      <c r="S289" s="65">
        <v>26130</v>
      </c>
      <c r="T289" s="57">
        <v>0</v>
      </c>
      <c r="U289" s="58">
        <v>27448445.652345106</v>
      </c>
      <c r="V289" s="58">
        <v>15900256.687055627</v>
      </c>
      <c r="W289" s="58" t="str">
        <f t="shared" si="4"/>
        <v>A</v>
      </c>
      <c r="X289" s="58">
        <v>27448446</v>
      </c>
      <c r="Y289" s="63">
        <v>22887374</v>
      </c>
    </row>
    <row r="290" spans="1:25">
      <c r="A290" s="64" t="s">
        <v>948</v>
      </c>
      <c r="B290" s="64" t="s">
        <v>945</v>
      </c>
      <c r="C290" s="64" t="s">
        <v>28</v>
      </c>
      <c r="D290" s="64" t="s">
        <v>29</v>
      </c>
      <c r="E290" s="64" t="s">
        <v>946</v>
      </c>
      <c r="F290" s="64" t="s">
        <v>258</v>
      </c>
      <c r="G290" s="64" t="s">
        <v>483</v>
      </c>
      <c r="H290" s="64" t="s">
        <v>24</v>
      </c>
      <c r="I290" s="64" t="s">
        <v>949</v>
      </c>
      <c r="J290" s="64" t="s">
        <v>950</v>
      </c>
      <c r="K290" s="64" t="s">
        <v>947</v>
      </c>
      <c r="L290" s="65">
        <v>6974</v>
      </c>
      <c r="M290" s="65">
        <v>49516</v>
      </c>
      <c r="N290" s="65">
        <v>49505</v>
      </c>
      <c r="O290" s="65">
        <v>84392</v>
      </c>
      <c r="P290" s="65">
        <v>0</v>
      </c>
      <c r="Q290" s="65">
        <v>7942</v>
      </c>
      <c r="R290" s="65">
        <v>243</v>
      </c>
      <c r="S290" s="65">
        <v>247</v>
      </c>
      <c r="T290" s="57">
        <v>0</v>
      </c>
      <c r="U290" s="58">
        <v>452498.3375260664</v>
      </c>
      <c r="V290" s="58">
        <v>164243.31104433205</v>
      </c>
      <c r="W290" s="58" t="str">
        <f t="shared" si="4"/>
        <v>A</v>
      </c>
      <c r="X290" s="58">
        <v>452498</v>
      </c>
      <c r="Y290" s="63">
        <v>394790</v>
      </c>
    </row>
    <row r="291" spans="1:25">
      <c r="A291" s="64" t="s">
        <v>951</v>
      </c>
      <c r="B291" s="64" t="s">
        <v>945</v>
      </c>
      <c r="C291" s="64" t="s">
        <v>28</v>
      </c>
      <c r="D291" s="64" t="s">
        <v>29</v>
      </c>
      <c r="E291" s="64" t="s">
        <v>946</v>
      </c>
      <c r="F291" s="64" t="s">
        <v>952</v>
      </c>
      <c r="G291" s="64" t="s">
        <v>483</v>
      </c>
      <c r="H291" s="64" t="s">
        <v>24</v>
      </c>
      <c r="I291" s="64" t="s">
        <v>953</v>
      </c>
      <c r="J291" s="64" t="s">
        <v>950</v>
      </c>
      <c r="K291" s="64" t="s">
        <v>947</v>
      </c>
      <c r="L291" s="65">
        <v>10467</v>
      </c>
      <c r="M291" s="65">
        <v>0</v>
      </c>
      <c r="N291" s="65">
        <v>0</v>
      </c>
      <c r="O291" s="65">
        <v>68217</v>
      </c>
      <c r="P291" s="65">
        <v>0</v>
      </c>
      <c r="Q291" s="65">
        <v>7883</v>
      </c>
      <c r="R291" s="65">
        <v>104</v>
      </c>
      <c r="S291" s="65">
        <v>757</v>
      </c>
      <c r="T291" s="57">
        <v>0</v>
      </c>
      <c r="U291" s="58">
        <v>505241.28192160442</v>
      </c>
      <c r="V291" s="58">
        <v>153218.88073258419</v>
      </c>
      <c r="W291" s="58" t="str">
        <f t="shared" si="4"/>
        <v>A</v>
      </c>
      <c r="X291" s="58">
        <v>505241</v>
      </c>
      <c r="Y291" s="63">
        <v>440806</v>
      </c>
    </row>
    <row r="292" spans="1:25">
      <c r="A292" s="64" t="s">
        <v>954</v>
      </c>
      <c r="B292" s="64" t="s">
        <v>945</v>
      </c>
      <c r="C292" s="64" t="s">
        <v>28</v>
      </c>
      <c r="D292" s="64" t="s">
        <v>29</v>
      </c>
      <c r="E292" s="64" t="s">
        <v>946</v>
      </c>
      <c r="F292" s="64" t="s">
        <v>191</v>
      </c>
      <c r="G292" s="64" t="s">
        <v>45</v>
      </c>
      <c r="H292" s="64" t="s">
        <v>24</v>
      </c>
      <c r="I292" s="64" t="s">
        <v>955</v>
      </c>
      <c r="J292" s="64" t="s">
        <v>956</v>
      </c>
      <c r="K292" s="64" t="s">
        <v>957</v>
      </c>
      <c r="L292" s="65">
        <v>19380</v>
      </c>
      <c r="M292" s="65">
        <v>30227</v>
      </c>
      <c r="N292" s="65">
        <v>30170</v>
      </c>
      <c r="O292" s="65">
        <v>49546</v>
      </c>
      <c r="P292" s="65">
        <v>0</v>
      </c>
      <c r="Q292" s="65">
        <v>6988</v>
      </c>
      <c r="R292" s="65">
        <v>1664</v>
      </c>
      <c r="S292" s="65">
        <v>832</v>
      </c>
      <c r="T292" s="57">
        <v>0</v>
      </c>
      <c r="U292" s="58">
        <v>453654.58958796901</v>
      </c>
      <c r="V292" s="58">
        <v>248148.49680614314</v>
      </c>
      <c r="W292" s="58" t="str">
        <f t="shared" si="4"/>
        <v>A</v>
      </c>
      <c r="X292" s="58">
        <v>453655</v>
      </c>
      <c r="Y292" s="63">
        <v>395799</v>
      </c>
    </row>
    <row r="293" spans="1:25">
      <c r="A293" s="64" t="s">
        <v>958</v>
      </c>
      <c r="B293" s="64" t="s">
        <v>945</v>
      </c>
      <c r="C293" s="64" t="s">
        <v>28</v>
      </c>
      <c r="D293" s="64" t="s">
        <v>29</v>
      </c>
      <c r="E293" s="64" t="s">
        <v>946</v>
      </c>
      <c r="F293" s="64" t="s">
        <v>959</v>
      </c>
      <c r="G293" s="64" t="s">
        <v>250</v>
      </c>
      <c r="H293" s="64" t="s">
        <v>24</v>
      </c>
      <c r="I293" s="64" t="s">
        <v>960</v>
      </c>
      <c r="J293" s="64" t="s">
        <v>961</v>
      </c>
      <c r="K293" s="64" t="s">
        <v>947</v>
      </c>
      <c r="L293" s="65">
        <v>1</v>
      </c>
      <c r="M293" s="65">
        <v>32103</v>
      </c>
      <c r="N293" s="65">
        <v>32103</v>
      </c>
      <c r="O293" s="65">
        <v>154305</v>
      </c>
      <c r="P293" s="65">
        <v>0</v>
      </c>
      <c r="Q293" s="65">
        <v>12957</v>
      </c>
      <c r="R293" s="65">
        <v>249</v>
      </c>
      <c r="S293" s="65">
        <v>837</v>
      </c>
      <c r="T293" s="57">
        <v>0</v>
      </c>
      <c r="U293" s="58">
        <v>844395.84550354909</v>
      </c>
      <c r="V293" s="58">
        <v>257418.58862133863</v>
      </c>
      <c r="W293" s="58" t="str">
        <f t="shared" si="4"/>
        <v>A</v>
      </c>
      <c r="X293" s="58">
        <v>844396</v>
      </c>
      <c r="Y293" s="63">
        <v>736708</v>
      </c>
    </row>
    <row r="294" spans="1:25">
      <c r="A294" s="64" t="s">
        <v>962</v>
      </c>
      <c r="B294" s="64" t="s">
        <v>945</v>
      </c>
      <c r="C294" s="64" t="s">
        <v>28</v>
      </c>
      <c r="D294" s="64" t="s">
        <v>29</v>
      </c>
      <c r="E294" s="64" t="s">
        <v>946</v>
      </c>
      <c r="F294" s="64" t="s">
        <v>214</v>
      </c>
      <c r="G294" s="64" t="s">
        <v>963</v>
      </c>
      <c r="H294" s="64" t="s">
        <v>24</v>
      </c>
      <c r="I294" s="64" t="s">
        <v>964</v>
      </c>
      <c r="J294" s="64" t="s">
        <v>965</v>
      </c>
      <c r="K294" s="64" t="s">
        <v>957</v>
      </c>
      <c r="L294" s="65">
        <v>34653</v>
      </c>
      <c r="M294" s="65">
        <v>86212</v>
      </c>
      <c r="N294" s="65">
        <v>85528</v>
      </c>
      <c r="O294" s="65">
        <v>107685</v>
      </c>
      <c r="P294" s="65">
        <v>0</v>
      </c>
      <c r="Q294" s="65">
        <v>15240</v>
      </c>
      <c r="R294" s="65">
        <v>1399</v>
      </c>
      <c r="S294" s="65">
        <v>849</v>
      </c>
      <c r="T294" s="57">
        <v>0</v>
      </c>
      <c r="U294" s="58">
        <v>825161.46548440983</v>
      </c>
      <c r="V294" s="58">
        <v>381821.91436093103</v>
      </c>
      <c r="W294" s="58" t="str">
        <f t="shared" si="4"/>
        <v>A</v>
      </c>
      <c r="X294" s="58">
        <v>825161</v>
      </c>
      <c r="Y294" s="63">
        <v>719926</v>
      </c>
    </row>
    <row r="295" spans="1:25">
      <c r="A295" s="64" t="s">
        <v>966</v>
      </c>
      <c r="B295" s="64" t="s">
        <v>945</v>
      </c>
      <c r="C295" s="64" t="s">
        <v>49</v>
      </c>
      <c r="D295" s="64" t="s">
        <v>50</v>
      </c>
      <c r="E295" s="64" t="s">
        <v>946</v>
      </c>
      <c r="F295" s="64" t="s">
        <v>271</v>
      </c>
      <c r="G295" s="64" t="s">
        <v>876</v>
      </c>
      <c r="H295" s="64" t="s">
        <v>24</v>
      </c>
      <c r="I295" s="64" t="s">
        <v>967</v>
      </c>
      <c r="J295" s="64" t="s">
        <v>968</v>
      </c>
      <c r="K295" s="64" t="s">
        <v>957</v>
      </c>
      <c r="L295" s="65">
        <v>12294</v>
      </c>
      <c r="M295" s="65">
        <v>16096</v>
      </c>
      <c r="N295" s="65">
        <v>16096</v>
      </c>
      <c r="O295" s="65">
        <v>17140</v>
      </c>
      <c r="P295" s="65">
        <v>0</v>
      </c>
      <c r="Q295" s="65">
        <v>4511</v>
      </c>
      <c r="R295" s="65">
        <v>230</v>
      </c>
      <c r="S295" s="65">
        <v>338</v>
      </c>
      <c r="T295" s="57">
        <v>1215</v>
      </c>
      <c r="U295" s="58">
        <v>229963.86950571835</v>
      </c>
      <c r="V295" s="58">
        <v>115129.17825400917</v>
      </c>
      <c r="W295" s="58" t="str">
        <f t="shared" si="4"/>
        <v>A</v>
      </c>
      <c r="X295" s="58">
        <v>229964</v>
      </c>
      <c r="Y295" s="63">
        <v>200636</v>
      </c>
    </row>
    <row r="296" spans="1:25">
      <c r="A296" s="64" t="s">
        <v>969</v>
      </c>
      <c r="B296" s="64" t="s">
        <v>945</v>
      </c>
      <c r="C296" s="64" t="s">
        <v>49</v>
      </c>
      <c r="D296" s="64" t="s">
        <v>50</v>
      </c>
      <c r="E296" s="64" t="s">
        <v>946</v>
      </c>
      <c r="F296" s="64" t="s">
        <v>970</v>
      </c>
      <c r="G296" s="64" t="s">
        <v>902</v>
      </c>
      <c r="H296" s="64" t="s">
        <v>24</v>
      </c>
      <c r="I296" s="64" t="s">
        <v>971</v>
      </c>
      <c r="J296" s="64" t="s">
        <v>972</v>
      </c>
      <c r="K296" s="64" t="s">
        <v>947</v>
      </c>
      <c r="L296" s="65">
        <v>1</v>
      </c>
      <c r="M296" s="65">
        <v>8174</v>
      </c>
      <c r="N296" s="65">
        <v>6288</v>
      </c>
      <c r="O296" s="65">
        <v>52909</v>
      </c>
      <c r="P296" s="65">
        <v>0</v>
      </c>
      <c r="Q296" s="65">
        <v>3709</v>
      </c>
      <c r="R296" s="65">
        <v>76</v>
      </c>
      <c r="S296" s="65">
        <v>293</v>
      </c>
      <c r="T296" s="57">
        <v>0</v>
      </c>
      <c r="U296" s="58">
        <v>267931.0160464613</v>
      </c>
      <c r="V296" s="58">
        <v>74024.728743675776</v>
      </c>
      <c r="W296" s="58" t="str">
        <f t="shared" si="4"/>
        <v>A</v>
      </c>
      <c r="X296" s="58">
        <v>267931</v>
      </c>
      <c r="Y296" s="63">
        <v>233761</v>
      </c>
    </row>
    <row r="297" spans="1:25">
      <c r="A297" s="64" t="s">
        <v>973</v>
      </c>
      <c r="B297" s="64" t="s">
        <v>945</v>
      </c>
      <c r="C297" s="64" t="s">
        <v>49</v>
      </c>
      <c r="D297" s="64" t="s">
        <v>50</v>
      </c>
      <c r="E297" s="64" t="s">
        <v>946</v>
      </c>
      <c r="F297" s="64" t="s">
        <v>974</v>
      </c>
      <c r="G297" s="64" t="s">
        <v>902</v>
      </c>
      <c r="H297" s="64" t="s">
        <v>24</v>
      </c>
      <c r="I297" s="64" t="s">
        <v>975</v>
      </c>
      <c r="J297" s="64" t="s">
        <v>972</v>
      </c>
      <c r="K297" s="64" t="s">
        <v>947</v>
      </c>
      <c r="L297" s="65">
        <v>1</v>
      </c>
      <c r="M297" s="65">
        <v>37349</v>
      </c>
      <c r="N297" s="65">
        <v>37349</v>
      </c>
      <c r="O297" s="65">
        <v>121096</v>
      </c>
      <c r="P297" s="65">
        <v>0</v>
      </c>
      <c r="Q297" s="65">
        <v>8707</v>
      </c>
      <c r="R297" s="65">
        <v>77</v>
      </c>
      <c r="S297" s="65">
        <v>979</v>
      </c>
      <c r="T297" s="57">
        <v>0</v>
      </c>
      <c r="U297" s="58">
        <v>672166.95211047749</v>
      </c>
      <c r="V297" s="58">
        <v>166528.29862832403</v>
      </c>
      <c r="W297" s="58" t="str">
        <f t="shared" si="4"/>
        <v>A</v>
      </c>
      <c r="X297" s="58">
        <v>672167</v>
      </c>
      <c r="Y297" s="63">
        <v>586444</v>
      </c>
    </row>
    <row r="298" spans="1:25">
      <c r="A298" s="64" t="s">
        <v>976</v>
      </c>
      <c r="B298" s="64" t="s">
        <v>945</v>
      </c>
      <c r="C298" s="64" t="s">
        <v>49</v>
      </c>
      <c r="D298" s="64" t="s">
        <v>50</v>
      </c>
      <c r="E298" s="64" t="s">
        <v>946</v>
      </c>
      <c r="F298" s="64" t="s">
        <v>288</v>
      </c>
      <c r="G298" s="64" t="s">
        <v>902</v>
      </c>
      <c r="H298" s="64" t="s">
        <v>24</v>
      </c>
      <c r="I298" s="64" t="s">
        <v>977</v>
      </c>
      <c r="J298" s="64" t="s">
        <v>972</v>
      </c>
      <c r="K298" s="64" t="s">
        <v>947</v>
      </c>
      <c r="L298" s="65">
        <v>1</v>
      </c>
      <c r="M298" s="65">
        <v>0</v>
      </c>
      <c r="N298" s="65">
        <v>0</v>
      </c>
      <c r="O298" s="65">
        <v>91992</v>
      </c>
      <c r="P298" s="65">
        <v>0</v>
      </c>
      <c r="Q298" s="65">
        <v>9285</v>
      </c>
      <c r="R298" s="65">
        <v>23</v>
      </c>
      <c r="S298" s="65">
        <v>762</v>
      </c>
      <c r="T298" s="57">
        <v>0</v>
      </c>
      <c r="U298" s="58">
        <v>596033.39950233861</v>
      </c>
      <c r="V298" s="58">
        <v>173358.74809649272</v>
      </c>
      <c r="W298" s="58" t="str">
        <f t="shared" si="4"/>
        <v>A</v>
      </c>
      <c r="X298" s="58">
        <v>596033</v>
      </c>
      <c r="Y298" s="63">
        <v>520019</v>
      </c>
    </row>
    <row r="299" spans="1:25">
      <c r="A299" s="64" t="s">
        <v>978</v>
      </c>
      <c r="B299" s="64" t="s">
        <v>945</v>
      </c>
      <c r="C299" s="64" t="s">
        <v>28</v>
      </c>
      <c r="D299" s="64" t="s">
        <v>29</v>
      </c>
      <c r="E299" s="64" t="s">
        <v>946</v>
      </c>
      <c r="F299" s="64" t="s">
        <v>827</v>
      </c>
      <c r="G299" s="64" t="s">
        <v>979</v>
      </c>
      <c r="H299" s="64" t="s">
        <v>24</v>
      </c>
      <c r="I299" s="64" t="s">
        <v>980</v>
      </c>
      <c r="J299" s="64" t="s">
        <v>981</v>
      </c>
      <c r="K299" s="64" t="s">
        <v>957</v>
      </c>
      <c r="L299" s="65">
        <v>37395</v>
      </c>
      <c r="M299" s="65">
        <v>56624</v>
      </c>
      <c r="N299" s="65">
        <v>54176</v>
      </c>
      <c r="O299" s="65">
        <v>61005</v>
      </c>
      <c r="P299" s="65">
        <v>0</v>
      </c>
      <c r="Q299" s="65">
        <v>14430</v>
      </c>
      <c r="R299" s="65">
        <v>2291</v>
      </c>
      <c r="S299" s="65">
        <v>431</v>
      </c>
      <c r="T299" s="57">
        <v>0</v>
      </c>
      <c r="U299" s="58">
        <v>637664.62875825644</v>
      </c>
      <c r="V299" s="58">
        <v>430586.51904848428</v>
      </c>
      <c r="W299" s="58" t="str">
        <f t="shared" si="4"/>
        <v>A</v>
      </c>
      <c r="X299" s="58">
        <v>637665</v>
      </c>
      <c r="Y299" s="63">
        <v>556342</v>
      </c>
    </row>
    <row r="300" spans="1:25">
      <c r="A300" s="64" t="s">
        <v>982</v>
      </c>
      <c r="B300" s="64" t="s">
        <v>945</v>
      </c>
      <c r="C300" s="64" t="s">
        <v>28</v>
      </c>
      <c r="D300" s="64" t="s">
        <v>29</v>
      </c>
      <c r="E300" s="64" t="s">
        <v>946</v>
      </c>
      <c r="F300" s="64" t="s">
        <v>292</v>
      </c>
      <c r="G300" s="64" t="s">
        <v>902</v>
      </c>
      <c r="H300" s="64" t="s">
        <v>24</v>
      </c>
      <c r="I300" s="64" t="s">
        <v>983</v>
      </c>
      <c r="J300" s="64" t="s">
        <v>972</v>
      </c>
      <c r="K300" s="64" t="s">
        <v>947</v>
      </c>
      <c r="L300" s="65">
        <v>9573</v>
      </c>
      <c r="M300" s="65">
        <v>0</v>
      </c>
      <c r="N300" s="65">
        <v>0</v>
      </c>
      <c r="O300" s="65">
        <v>75018</v>
      </c>
      <c r="P300" s="65">
        <v>0</v>
      </c>
      <c r="Q300" s="65">
        <v>11411</v>
      </c>
      <c r="R300" s="65">
        <v>136</v>
      </c>
      <c r="S300" s="65">
        <v>860</v>
      </c>
      <c r="T300" s="57">
        <v>0</v>
      </c>
      <c r="U300" s="58">
        <v>644793.1000724372</v>
      </c>
      <c r="V300" s="58">
        <v>220751.87586710276</v>
      </c>
      <c r="W300" s="58" t="str">
        <f t="shared" si="4"/>
        <v>A</v>
      </c>
      <c r="X300" s="58">
        <v>644793</v>
      </c>
      <c r="Y300" s="63">
        <v>562561</v>
      </c>
    </row>
    <row r="301" spans="1:25">
      <c r="A301" s="64" t="s">
        <v>984</v>
      </c>
      <c r="B301" s="64" t="s">
        <v>945</v>
      </c>
      <c r="C301" s="64" t="s">
        <v>28</v>
      </c>
      <c r="D301" s="64" t="s">
        <v>29</v>
      </c>
      <c r="E301" s="64" t="s">
        <v>946</v>
      </c>
      <c r="F301" s="64" t="s">
        <v>985</v>
      </c>
      <c r="G301" s="64" t="s">
        <v>483</v>
      </c>
      <c r="H301" s="64" t="s">
        <v>24</v>
      </c>
      <c r="I301" s="64" t="s">
        <v>986</v>
      </c>
      <c r="J301" s="64" t="s">
        <v>950</v>
      </c>
      <c r="K301" s="64" t="s">
        <v>947</v>
      </c>
      <c r="L301" s="65">
        <v>12230</v>
      </c>
      <c r="M301" s="65">
        <v>34785</v>
      </c>
      <c r="N301" s="65">
        <v>34325</v>
      </c>
      <c r="O301" s="65">
        <v>60522</v>
      </c>
      <c r="P301" s="65">
        <v>0</v>
      </c>
      <c r="Q301" s="65">
        <v>7998</v>
      </c>
      <c r="R301" s="65">
        <v>631</v>
      </c>
      <c r="S301" s="65">
        <v>638</v>
      </c>
      <c r="T301" s="57">
        <v>0</v>
      </c>
      <c r="U301" s="58">
        <v>473511.37372036732</v>
      </c>
      <c r="V301" s="58">
        <v>193006.43581843708</v>
      </c>
      <c r="W301" s="58" t="str">
        <f t="shared" si="4"/>
        <v>A</v>
      </c>
      <c r="X301" s="58">
        <v>473511</v>
      </c>
      <c r="Y301" s="63">
        <v>413123</v>
      </c>
    </row>
    <row r="302" spans="1:25">
      <c r="A302" s="64" t="s">
        <v>987</v>
      </c>
      <c r="B302" s="64" t="s">
        <v>945</v>
      </c>
      <c r="C302" s="64" t="s">
        <v>28</v>
      </c>
      <c r="D302" s="64" t="s">
        <v>29</v>
      </c>
      <c r="E302" s="64" t="s">
        <v>946</v>
      </c>
      <c r="F302" s="64" t="s">
        <v>901</v>
      </c>
      <c r="G302" s="64" t="s">
        <v>979</v>
      </c>
      <c r="H302" s="64" t="s">
        <v>24</v>
      </c>
      <c r="I302" s="64" t="s">
        <v>988</v>
      </c>
      <c r="J302" s="64" t="s">
        <v>981</v>
      </c>
      <c r="K302" s="64" t="s">
        <v>957</v>
      </c>
      <c r="L302" s="65">
        <v>1</v>
      </c>
      <c r="M302" s="65">
        <v>0</v>
      </c>
      <c r="N302" s="65">
        <v>0</v>
      </c>
      <c r="O302" s="65">
        <v>85182</v>
      </c>
      <c r="P302" s="65">
        <v>0</v>
      </c>
      <c r="Q302" s="65">
        <v>8607</v>
      </c>
      <c r="R302" s="65">
        <v>169</v>
      </c>
      <c r="S302" s="65">
        <v>435</v>
      </c>
      <c r="T302" s="57">
        <v>0</v>
      </c>
      <c r="U302" s="58">
        <v>506381.1819105568</v>
      </c>
      <c r="V302" s="58">
        <v>171253.47168709832</v>
      </c>
      <c r="W302" s="58" t="str">
        <f t="shared" si="4"/>
        <v>A</v>
      </c>
      <c r="X302" s="58">
        <v>506381</v>
      </c>
      <c r="Y302" s="63">
        <v>441801</v>
      </c>
    </row>
    <row r="303" spans="1:25">
      <c r="A303" s="64" t="s">
        <v>989</v>
      </c>
      <c r="B303" s="64" t="s">
        <v>945</v>
      </c>
      <c r="C303" s="64" t="s">
        <v>28</v>
      </c>
      <c r="D303" s="64" t="s">
        <v>29</v>
      </c>
      <c r="E303" s="64" t="s">
        <v>946</v>
      </c>
      <c r="F303" s="64" t="s">
        <v>990</v>
      </c>
      <c r="G303" s="64" t="s">
        <v>902</v>
      </c>
      <c r="H303" s="64" t="s">
        <v>24</v>
      </c>
      <c r="I303" s="64" t="s">
        <v>991</v>
      </c>
      <c r="J303" s="64" t="s">
        <v>972</v>
      </c>
      <c r="K303" s="64" t="s">
        <v>947</v>
      </c>
      <c r="L303" s="65">
        <v>83648</v>
      </c>
      <c r="M303" s="65">
        <v>154039</v>
      </c>
      <c r="N303" s="65">
        <v>153279</v>
      </c>
      <c r="O303" s="65">
        <v>165521</v>
      </c>
      <c r="P303" s="65">
        <v>0</v>
      </c>
      <c r="Q303" s="65">
        <v>31439</v>
      </c>
      <c r="R303" s="65">
        <v>1617</v>
      </c>
      <c r="S303" s="65">
        <v>2835</v>
      </c>
      <c r="T303" s="57">
        <v>0</v>
      </c>
      <c r="U303" s="58">
        <v>1774420.368560899</v>
      </c>
      <c r="V303" s="58">
        <v>696982.1249893218</v>
      </c>
      <c r="W303" s="58" t="str">
        <f t="shared" si="4"/>
        <v>A</v>
      </c>
      <c r="X303" s="58">
        <v>1774420</v>
      </c>
      <c r="Y303" s="63">
        <v>1548124</v>
      </c>
    </row>
    <row r="304" spans="1:25">
      <c r="A304" s="64" t="s">
        <v>992</v>
      </c>
      <c r="B304" s="64" t="s">
        <v>945</v>
      </c>
      <c r="C304" s="64" t="s">
        <v>28</v>
      </c>
      <c r="D304" s="64" t="s">
        <v>29</v>
      </c>
      <c r="E304" s="64" t="s">
        <v>946</v>
      </c>
      <c r="F304" s="64" t="s">
        <v>993</v>
      </c>
      <c r="G304" s="64" t="s">
        <v>250</v>
      </c>
      <c r="H304" s="64" t="s">
        <v>24</v>
      </c>
      <c r="I304" s="64" t="s">
        <v>994</v>
      </c>
      <c r="J304" s="64" t="s">
        <v>961</v>
      </c>
      <c r="K304" s="64" t="s">
        <v>947</v>
      </c>
      <c r="L304" s="65">
        <v>22523</v>
      </c>
      <c r="M304" s="65">
        <v>37454</v>
      </c>
      <c r="N304" s="65">
        <v>36638</v>
      </c>
      <c r="O304" s="65">
        <v>62298</v>
      </c>
      <c r="P304" s="65">
        <v>0</v>
      </c>
      <c r="Q304" s="65">
        <v>12364</v>
      </c>
      <c r="R304" s="65">
        <v>1051</v>
      </c>
      <c r="S304" s="65">
        <v>1494</v>
      </c>
      <c r="T304" s="57">
        <v>0</v>
      </c>
      <c r="U304" s="58">
        <v>756516.07440636749</v>
      </c>
      <c r="V304" s="58">
        <v>303764.72218017204</v>
      </c>
      <c r="W304" s="58" t="str">
        <f t="shared" si="4"/>
        <v>A</v>
      </c>
      <c r="X304" s="58">
        <v>756516</v>
      </c>
      <c r="Y304" s="63">
        <v>660036</v>
      </c>
    </row>
    <row r="305" spans="1:25">
      <c r="A305" s="64" t="s">
        <v>995</v>
      </c>
      <c r="B305" s="64" t="s">
        <v>945</v>
      </c>
      <c r="C305" s="64" t="s">
        <v>49</v>
      </c>
      <c r="D305" s="64" t="s">
        <v>50</v>
      </c>
      <c r="E305" s="64" t="s">
        <v>946</v>
      </c>
      <c r="F305" s="64" t="s">
        <v>996</v>
      </c>
      <c r="G305" s="64" t="s">
        <v>272</v>
      </c>
      <c r="H305" s="64" t="s">
        <v>24</v>
      </c>
      <c r="I305" s="64" t="s">
        <v>825</v>
      </c>
      <c r="J305" s="64" t="s">
        <v>997</v>
      </c>
      <c r="K305" s="64" t="s">
        <v>957</v>
      </c>
      <c r="L305" s="65">
        <v>25256</v>
      </c>
      <c r="M305" s="65">
        <v>33802</v>
      </c>
      <c r="N305" s="65">
        <v>33802</v>
      </c>
      <c r="O305" s="65">
        <v>41590</v>
      </c>
      <c r="P305" s="65">
        <v>0</v>
      </c>
      <c r="Q305" s="65">
        <v>10909</v>
      </c>
      <c r="R305" s="65">
        <v>714</v>
      </c>
      <c r="S305" s="65">
        <v>819</v>
      </c>
      <c r="T305" s="57">
        <v>0</v>
      </c>
      <c r="U305" s="58">
        <v>556672.36086247186</v>
      </c>
      <c r="V305" s="58">
        <v>252773.33488235198</v>
      </c>
      <c r="W305" s="58" t="str">
        <f t="shared" si="4"/>
        <v>A</v>
      </c>
      <c r="X305" s="58">
        <v>556672</v>
      </c>
      <c r="Y305" s="63">
        <v>485678</v>
      </c>
    </row>
    <row r="306" spans="1:25">
      <c r="A306" s="64" t="s">
        <v>998</v>
      </c>
      <c r="B306" s="64" t="s">
        <v>945</v>
      </c>
      <c r="C306" s="64" t="s">
        <v>28</v>
      </c>
      <c r="D306" s="64" t="s">
        <v>29</v>
      </c>
      <c r="E306" s="64" t="s">
        <v>946</v>
      </c>
      <c r="F306" s="64" t="s">
        <v>999</v>
      </c>
      <c r="G306" s="64" t="s">
        <v>161</v>
      </c>
      <c r="H306" s="64" t="s">
        <v>24</v>
      </c>
      <c r="I306" s="64" t="s">
        <v>1000</v>
      </c>
      <c r="J306" s="64" t="s">
        <v>1001</v>
      </c>
      <c r="K306" s="64" t="s">
        <v>957</v>
      </c>
      <c r="L306" s="65">
        <v>12147</v>
      </c>
      <c r="M306" s="65">
        <v>20889</v>
      </c>
      <c r="N306" s="65">
        <v>20829</v>
      </c>
      <c r="O306" s="65">
        <v>19507</v>
      </c>
      <c r="P306" s="65">
        <v>0</v>
      </c>
      <c r="Q306" s="65">
        <v>2140</v>
      </c>
      <c r="R306" s="65">
        <v>79</v>
      </c>
      <c r="S306" s="65">
        <v>227</v>
      </c>
      <c r="T306" s="57">
        <v>0</v>
      </c>
      <c r="U306" s="58">
        <v>142740.13236551278</v>
      </c>
      <c r="V306" s="58">
        <v>45222.314404163051</v>
      </c>
      <c r="W306" s="58" t="str">
        <f t="shared" si="4"/>
        <v>A</v>
      </c>
      <c r="X306" s="58">
        <v>142740</v>
      </c>
      <c r="Y306" s="63">
        <v>124536</v>
      </c>
    </row>
    <row r="307" spans="1:25">
      <c r="A307" s="64" t="s">
        <v>1002</v>
      </c>
      <c r="B307" s="64" t="s">
        <v>945</v>
      </c>
      <c r="C307" s="64" t="s">
        <v>28</v>
      </c>
      <c r="D307" s="64" t="s">
        <v>29</v>
      </c>
      <c r="E307" s="64" t="s">
        <v>946</v>
      </c>
      <c r="F307" s="64" t="s">
        <v>1003</v>
      </c>
      <c r="G307" s="64" t="s">
        <v>232</v>
      </c>
      <c r="H307" s="64" t="s">
        <v>24</v>
      </c>
      <c r="I307" s="64" t="s">
        <v>1004</v>
      </c>
      <c r="J307" s="64" t="s">
        <v>1005</v>
      </c>
      <c r="K307" s="64" t="s">
        <v>957</v>
      </c>
      <c r="L307" s="65">
        <v>29701</v>
      </c>
      <c r="M307" s="65">
        <v>81371</v>
      </c>
      <c r="N307" s="65">
        <v>81371</v>
      </c>
      <c r="O307" s="65">
        <v>124354</v>
      </c>
      <c r="P307" s="65">
        <v>0</v>
      </c>
      <c r="Q307" s="65">
        <v>36964</v>
      </c>
      <c r="R307" s="65">
        <v>1552</v>
      </c>
      <c r="S307" s="65">
        <v>650</v>
      </c>
      <c r="T307" s="57">
        <v>0</v>
      </c>
      <c r="U307" s="58">
        <v>1493829.9468308452</v>
      </c>
      <c r="V307" s="58">
        <v>794515.4089267425</v>
      </c>
      <c r="W307" s="58" t="str">
        <f t="shared" si="4"/>
        <v>A</v>
      </c>
      <c r="X307" s="58">
        <v>1493830</v>
      </c>
      <c r="Y307" s="63">
        <v>1303318</v>
      </c>
    </row>
    <row r="308" spans="1:25">
      <c r="A308" s="64" t="s">
        <v>1006</v>
      </c>
      <c r="B308" s="64" t="s">
        <v>945</v>
      </c>
      <c r="C308" s="64" t="s">
        <v>49</v>
      </c>
      <c r="D308" s="64" t="s">
        <v>50</v>
      </c>
      <c r="E308" s="64" t="s">
        <v>946</v>
      </c>
      <c r="F308" s="64" t="s">
        <v>923</v>
      </c>
      <c r="G308" s="64" t="s">
        <v>1007</v>
      </c>
      <c r="H308" s="64" t="s">
        <v>24</v>
      </c>
      <c r="I308" s="64" t="s">
        <v>386</v>
      </c>
      <c r="J308" s="64" t="s">
        <v>1008</v>
      </c>
      <c r="K308" s="64" t="s">
        <v>947</v>
      </c>
      <c r="L308" s="65">
        <v>66972</v>
      </c>
      <c r="M308" s="65">
        <v>163274</v>
      </c>
      <c r="N308" s="65">
        <v>145254</v>
      </c>
      <c r="O308" s="65">
        <v>224669</v>
      </c>
      <c r="P308" s="65">
        <v>0</v>
      </c>
      <c r="Q308" s="65">
        <v>42883</v>
      </c>
      <c r="R308" s="65">
        <v>1104</v>
      </c>
      <c r="S308" s="65">
        <v>3169</v>
      </c>
      <c r="T308" s="57">
        <v>0</v>
      </c>
      <c r="U308" s="58">
        <v>2299973.0169137507</v>
      </c>
      <c r="V308" s="58">
        <v>871965.09940670955</v>
      </c>
      <c r="W308" s="58" t="str">
        <f t="shared" si="4"/>
        <v>A</v>
      </c>
      <c r="X308" s="58">
        <v>2299973</v>
      </c>
      <c r="Y308" s="63">
        <v>2006652</v>
      </c>
    </row>
    <row r="309" spans="1:25">
      <c r="A309" s="64" t="s">
        <v>1009</v>
      </c>
      <c r="B309" s="64" t="s">
        <v>945</v>
      </c>
      <c r="C309" s="64" t="s">
        <v>49</v>
      </c>
      <c r="D309" s="64" t="s">
        <v>50</v>
      </c>
      <c r="E309" s="64" t="s">
        <v>946</v>
      </c>
      <c r="F309" s="64" t="s">
        <v>1010</v>
      </c>
      <c r="G309" s="64" t="s">
        <v>902</v>
      </c>
      <c r="H309" s="64" t="s">
        <v>24</v>
      </c>
      <c r="I309" s="64" t="s">
        <v>1011</v>
      </c>
      <c r="J309" s="64" t="s">
        <v>972</v>
      </c>
      <c r="K309" s="64" t="s">
        <v>947</v>
      </c>
      <c r="L309" s="65">
        <v>35237</v>
      </c>
      <c r="M309" s="65">
        <v>121613</v>
      </c>
      <c r="N309" s="65">
        <v>121323</v>
      </c>
      <c r="O309" s="65">
        <v>140768</v>
      </c>
      <c r="P309" s="65">
        <v>0</v>
      </c>
      <c r="Q309" s="65">
        <v>19982</v>
      </c>
      <c r="R309" s="65">
        <v>1550</v>
      </c>
      <c r="S309" s="65">
        <v>1647</v>
      </c>
      <c r="T309" s="57">
        <v>0</v>
      </c>
      <c r="U309" s="58">
        <v>1171471.2369946376</v>
      </c>
      <c r="V309" s="58">
        <v>480310.44966711849</v>
      </c>
      <c r="W309" s="58" t="str">
        <f t="shared" si="4"/>
        <v>A</v>
      </c>
      <c r="X309" s="58">
        <v>1171471</v>
      </c>
      <c r="Y309" s="63">
        <v>1022070</v>
      </c>
    </row>
    <row r="310" spans="1:25">
      <c r="A310" s="64" t="s">
        <v>1012</v>
      </c>
      <c r="B310" s="64" t="s">
        <v>945</v>
      </c>
      <c r="C310" s="64" t="s">
        <v>28</v>
      </c>
      <c r="D310" s="64" t="s">
        <v>29</v>
      </c>
      <c r="E310" s="64" t="s">
        <v>946</v>
      </c>
      <c r="F310" s="64" t="s">
        <v>1013</v>
      </c>
      <c r="G310" s="64" t="s">
        <v>1007</v>
      </c>
      <c r="H310" s="64" t="s">
        <v>24</v>
      </c>
      <c r="I310" s="64" t="s">
        <v>1014</v>
      </c>
      <c r="J310" s="64" t="s">
        <v>1008</v>
      </c>
      <c r="K310" s="64" t="s">
        <v>947</v>
      </c>
      <c r="L310" s="65">
        <v>9152</v>
      </c>
      <c r="M310" s="65">
        <v>20808</v>
      </c>
      <c r="N310" s="65">
        <v>20668</v>
      </c>
      <c r="O310" s="65">
        <v>60512</v>
      </c>
      <c r="P310" s="65">
        <v>0</v>
      </c>
      <c r="Q310" s="65">
        <v>15996</v>
      </c>
      <c r="R310" s="65">
        <v>110</v>
      </c>
      <c r="S310" s="65">
        <v>1451</v>
      </c>
      <c r="T310" s="57">
        <v>0</v>
      </c>
      <c r="U310" s="58">
        <v>857673.91491391661</v>
      </c>
      <c r="V310" s="58">
        <v>303688.00955222384</v>
      </c>
      <c r="W310" s="58" t="str">
        <f t="shared" si="4"/>
        <v>A</v>
      </c>
      <c r="X310" s="58">
        <v>857674</v>
      </c>
      <c r="Y310" s="63">
        <v>748293</v>
      </c>
    </row>
    <row r="311" spans="1:25">
      <c r="A311" s="64" t="s">
        <v>1015</v>
      </c>
      <c r="B311" s="64" t="s">
        <v>945</v>
      </c>
      <c r="C311" s="64" t="s">
        <v>49</v>
      </c>
      <c r="D311" s="64" t="s">
        <v>50</v>
      </c>
      <c r="E311" s="64" t="s">
        <v>946</v>
      </c>
      <c r="F311" s="64" t="s">
        <v>1016</v>
      </c>
      <c r="G311" s="64" t="s">
        <v>483</v>
      </c>
      <c r="H311" s="64" t="s">
        <v>24</v>
      </c>
      <c r="I311" s="64" t="s">
        <v>1017</v>
      </c>
      <c r="J311" s="64" t="s">
        <v>950</v>
      </c>
      <c r="K311" s="64" t="s">
        <v>947</v>
      </c>
      <c r="L311" s="65">
        <v>1058</v>
      </c>
      <c r="M311" s="65">
        <v>0</v>
      </c>
      <c r="N311" s="65">
        <v>0</v>
      </c>
      <c r="O311" s="65">
        <v>55156</v>
      </c>
      <c r="P311" s="65">
        <v>0</v>
      </c>
      <c r="Q311" s="65">
        <v>3358</v>
      </c>
      <c r="R311" s="65">
        <v>82</v>
      </c>
      <c r="S311" s="65">
        <v>394</v>
      </c>
      <c r="T311" s="57">
        <v>0</v>
      </c>
      <c r="U311" s="58">
        <v>278630.40711261943</v>
      </c>
      <c r="V311" s="58">
        <v>67962.173600227587</v>
      </c>
      <c r="W311" s="58" t="str">
        <f t="shared" si="4"/>
        <v>A</v>
      </c>
      <c r="X311" s="58">
        <v>278630</v>
      </c>
      <c r="Y311" s="63">
        <v>243096</v>
      </c>
    </row>
    <row r="312" spans="1:25">
      <c r="A312" s="64" t="s">
        <v>1018</v>
      </c>
      <c r="B312" s="64" t="s">
        <v>945</v>
      </c>
      <c r="C312" s="64" t="s">
        <v>28</v>
      </c>
      <c r="D312" s="64" t="s">
        <v>29</v>
      </c>
      <c r="E312" s="64" t="s">
        <v>946</v>
      </c>
      <c r="F312" s="64" t="s">
        <v>1019</v>
      </c>
      <c r="G312" s="64" t="s">
        <v>85</v>
      </c>
      <c r="H312" s="64" t="s">
        <v>24</v>
      </c>
      <c r="I312" s="64" t="s">
        <v>1020</v>
      </c>
      <c r="J312" s="64" t="s">
        <v>1021</v>
      </c>
      <c r="K312" s="64" t="s">
        <v>957</v>
      </c>
      <c r="L312" s="65">
        <v>6845</v>
      </c>
      <c r="M312" s="65">
        <v>0</v>
      </c>
      <c r="N312" s="65">
        <v>0</v>
      </c>
      <c r="O312" s="65">
        <v>59682</v>
      </c>
      <c r="P312" s="65">
        <v>0</v>
      </c>
      <c r="Q312" s="65">
        <v>10386</v>
      </c>
      <c r="R312" s="65">
        <v>562</v>
      </c>
      <c r="S312" s="65">
        <v>923</v>
      </c>
      <c r="T312" s="57">
        <v>0</v>
      </c>
      <c r="U312" s="58">
        <v>593722.73973097105</v>
      </c>
      <c r="V312" s="58">
        <v>232238.75935689677</v>
      </c>
      <c r="W312" s="58" t="str">
        <f t="shared" si="4"/>
        <v>A</v>
      </c>
      <c r="X312" s="58">
        <v>593723</v>
      </c>
      <c r="Y312" s="63">
        <v>518004</v>
      </c>
    </row>
    <row r="313" spans="1:25">
      <c r="A313" s="64" t="s">
        <v>1022</v>
      </c>
      <c r="B313" s="64" t="s">
        <v>945</v>
      </c>
      <c r="C313" s="64" t="s">
        <v>28</v>
      </c>
      <c r="D313" s="64" t="s">
        <v>29</v>
      </c>
      <c r="E313" s="64" t="s">
        <v>946</v>
      </c>
      <c r="F313" s="64" t="s">
        <v>1023</v>
      </c>
      <c r="G313" s="64" t="s">
        <v>1024</v>
      </c>
      <c r="H313" s="64" t="s">
        <v>24</v>
      </c>
      <c r="I313" s="64" t="s">
        <v>1025</v>
      </c>
      <c r="J313" s="64" t="s">
        <v>1026</v>
      </c>
      <c r="K313" s="64" t="s">
        <v>957</v>
      </c>
      <c r="L313" s="65">
        <v>41350</v>
      </c>
      <c r="M313" s="65">
        <v>55929</v>
      </c>
      <c r="N313" s="65">
        <v>47406</v>
      </c>
      <c r="O313" s="65">
        <v>97422</v>
      </c>
      <c r="P313" s="65">
        <v>82576</v>
      </c>
      <c r="Q313" s="65">
        <v>12583</v>
      </c>
      <c r="R313" s="65">
        <v>3060</v>
      </c>
      <c r="S313" s="65">
        <v>1201</v>
      </c>
      <c r="T313" s="57">
        <v>0</v>
      </c>
      <c r="U313" s="58">
        <v>782693.63739650231</v>
      </c>
      <c r="V313" s="58">
        <v>451383.13931069046</v>
      </c>
      <c r="W313" s="58" t="str">
        <f t="shared" si="4"/>
        <v>A</v>
      </c>
      <c r="X313" s="58">
        <v>782694</v>
      </c>
      <c r="Y313" s="63">
        <v>682875</v>
      </c>
    </row>
    <row r="314" spans="1:25">
      <c r="A314" s="64" t="s">
        <v>1027</v>
      </c>
      <c r="B314" s="64" t="s">
        <v>945</v>
      </c>
      <c r="C314" s="64" t="s">
        <v>28</v>
      </c>
      <c r="D314" s="64" t="s">
        <v>29</v>
      </c>
      <c r="E314" s="64" t="s">
        <v>946</v>
      </c>
      <c r="F314" s="64" t="s">
        <v>1028</v>
      </c>
      <c r="G314" s="64" t="s">
        <v>963</v>
      </c>
      <c r="H314" s="64" t="s">
        <v>24</v>
      </c>
      <c r="I314" s="64" t="s">
        <v>1029</v>
      </c>
      <c r="J314" s="64" t="s">
        <v>965</v>
      </c>
      <c r="K314" s="64" t="s">
        <v>957</v>
      </c>
      <c r="L314" s="65">
        <v>5302</v>
      </c>
      <c r="M314" s="65">
        <v>58793</v>
      </c>
      <c r="N314" s="65">
        <v>58977</v>
      </c>
      <c r="O314" s="65">
        <v>77648</v>
      </c>
      <c r="P314" s="65">
        <v>0</v>
      </c>
      <c r="Q314" s="65">
        <v>8815</v>
      </c>
      <c r="R314" s="65">
        <v>483</v>
      </c>
      <c r="S314" s="65">
        <v>443</v>
      </c>
      <c r="T314" s="57">
        <v>0</v>
      </c>
      <c r="U314" s="58">
        <v>499338.29324005521</v>
      </c>
      <c r="V314" s="58">
        <v>197539.42796017666</v>
      </c>
      <c r="W314" s="58" t="str">
        <f t="shared" si="4"/>
        <v>A</v>
      </c>
      <c r="X314" s="58">
        <v>499338</v>
      </c>
      <c r="Y314" s="63">
        <v>435656</v>
      </c>
    </row>
    <row r="315" spans="1:25">
      <c r="A315" s="64" t="s">
        <v>1030</v>
      </c>
      <c r="B315" s="64" t="s">
        <v>945</v>
      </c>
      <c r="C315" s="64" t="s">
        <v>49</v>
      </c>
      <c r="D315" s="64" t="s">
        <v>50</v>
      </c>
      <c r="E315" s="64" t="s">
        <v>946</v>
      </c>
      <c r="F315" s="64" t="s">
        <v>418</v>
      </c>
      <c r="G315" s="64" t="s">
        <v>902</v>
      </c>
      <c r="H315" s="64" t="s">
        <v>24</v>
      </c>
      <c r="I315" s="64" t="s">
        <v>1031</v>
      </c>
      <c r="J315" s="64" t="s">
        <v>972</v>
      </c>
      <c r="K315" s="64" t="s">
        <v>947</v>
      </c>
      <c r="L315" s="65">
        <v>132</v>
      </c>
      <c r="M315" s="65">
        <v>0</v>
      </c>
      <c r="N315" s="65">
        <v>0</v>
      </c>
      <c r="O315" s="65">
        <v>66887</v>
      </c>
      <c r="P315" s="65">
        <v>0</v>
      </c>
      <c r="Q315" s="65">
        <v>13975</v>
      </c>
      <c r="R315" s="65">
        <v>289</v>
      </c>
      <c r="S315" s="65">
        <v>1256</v>
      </c>
      <c r="T315" s="57">
        <v>0</v>
      </c>
      <c r="U315" s="58">
        <v>774893.14363808429</v>
      </c>
      <c r="V315" s="58">
        <v>279103.79851269169</v>
      </c>
      <c r="W315" s="58" t="str">
        <f t="shared" si="4"/>
        <v>A</v>
      </c>
      <c r="X315" s="58">
        <v>774893</v>
      </c>
      <c r="Y315" s="63">
        <v>676069</v>
      </c>
    </row>
    <row r="316" spans="1:25">
      <c r="A316" s="64" t="s">
        <v>1032</v>
      </c>
      <c r="B316" s="64" t="s">
        <v>945</v>
      </c>
      <c r="C316" s="64" t="s">
        <v>28</v>
      </c>
      <c r="D316" s="64" t="s">
        <v>29</v>
      </c>
      <c r="E316" s="64" t="s">
        <v>946</v>
      </c>
      <c r="F316" s="64" t="s">
        <v>1033</v>
      </c>
      <c r="G316" s="64" t="s">
        <v>1034</v>
      </c>
      <c r="H316" s="64" t="s">
        <v>24</v>
      </c>
      <c r="I316" s="64" t="s">
        <v>1035</v>
      </c>
      <c r="J316" s="64" t="s">
        <v>1036</v>
      </c>
      <c r="K316" s="64" t="s">
        <v>947</v>
      </c>
      <c r="L316" s="65">
        <v>1</v>
      </c>
      <c r="M316" s="65">
        <v>0</v>
      </c>
      <c r="N316" s="65">
        <v>0</v>
      </c>
      <c r="O316" s="65">
        <v>16413</v>
      </c>
      <c r="P316" s="65">
        <v>0</v>
      </c>
      <c r="Q316" s="65">
        <v>1112</v>
      </c>
      <c r="R316" s="65">
        <v>56</v>
      </c>
      <c r="S316" s="65">
        <v>152</v>
      </c>
      <c r="T316" s="57">
        <v>0</v>
      </c>
      <c r="U316" s="58">
        <v>92273.333951937559</v>
      </c>
      <c r="V316" s="58">
        <v>24567.029739052236</v>
      </c>
      <c r="W316" s="58" t="str">
        <f t="shared" si="4"/>
        <v>A</v>
      </c>
      <c r="X316" s="58">
        <v>92273</v>
      </c>
      <c r="Y316" s="63">
        <v>80505</v>
      </c>
    </row>
    <row r="317" spans="1:25">
      <c r="A317" s="64" t="s">
        <v>1037</v>
      </c>
      <c r="B317" s="64" t="s">
        <v>945</v>
      </c>
      <c r="C317" s="64" t="s">
        <v>49</v>
      </c>
      <c r="D317" s="64" t="s">
        <v>50</v>
      </c>
      <c r="E317" s="64" t="s">
        <v>946</v>
      </c>
      <c r="F317" s="64" t="s">
        <v>1038</v>
      </c>
      <c r="G317" s="64" t="s">
        <v>902</v>
      </c>
      <c r="H317" s="64" t="s">
        <v>24</v>
      </c>
      <c r="I317" s="64" t="s">
        <v>1039</v>
      </c>
      <c r="J317" s="64" t="s">
        <v>972</v>
      </c>
      <c r="K317" s="64" t="s">
        <v>947</v>
      </c>
      <c r="L317" s="65">
        <v>2646</v>
      </c>
      <c r="M317" s="65">
        <v>0</v>
      </c>
      <c r="N317" s="65">
        <v>0</v>
      </c>
      <c r="O317" s="65">
        <v>53284</v>
      </c>
      <c r="P317" s="65">
        <v>0</v>
      </c>
      <c r="Q317" s="65">
        <v>5103</v>
      </c>
      <c r="R317" s="65">
        <v>106</v>
      </c>
      <c r="S317" s="65">
        <v>354</v>
      </c>
      <c r="T317" s="57">
        <v>0</v>
      </c>
      <c r="U317" s="58">
        <v>321964.1161598069</v>
      </c>
      <c r="V317" s="58">
        <v>101948.98903774904</v>
      </c>
      <c r="W317" s="58" t="str">
        <f t="shared" si="4"/>
        <v>A</v>
      </c>
      <c r="X317" s="58">
        <v>321964</v>
      </c>
      <c r="Y317" s="63">
        <v>280903</v>
      </c>
    </row>
    <row r="318" spans="1:25">
      <c r="A318" s="64" t="s">
        <v>1040</v>
      </c>
      <c r="B318" s="64" t="s">
        <v>945</v>
      </c>
      <c r="C318" s="64" t="s">
        <v>28</v>
      </c>
      <c r="D318" s="64" t="s">
        <v>29</v>
      </c>
      <c r="E318" s="64" t="s">
        <v>946</v>
      </c>
      <c r="F318" s="64" t="s">
        <v>1041</v>
      </c>
      <c r="G318" s="64" t="s">
        <v>876</v>
      </c>
      <c r="H318" s="64" t="s">
        <v>24</v>
      </c>
      <c r="I318" s="64" t="s">
        <v>1042</v>
      </c>
      <c r="J318" s="64" t="s">
        <v>968</v>
      </c>
      <c r="K318" s="64" t="s">
        <v>957</v>
      </c>
      <c r="L318" s="65">
        <v>24282</v>
      </c>
      <c r="M318" s="65">
        <v>46536</v>
      </c>
      <c r="N318" s="65">
        <v>46536</v>
      </c>
      <c r="O318" s="65">
        <v>76068</v>
      </c>
      <c r="P318" s="65">
        <v>0</v>
      </c>
      <c r="Q318" s="65">
        <v>9611</v>
      </c>
      <c r="R318" s="65">
        <v>636</v>
      </c>
      <c r="S318" s="65">
        <v>372</v>
      </c>
      <c r="T318" s="57">
        <v>0</v>
      </c>
      <c r="U318" s="58">
        <v>508745.88131517993</v>
      </c>
      <c r="V318" s="58">
        <v>223194.27862481814</v>
      </c>
      <c r="W318" s="58" t="str">
        <f t="shared" si="4"/>
        <v>A</v>
      </c>
      <c r="X318" s="58">
        <v>508746</v>
      </c>
      <c r="Y318" s="63">
        <v>443864</v>
      </c>
    </row>
    <row r="319" spans="1:25">
      <c r="A319" s="64" t="s">
        <v>1043</v>
      </c>
      <c r="B319" s="64" t="s">
        <v>945</v>
      </c>
      <c r="C319" s="64" t="s">
        <v>28</v>
      </c>
      <c r="D319" s="64" t="s">
        <v>29</v>
      </c>
      <c r="E319" s="64" t="s">
        <v>946</v>
      </c>
      <c r="F319" s="64" t="s">
        <v>1044</v>
      </c>
      <c r="G319" s="64" t="s">
        <v>1007</v>
      </c>
      <c r="H319" s="64" t="s">
        <v>24</v>
      </c>
      <c r="I319" s="64" t="s">
        <v>1045</v>
      </c>
      <c r="J319" s="64" t="s">
        <v>1008</v>
      </c>
      <c r="K319" s="64" t="s">
        <v>947</v>
      </c>
      <c r="L319" s="65">
        <v>291688</v>
      </c>
      <c r="M319" s="65">
        <v>399811</v>
      </c>
      <c r="N319" s="65">
        <v>346865</v>
      </c>
      <c r="O319" s="65">
        <v>399457</v>
      </c>
      <c r="P319" s="65">
        <v>0</v>
      </c>
      <c r="Q319" s="65">
        <v>107771</v>
      </c>
      <c r="R319" s="65">
        <v>20459</v>
      </c>
      <c r="S319" s="65">
        <v>9357</v>
      </c>
      <c r="T319" s="57">
        <v>36040</v>
      </c>
      <c r="U319" s="58">
        <v>5691347.9618354207</v>
      </c>
      <c r="V319" s="58">
        <v>3908013.0725391414</v>
      </c>
      <c r="W319" s="58" t="str">
        <f t="shared" si="4"/>
        <v>A</v>
      </c>
      <c r="X319" s="58">
        <v>5691348</v>
      </c>
      <c r="Y319" s="63">
        <v>4965516</v>
      </c>
    </row>
    <row r="320" spans="1:25">
      <c r="A320" s="64" t="s">
        <v>1046</v>
      </c>
      <c r="B320" s="64" t="s">
        <v>945</v>
      </c>
      <c r="C320" s="64" t="s">
        <v>28</v>
      </c>
      <c r="D320" s="64" t="s">
        <v>29</v>
      </c>
      <c r="E320" s="64" t="s">
        <v>946</v>
      </c>
      <c r="F320" s="64" t="s">
        <v>1047</v>
      </c>
      <c r="G320" s="64" t="s">
        <v>1007</v>
      </c>
      <c r="H320" s="64" t="s">
        <v>24</v>
      </c>
      <c r="I320" s="64" t="s">
        <v>1048</v>
      </c>
      <c r="J320" s="64" t="s">
        <v>1008</v>
      </c>
      <c r="K320" s="64" t="s">
        <v>947</v>
      </c>
      <c r="L320" s="65">
        <v>63145</v>
      </c>
      <c r="M320" s="65">
        <v>97388</v>
      </c>
      <c r="N320" s="65">
        <v>96298</v>
      </c>
      <c r="O320" s="65">
        <v>87779</v>
      </c>
      <c r="P320" s="65">
        <v>0</v>
      </c>
      <c r="Q320" s="65">
        <v>12964</v>
      </c>
      <c r="R320" s="65">
        <v>7761</v>
      </c>
      <c r="S320" s="65">
        <v>2779</v>
      </c>
      <c r="T320" s="57">
        <v>6498</v>
      </c>
      <c r="U320" s="58">
        <v>1042674.8218215328</v>
      </c>
      <c r="V320" s="58">
        <v>876025.85522608482</v>
      </c>
      <c r="W320" s="58" t="str">
        <f t="shared" si="4"/>
        <v>A</v>
      </c>
      <c r="X320" s="58">
        <v>1042675</v>
      </c>
      <c r="Y320" s="63">
        <v>909700</v>
      </c>
    </row>
    <row r="321" spans="1:25">
      <c r="A321" s="64" t="s">
        <v>1049</v>
      </c>
      <c r="B321" s="64" t="s">
        <v>945</v>
      </c>
      <c r="C321" s="64" t="s">
        <v>49</v>
      </c>
      <c r="D321" s="64" t="s">
        <v>50</v>
      </c>
      <c r="E321" s="64" t="s">
        <v>946</v>
      </c>
      <c r="F321" s="64" t="s">
        <v>1050</v>
      </c>
      <c r="G321" s="64" t="s">
        <v>1007</v>
      </c>
      <c r="H321" s="64" t="s">
        <v>24</v>
      </c>
      <c r="I321" s="64" t="s">
        <v>1051</v>
      </c>
      <c r="J321" s="64" t="s">
        <v>1008</v>
      </c>
      <c r="K321" s="64" t="s">
        <v>947</v>
      </c>
      <c r="L321" s="65">
        <v>1</v>
      </c>
      <c r="M321" s="65">
        <v>0</v>
      </c>
      <c r="N321" s="65">
        <v>0</v>
      </c>
      <c r="O321" s="65">
        <v>107167</v>
      </c>
      <c r="P321" s="65">
        <v>0</v>
      </c>
      <c r="Q321" s="65">
        <v>17899</v>
      </c>
      <c r="R321" s="65">
        <v>362</v>
      </c>
      <c r="S321" s="65">
        <v>1887</v>
      </c>
      <c r="T321" s="57">
        <v>0</v>
      </c>
      <c r="U321" s="58">
        <v>1081858.9995912609</v>
      </c>
      <c r="V321" s="58">
        <v>356890.31067834463</v>
      </c>
      <c r="W321" s="58" t="str">
        <f t="shared" si="4"/>
        <v>A</v>
      </c>
      <c r="X321" s="58">
        <v>1081859</v>
      </c>
      <c r="Y321" s="63">
        <v>943887</v>
      </c>
    </row>
    <row r="322" spans="1:25">
      <c r="A322" s="64" t="s">
        <v>1052</v>
      </c>
      <c r="B322" s="64" t="s">
        <v>945</v>
      </c>
      <c r="C322" s="64" t="s">
        <v>49</v>
      </c>
      <c r="D322" s="64" t="s">
        <v>50</v>
      </c>
      <c r="E322" s="64" t="s">
        <v>946</v>
      </c>
      <c r="F322" s="64" t="s">
        <v>1053</v>
      </c>
      <c r="G322" s="64" t="s">
        <v>902</v>
      </c>
      <c r="H322" s="64" t="s">
        <v>24</v>
      </c>
      <c r="I322" s="64" t="s">
        <v>1054</v>
      </c>
      <c r="J322" s="64" t="s">
        <v>972</v>
      </c>
      <c r="K322" s="64" t="s">
        <v>947</v>
      </c>
      <c r="L322" s="65">
        <v>5485</v>
      </c>
      <c r="M322" s="65">
        <v>0</v>
      </c>
      <c r="N322" s="65">
        <v>0</v>
      </c>
      <c r="O322" s="65">
        <v>122041</v>
      </c>
      <c r="P322" s="65">
        <v>0</v>
      </c>
      <c r="Q322" s="65">
        <v>8420</v>
      </c>
      <c r="R322" s="65">
        <v>190</v>
      </c>
      <c r="S322" s="65">
        <v>1410</v>
      </c>
      <c r="T322" s="57">
        <v>0</v>
      </c>
      <c r="U322" s="58">
        <v>738156.42116328655</v>
      </c>
      <c r="V322" s="58">
        <v>169295.84116701878</v>
      </c>
      <c r="W322" s="58" t="str">
        <f t="shared" si="4"/>
        <v>A</v>
      </c>
      <c r="X322" s="58">
        <v>738156</v>
      </c>
      <c r="Y322" s="63">
        <v>644017</v>
      </c>
    </row>
    <row r="323" spans="1:25">
      <c r="A323" s="64" t="s">
        <v>1055</v>
      </c>
      <c r="B323" s="64" t="s">
        <v>945</v>
      </c>
      <c r="C323" s="64" t="s">
        <v>28</v>
      </c>
      <c r="D323" s="64" t="s">
        <v>29</v>
      </c>
      <c r="E323" s="64" t="s">
        <v>946</v>
      </c>
      <c r="F323" s="64" t="s">
        <v>1056</v>
      </c>
      <c r="G323" s="64" t="s">
        <v>1034</v>
      </c>
      <c r="H323" s="64" t="s">
        <v>24</v>
      </c>
      <c r="I323" s="64" t="s">
        <v>1057</v>
      </c>
      <c r="J323" s="64" t="s">
        <v>1036</v>
      </c>
      <c r="K323" s="64" t="s">
        <v>947</v>
      </c>
      <c r="L323" s="65">
        <v>4655</v>
      </c>
      <c r="M323" s="65">
        <v>17641</v>
      </c>
      <c r="N323" s="65">
        <v>17581</v>
      </c>
      <c r="O323" s="65">
        <v>19537</v>
      </c>
      <c r="P323" s="65">
        <v>0</v>
      </c>
      <c r="Q323" s="65">
        <v>1893</v>
      </c>
      <c r="R323" s="65">
        <v>103</v>
      </c>
      <c r="S323" s="65">
        <v>145</v>
      </c>
      <c r="T323" s="57">
        <v>0</v>
      </c>
      <c r="U323" s="58">
        <v>121301.32580993939</v>
      </c>
      <c r="V323" s="58">
        <v>42369.442406137372</v>
      </c>
      <c r="W323" s="58" t="str">
        <f t="shared" ref="W323:W386" si="5">IF(U323&gt;V323, "A", "B")</f>
        <v>A</v>
      </c>
      <c r="X323" s="58">
        <v>121301</v>
      </c>
      <c r="Y323" s="63">
        <v>105831</v>
      </c>
    </row>
    <row r="324" spans="1:25">
      <c r="A324" s="64" t="s">
        <v>1058</v>
      </c>
      <c r="B324" s="64" t="s">
        <v>945</v>
      </c>
      <c r="C324" s="64" t="s">
        <v>49</v>
      </c>
      <c r="D324" s="64" t="s">
        <v>50</v>
      </c>
      <c r="E324" s="64" t="s">
        <v>946</v>
      </c>
      <c r="F324" s="64" t="s">
        <v>1059</v>
      </c>
      <c r="G324" s="64" t="s">
        <v>1007</v>
      </c>
      <c r="H324" s="64" t="s">
        <v>24</v>
      </c>
      <c r="I324" s="64" t="s">
        <v>1060</v>
      </c>
      <c r="J324" s="64" t="s">
        <v>1008</v>
      </c>
      <c r="K324" s="64" t="s">
        <v>947</v>
      </c>
      <c r="L324" s="65">
        <v>28708</v>
      </c>
      <c r="M324" s="65">
        <v>42876</v>
      </c>
      <c r="N324" s="65">
        <v>42556</v>
      </c>
      <c r="O324" s="65">
        <v>58786</v>
      </c>
      <c r="P324" s="65">
        <v>0</v>
      </c>
      <c r="Q324" s="65">
        <v>11606</v>
      </c>
      <c r="R324" s="65">
        <v>436</v>
      </c>
      <c r="S324" s="65">
        <v>2238</v>
      </c>
      <c r="T324" s="57">
        <v>0</v>
      </c>
      <c r="U324" s="58">
        <v>852225.41073541634</v>
      </c>
      <c r="V324" s="58">
        <v>245796.9367387614</v>
      </c>
      <c r="W324" s="58" t="str">
        <f t="shared" si="5"/>
        <v>A</v>
      </c>
      <c r="X324" s="58">
        <v>852225</v>
      </c>
      <c r="Y324" s="63">
        <v>743539</v>
      </c>
    </row>
    <row r="325" spans="1:25">
      <c r="A325" s="64" t="s">
        <v>1061</v>
      </c>
      <c r="B325" s="64" t="s">
        <v>945</v>
      </c>
      <c r="C325" s="64" t="s">
        <v>28</v>
      </c>
      <c r="D325" s="64" t="s">
        <v>29</v>
      </c>
      <c r="E325" s="64" t="s">
        <v>946</v>
      </c>
      <c r="F325" s="64" t="s">
        <v>1062</v>
      </c>
      <c r="G325" s="64" t="s">
        <v>392</v>
      </c>
      <c r="H325" s="64" t="s">
        <v>24</v>
      </c>
      <c r="I325" s="64" t="s">
        <v>1063</v>
      </c>
      <c r="J325" s="64" t="s">
        <v>1064</v>
      </c>
      <c r="K325" s="64" t="s">
        <v>957</v>
      </c>
      <c r="L325" s="65">
        <v>13598</v>
      </c>
      <c r="M325" s="65">
        <v>37170</v>
      </c>
      <c r="N325" s="65">
        <v>37170</v>
      </c>
      <c r="O325" s="65">
        <v>56315</v>
      </c>
      <c r="P325" s="65">
        <v>0</v>
      </c>
      <c r="Q325" s="65">
        <v>10315</v>
      </c>
      <c r="R325" s="65">
        <v>996</v>
      </c>
      <c r="S325" s="65">
        <v>473</v>
      </c>
      <c r="T325" s="57">
        <v>0</v>
      </c>
      <c r="U325" s="58">
        <v>508720.85912283632</v>
      </c>
      <c r="V325" s="58">
        <v>261940.44659787032</v>
      </c>
      <c r="W325" s="58" t="str">
        <f t="shared" si="5"/>
        <v>A</v>
      </c>
      <c r="X325" s="58">
        <v>508721</v>
      </c>
      <c r="Y325" s="63">
        <v>443843</v>
      </c>
    </row>
    <row r="326" spans="1:25">
      <c r="A326" s="64" t="s">
        <v>1065</v>
      </c>
      <c r="B326" s="64" t="s">
        <v>945</v>
      </c>
      <c r="C326" s="64" t="s">
        <v>28</v>
      </c>
      <c r="D326" s="64" t="s">
        <v>29</v>
      </c>
      <c r="E326" s="64" t="s">
        <v>946</v>
      </c>
      <c r="F326" s="64" t="s">
        <v>482</v>
      </c>
      <c r="G326" s="64" t="s">
        <v>359</v>
      </c>
      <c r="H326" s="64" t="s">
        <v>24</v>
      </c>
      <c r="I326" s="64" t="s">
        <v>518</v>
      </c>
      <c r="J326" s="64" t="s">
        <v>1021</v>
      </c>
      <c r="K326" s="64" t="s">
        <v>957</v>
      </c>
      <c r="L326" s="65">
        <v>88135</v>
      </c>
      <c r="M326" s="65">
        <v>128551</v>
      </c>
      <c r="N326" s="65">
        <v>128291</v>
      </c>
      <c r="O326" s="65">
        <v>238300</v>
      </c>
      <c r="P326" s="65">
        <v>0</v>
      </c>
      <c r="Q326" s="65">
        <v>36180</v>
      </c>
      <c r="R326" s="65">
        <v>4803</v>
      </c>
      <c r="S326" s="65">
        <v>3082</v>
      </c>
      <c r="T326" s="57">
        <v>0</v>
      </c>
      <c r="U326" s="58">
        <v>2105427.9267344396</v>
      </c>
      <c r="V326" s="58">
        <v>1012341.0175415446</v>
      </c>
      <c r="W326" s="58" t="str">
        <f t="shared" si="5"/>
        <v>A</v>
      </c>
      <c r="X326" s="58">
        <v>2105428</v>
      </c>
      <c r="Y326" s="63">
        <v>1836917</v>
      </c>
    </row>
    <row r="327" spans="1:25">
      <c r="A327" s="64" t="s">
        <v>1066</v>
      </c>
      <c r="B327" s="64" t="s">
        <v>945</v>
      </c>
      <c r="C327" s="64" t="s">
        <v>28</v>
      </c>
      <c r="D327" s="64" t="s">
        <v>29</v>
      </c>
      <c r="E327" s="64" t="s">
        <v>946</v>
      </c>
      <c r="F327" s="64" t="s">
        <v>1067</v>
      </c>
      <c r="G327" s="64" t="s">
        <v>876</v>
      </c>
      <c r="H327" s="64" t="s">
        <v>24</v>
      </c>
      <c r="I327" s="64" t="s">
        <v>1068</v>
      </c>
      <c r="J327" s="64" t="s">
        <v>968</v>
      </c>
      <c r="K327" s="64" t="s">
        <v>957</v>
      </c>
      <c r="L327" s="65">
        <v>2808</v>
      </c>
      <c r="M327" s="65">
        <v>18560</v>
      </c>
      <c r="N327" s="65">
        <v>18560</v>
      </c>
      <c r="O327" s="65">
        <v>103190</v>
      </c>
      <c r="P327" s="65">
        <v>0</v>
      </c>
      <c r="Q327" s="65">
        <v>10902</v>
      </c>
      <c r="R327" s="65">
        <v>69</v>
      </c>
      <c r="S327" s="65">
        <v>549</v>
      </c>
      <c r="T327" s="57">
        <v>0</v>
      </c>
      <c r="U327" s="58">
        <v>631818.98533760163</v>
      </c>
      <c r="V327" s="58">
        <v>206550.53088845874</v>
      </c>
      <c r="W327" s="58" t="str">
        <f t="shared" si="5"/>
        <v>A</v>
      </c>
      <c r="X327" s="58">
        <v>631819</v>
      </c>
      <c r="Y327" s="63">
        <v>551242</v>
      </c>
    </row>
    <row r="328" spans="1:25">
      <c r="A328" s="64" t="s">
        <v>1069</v>
      </c>
      <c r="B328" s="64" t="s">
        <v>945</v>
      </c>
      <c r="C328" s="64" t="s">
        <v>28</v>
      </c>
      <c r="D328" s="64" t="s">
        <v>29</v>
      </c>
      <c r="E328" s="64" t="s">
        <v>946</v>
      </c>
      <c r="F328" s="64" t="s">
        <v>1070</v>
      </c>
      <c r="G328" s="64" t="s">
        <v>166</v>
      </c>
      <c r="H328" s="64" t="s">
        <v>24</v>
      </c>
      <c r="I328" s="64" t="s">
        <v>1071</v>
      </c>
      <c r="J328" s="64" t="s">
        <v>1072</v>
      </c>
      <c r="K328" s="64" t="s">
        <v>957</v>
      </c>
      <c r="L328" s="65">
        <v>1</v>
      </c>
      <c r="M328" s="65">
        <v>0</v>
      </c>
      <c r="N328" s="65">
        <v>0</v>
      </c>
      <c r="O328" s="65">
        <v>75180</v>
      </c>
      <c r="P328" s="65">
        <v>0</v>
      </c>
      <c r="Q328" s="65">
        <v>7320</v>
      </c>
      <c r="R328" s="65">
        <v>29</v>
      </c>
      <c r="S328" s="65">
        <v>376</v>
      </c>
      <c r="T328" s="57">
        <v>0</v>
      </c>
      <c r="U328" s="58">
        <v>437062.17465672392</v>
      </c>
      <c r="V328" s="58">
        <v>137447.16909713435</v>
      </c>
      <c r="W328" s="58" t="str">
        <f t="shared" si="5"/>
        <v>A</v>
      </c>
      <c r="X328" s="58">
        <v>437062</v>
      </c>
      <c r="Y328" s="63">
        <v>381322</v>
      </c>
    </row>
    <row r="329" spans="1:25">
      <c r="A329" s="64" t="s">
        <v>1073</v>
      </c>
      <c r="B329" s="64" t="s">
        <v>945</v>
      </c>
      <c r="C329" s="64" t="s">
        <v>28</v>
      </c>
      <c r="D329" s="64" t="s">
        <v>29</v>
      </c>
      <c r="E329" s="64" t="s">
        <v>946</v>
      </c>
      <c r="F329" s="64" t="s">
        <v>504</v>
      </c>
      <c r="G329" s="64" t="s">
        <v>181</v>
      </c>
      <c r="H329" s="64" t="s">
        <v>24</v>
      </c>
      <c r="I329" s="64" t="s">
        <v>1074</v>
      </c>
      <c r="J329" s="64" t="s">
        <v>1075</v>
      </c>
      <c r="K329" s="64" t="s">
        <v>957</v>
      </c>
      <c r="L329" s="65">
        <v>33275</v>
      </c>
      <c r="M329" s="65">
        <v>33346</v>
      </c>
      <c r="N329" s="65">
        <v>33346</v>
      </c>
      <c r="O329" s="65">
        <v>36484</v>
      </c>
      <c r="P329" s="65">
        <v>0</v>
      </c>
      <c r="Q329" s="65">
        <v>5878</v>
      </c>
      <c r="R329" s="65">
        <v>1061</v>
      </c>
      <c r="S329" s="65">
        <v>539</v>
      </c>
      <c r="T329" s="57">
        <v>13196</v>
      </c>
      <c r="U329" s="58">
        <v>344155.01151383959</v>
      </c>
      <c r="V329" s="58">
        <v>350343.76274122868</v>
      </c>
      <c r="W329" s="58" t="str">
        <f t="shared" si="5"/>
        <v>B</v>
      </c>
      <c r="X329" s="58">
        <v>350344</v>
      </c>
      <c r="Y329" s="63">
        <v>305664</v>
      </c>
    </row>
    <row r="330" spans="1:25">
      <c r="A330" s="64" t="s">
        <v>1076</v>
      </c>
      <c r="B330" s="64" t="s">
        <v>945</v>
      </c>
      <c r="C330" s="64" t="s">
        <v>49</v>
      </c>
      <c r="D330" s="64" t="s">
        <v>50</v>
      </c>
      <c r="E330" s="64" t="s">
        <v>946</v>
      </c>
      <c r="F330" s="64" t="s">
        <v>1077</v>
      </c>
      <c r="G330" s="64" t="s">
        <v>902</v>
      </c>
      <c r="H330" s="64" t="s">
        <v>24</v>
      </c>
      <c r="I330" s="64" t="s">
        <v>1078</v>
      </c>
      <c r="J330" s="64" t="s">
        <v>972</v>
      </c>
      <c r="K330" s="64" t="s">
        <v>947</v>
      </c>
      <c r="L330" s="65">
        <v>1429</v>
      </c>
      <c r="M330" s="65">
        <v>35862</v>
      </c>
      <c r="N330" s="65">
        <v>35776</v>
      </c>
      <c r="O330" s="65">
        <v>154750</v>
      </c>
      <c r="P330" s="65">
        <v>0</v>
      </c>
      <c r="Q330" s="65">
        <v>10089</v>
      </c>
      <c r="R330" s="65">
        <v>56</v>
      </c>
      <c r="S330" s="65">
        <v>847</v>
      </c>
      <c r="T330" s="57">
        <v>0</v>
      </c>
      <c r="U330" s="58">
        <v>758563.30272221367</v>
      </c>
      <c r="V330" s="58">
        <v>190586.04284593309</v>
      </c>
      <c r="W330" s="58" t="str">
        <f t="shared" si="5"/>
        <v>A</v>
      </c>
      <c r="X330" s="58">
        <v>758563</v>
      </c>
      <c r="Y330" s="63">
        <v>661822</v>
      </c>
    </row>
    <row r="331" spans="1:25">
      <c r="A331" s="64" t="s">
        <v>1079</v>
      </c>
      <c r="B331" s="64" t="s">
        <v>945</v>
      </c>
      <c r="C331" s="64" t="s">
        <v>28</v>
      </c>
      <c r="D331" s="64" t="s">
        <v>29</v>
      </c>
      <c r="E331" s="64" t="s">
        <v>946</v>
      </c>
      <c r="F331" s="64" t="s">
        <v>157</v>
      </c>
      <c r="G331" s="64" t="s">
        <v>1080</v>
      </c>
      <c r="H331" s="64" t="s">
        <v>24</v>
      </c>
      <c r="I331" s="64" t="s">
        <v>1081</v>
      </c>
      <c r="J331" s="64" t="s">
        <v>1082</v>
      </c>
      <c r="K331" s="64" t="s">
        <v>957</v>
      </c>
      <c r="L331" s="65">
        <v>56752</v>
      </c>
      <c r="M331" s="65">
        <v>57619</v>
      </c>
      <c r="N331" s="65">
        <v>57619</v>
      </c>
      <c r="O331" s="65">
        <v>51923</v>
      </c>
      <c r="P331" s="65">
        <v>0</v>
      </c>
      <c r="Q331" s="65">
        <v>8276</v>
      </c>
      <c r="R331" s="65">
        <v>3137</v>
      </c>
      <c r="S331" s="65">
        <v>452</v>
      </c>
      <c r="T331" s="57">
        <v>32809</v>
      </c>
      <c r="U331" s="58">
        <v>433684.09710502741</v>
      </c>
      <c r="V331" s="58">
        <v>789496.82105514244</v>
      </c>
      <c r="W331" s="58" t="str">
        <f t="shared" si="5"/>
        <v>B</v>
      </c>
      <c r="X331" s="58">
        <v>789497</v>
      </c>
      <c r="Y331" s="63">
        <v>688810</v>
      </c>
    </row>
    <row r="332" spans="1:25">
      <c r="A332" s="64" t="s">
        <v>1083</v>
      </c>
      <c r="B332" s="64" t="s">
        <v>945</v>
      </c>
      <c r="C332" s="64" t="s">
        <v>49</v>
      </c>
      <c r="D332" s="64" t="s">
        <v>50</v>
      </c>
      <c r="E332" s="64" t="s">
        <v>946</v>
      </c>
      <c r="F332" s="64" t="s">
        <v>1084</v>
      </c>
      <c r="G332" s="64" t="s">
        <v>902</v>
      </c>
      <c r="H332" s="64" t="s">
        <v>24</v>
      </c>
      <c r="I332" s="64" t="s">
        <v>1085</v>
      </c>
      <c r="J332" s="64" t="s">
        <v>972</v>
      </c>
      <c r="K332" s="64" t="s">
        <v>947</v>
      </c>
      <c r="L332" s="65">
        <v>4772</v>
      </c>
      <c r="M332" s="65">
        <v>48653</v>
      </c>
      <c r="N332" s="65">
        <v>48501</v>
      </c>
      <c r="O332" s="65">
        <v>84955</v>
      </c>
      <c r="P332" s="65">
        <v>0</v>
      </c>
      <c r="Q332" s="65">
        <v>6121</v>
      </c>
      <c r="R332" s="65">
        <v>87</v>
      </c>
      <c r="S332" s="65">
        <v>466</v>
      </c>
      <c r="T332" s="57">
        <v>0</v>
      </c>
      <c r="U332" s="58">
        <v>434557.95170057396</v>
      </c>
      <c r="V332" s="58">
        <v>119417.90824941949</v>
      </c>
      <c r="W332" s="58" t="str">
        <f t="shared" si="5"/>
        <v>A</v>
      </c>
      <c r="X332" s="58">
        <v>434558</v>
      </c>
      <c r="Y332" s="63">
        <v>379138</v>
      </c>
    </row>
    <row r="333" spans="1:25">
      <c r="A333" s="64" t="s">
        <v>1086</v>
      </c>
      <c r="B333" s="64" t="s">
        <v>945</v>
      </c>
      <c r="C333" s="64" t="s">
        <v>28</v>
      </c>
      <c r="D333" s="64" t="s">
        <v>29</v>
      </c>
      <c r="E333" s="64" t="s">
        <v>946</v>
      </c>
      <c r="F333" s="64" t="s">
        <v>1087</v>
      </c>
      <c r="G333" s="64" t="s">
        <v>902</v>
      </c>
      <c r="H333" s="64" t="s">
        <v>24</v>
      </c>
      <c r="I333" s="64" t="s">
        <v>1088</v>
      </c>
      <c r="J333" s="64" t="s">
        <v>972</v>
      </c>
      <c r="K333" s="64" t="s">
        <v>947</v>
      </c>
      <c r="L333" s="65">
        <v>15992</v>
      </c>
      <c r="M333" s="65">
        <v>63393</v>
      </c>
      <c r="N333" s="65">
        <v>52618</v>
      </c>
      <c r="O333" s="65">
        <v>99845</v>
      </c>
      <c r="P333" s="65">
        <v>0</v>
      </c>
      <c r="Q333" s="65">
        <v>16563</v>
      </c>
      <c r="R333" s="65">
        <v>393</v>
      </c>
      <c r="S333" s="65">
        <v>1658</v>
      </c>
      <c r="T333" s="57">
        <v>0</v>
      </c>
      <c r="U333" s="58">
        <v>987512.50422397</v>
      </c>
      <c r="V333" s="58">
        <v>334397.90767337719</v>
      </c>
      <c r="W333" s="58" t="str">
        <f t="shared" si="5"/>
        <v>A</v>
      </c>
      <c r="X333" s="58">
        <v>987513</v>
      </c>
      <c r="Y333" s="63">
        <v>861573</v>
      </c>
    </row>
    <row r="334" spans="1:25">
      <c r="A334" s="64" t="s">
        <v>1089</v>
      </c>
      <c r="B334" s="64" t="s">
        <v>945</v>
      </c>
      <c r="C334" s="64" t="s">
        <v>49</v>
      </c>
      <c r="D334" s="64" t="s">
        <v>50</v>
      </c>
      <c r="E334" s="64" t="s">
        <v>946</v>
      </c>
      <c r="F334" s="64" t="s">
        <v>525</v>
      </c>
      <c r="G334" s="64" t="s">
        <v>979</v>
      </c>
      <c r="H334" s="64" t="s">
        <v>24</v>
      </c>
      <c r="I334" s="64" t="s">
        <v>1090</v>
      </c>
      <c r="J334" s="64" t="s">
        <v>981</v>
      </c>
      <c r="K334" s="64" t="s">
        <v>957</v>
      </c>
      <c r="L334" s="65">
        <v>1801</v>
      </c>
      <c r="M334" s="65">
        <v>18756</v>
      </c>
      <c r="N334" s="65">
        <v>18756</v>
      </c>
      <c r="O334" s="65">
        <v>56048</v>
      </c>
      <c r="P334" s="65">
        <v>0</v>
      </c>
      <c r="Q334" s="65">
        <v>4632</v>
      </c>
      <c r="R334" s="65">
        <v>231</v>
      </c>
      <c r="S334" s="65">
        <v>286</v>
      </c>
      <c r="T334" s="57">
        <v>0</v>
      </c>
      <c r="U334" s="58">
        <v>301365.36206668837</v>
      </c>
      <c r="V334" s="58">
        <v>102171.21952830916</v>
      </c>
      <c r="W334" s="58" t="str">
        <f t="shared" si="5"/>
        <v>A</v>
      </c>
      <c r="X334" s="58">
        <v>301365</v>
      </c>
      <c r="Y334" s="63">
        <v>262931</v>
      </c>
    </row>
    <row r="335" spans="1:25">
      <c r="A335" s="64" t="s">
        <v>1091</v>
      </c>
      <c r="B335" s="64" t="s">
        <v>945</v>
      </c>
      <c r="C335" s="64" t="s">
        <v>28</v>
      </c>
      <c r="D335" s="64" t="s">
        <v>29</v>
      </c>
      <c r="E335" s="64" t="s">
        <v>946</v>
      </c>
      <c r="F335" s="64" t="s">
        <v>1092</v>
      </c>
      <c r="G335" s="64" t="s">
        <v>272</v>
      </c>
      <c r="H335" s="64" t="s">
        <v>24</v>
      </c>
      <c r="I335" s="64" t="s">
        <v>1093</v>
      </c>
      <c r="J335" s="64" t="s">
        <v>997</v>
      </c>
      <c r="K335" s="64" t="s">
        <v>957</v>
      </c>
      <c r="L335" s="65">
        <v>1</v>
      </c>
      <c r="M335" s="65">
        <v>14690</v>
      </c>
      <c r="N335" s="65">
        <v>14690</v>
      </c>
      <c r="O335" s="65">
        <v>164603</v>
      </c>
      <c r="P335" s="65">
        <v>0</v>
      </c>
      <c r="Q335" s="65">
        <v>13217</v>
      </c>
      <c r="R335" s="65">
        <v>69</v>
      </c>
      <c r="S335" s="65">
        <v>799</v>
      </c>
      <c r="T335" s="57">
        <v>0</v>
      </c>
      <c r="U335" s="58">
        <v>866217.08037543076</v>
      </c>
      <c r="V335" s="58">
        <v>249363.72185898665</v>
      </c>
      <c r="W335" s="58" t="str">
        <f t="shared" si="5"/>
        <v>A</v>
      </c>
      <c r="X335" s="58">
        <v>866217</v>
      </c>
      <c r="Y335" s="63">
        <v>755746</v>
      </c>
    </row>
    <row r="336" spans="1:25">
      <c r="A336" s="64" t="s">
        <v>1094</v>
      </c>
      <c r="B336" s="64" t="s">
        <v>945</v>
      </c>
      <c r="C336" s="64" t="s">
        <v>28</v>
      </c>
      <c r="D336" s="64" t="s">
        <v>29</v>
      </c>
      <c r="E336" s="64" t="s">
        <v>946</v>
      </c>
      <c r="F336" s="64" t="s">
        <v>1095</v>
      </c>
      <c r="G336" s="64" t="s">
        <v>40</v>
      </c>
      <c r="H336" s="64" t="s">
        <v>24</v>
      </c>
      <c r="I336" s="64" t="s">
        <v>1096</v>
      </c>
      <c r="J336" s="64" t="s">
        <v>1097</v>
      </c>
      <c r="K336" s="64" t="s">
        <v>947</v>
      </c>
      <c r="L336" s="65">
        <v>3157</v>
      </c>
      <c r="M336" s="65">
        <v>6797</v>
      </c>
      <c r="N336" s="65">
        <v>6797</v>
      </c>
      <c r="O336" s="65">
        <v>16641</v>
      </c>
      <c r="P336" s="65">
        <v>0</v>
      </c>
      <c r="Q336" s="65">
        <v>1396</v>
      </c>
      <c r="R336" s="65">
        <v>173</v>
      </c>
      <c r="S336" s="65">
        <v>0</v>
      </c>
      <c r="T336" s="57">
        <v>0</v>
      </c>
      <c r="U336" s="58">
        <v>75738.132404161777</v>
      </c>
      <c r="V336" s="58">
        <v>38180.393138749125</v>
      </c>
      <c r="W336" s="58" t="str">
        <f t="shared" si="5"/>
        <v>A</v>
      </c>
      <c r="X336" s="58">
        <v>75738</v>
      </c>
      <c r="Y336" s="63">
        <v>66079</v>
      </c>
    </row>
    <row r="337" spans="1:25">
      <c r="A337" s="64" t="s">
        <v>1098</v>
      </c>
      <c r="B337" s="64" t="s">
        <v>945</v>
      </c>
      <c r="C337" s="64" t="s">
        <v>28</v>
      </c>
      <c r="D337" s="64" t="s">
        <v>29</v>
      </c>
      <c r="E337" s="64" t="s">
        <v>946</v>
      </c>
      <c r="F337" s="64" t="s">
        <v>549</v>
      </c>
      <c r="G337" s="64" t="s">
        <v>963</v>
      </c>
      <c r="H337" s="64" t="s">
        <v>24</v>
      </c>
      <c r="I337" s="64" t="s">
        <v>1099</v>
      </c>
      <c r="J337" s="64" t="s">
        <v>965</v>
      </c>
      <c r="K337" s="64" t="s">
        <v>957</v>
      </c>
      <c r="L337" s="65">
        <v>181298</v>
      </c>
      <c r="M337" s="65">
        <v>238817</v>
      </c>
      <c r="N337" s="65">
        <v>238647</v>
      </c>
      <c r="O337" s="65">
        <v>244769</v>
      </c>
      <c r="P337" s="65">
        <v>0</v>
      </c>
      <c r="Q337" s="65">
        <v>32799</v>
      </c>
      <c r="R337" s="65">
        <v>10509</v>
      </c>
      <c r="S337" s="65">
        <v>1783</v>
      </c>
      <c r="T337" s="57">
        <v>25913</v>
      </c>
      <c r="U337" s="58">
        <v>1793980.0172330344</v>
      </c>
      <c r="V337" s="58">
        <v>1683190.4877403169</v>
      </c>
      <c r="W337" s="58" t="str">
        <f t="shared" si="5"/>
        <v>A</v>
      </c>
      <c r="X337" s="58">
        <v>1793980</v>
      </c>
      <c r="Y337" s="63">
        <v>1565189</v>
      </c>
    </row>
    <row r="338" spans="1:25">
      <c r="A338" s="64" t="s">
        <v>1100</v>
      </c>
      <c r="B338" s="64" t="s">
        <v>945</v>
      </c>
      <c r="C338" s="64" t="s">
        <v>28</v>
      </c>
      <c r="D338" s="64" t="s">
        <v>29</v>
      </c>
      <c r="E338" s="64" t="s">
        <v>946</v>
      </c>
      <c r="F338" s="64" t="s">
        <v>165</v>
      </c>
      <c r="G338" s="64" t="s">
        <v>1101</v>
      </c>
      <c r="H338" s="64" t="s">
        <v>24</v>
      </c>
      <c r="I338" s="64" t="s">
        <v>1102</v>
      </c>
      <c r="J338" s="64" t="s">
        <v>1021</v>
      </c>
      <c r="K338" s="64" t="s">
        <v>957</v>
      </c>
      <c r="L338" s="65">
        <v>19175</v>
      </c>
      <c r="M338" s="65">
        <v>23176</v>
      </c>
      <c r="N338" s="65">
        <v>23176</v>
      </c>
      <c r="O338" s="65">
        <v>53570</v>
      </c>
      <c r="P338" s="65">
        <v>0</v>
      </c>
      <c r="Q338" s="65">
        <v>8055</v>
      </c>
      <c r="R338" s="65">
        <v>1171</v>
      </c>
      <c r="S338" s="65">
        <v>555</v>
      </c>
      <c r="T338" s="57">
        <v>0</v>
      </c>
      <c r="U338" s="58">
        <v>447549.78158230538</v>
      </c>
      <c r="V338" s="58">
        <v>232650.36260326055</v>
      </c>
      <c r="W338" s="58" t="str">
        <f t="shared" si="5"/>
        <v>A</v>
      </c>
      <c r="X338" s="58">
        <v>447550</v>
      </c>
      <c r="Y338" s="63">
        <v>390473</v>
      </c>
    </row>
    <row r="339" spans="1:25">
      <c r="A339" s="64" t="s">
        <v>1103</v>
      </c>
      <c r="B339" s="64" t="s">
        <v>945</v>
      </c>
      <c r="C339" s="64" t="s">
        <v>28</v>
      </c>
      <c r="D339" s="64" t="s">
        <v>29</v>
      </c>
      <c r="E339" s="64" t="s">
        <v>946</v>
      </c>
      <c r="F339" s="64" t="s">
        <v>558</v>
      </c>
      <c r="G339" s="64" t="s">
        <v>1104</v>
      </c>
      <c r="H339" s="64" t="s">
        <v>24</v>
      </c>
      <c r="I339" s="64" t="s">
        <v>1105</v>
      </c>
      <c r="J339" s="64" t="s">
        <v>956</v>
      </c>
      <c r="K339" s="64" t="s">
        <v>957</v>
      </c>
      <c r="L339" s="65">
        <v>34083</v>
      </c>
      <c r="M339" s="65">
        <v>48918</v>
      </c>
      <c r="N339" s="65">
        <v>48868</v>
      </c>
      <c r="O339" s="65">
        <v>51917</v>
      </c>
      <c r="P339" s="65">
        <v>0</v>
      </c>
      <c r="Q339" s="65">
        <v>8699</v>
      </c>
      <c r="R339" s="65">
        <v>1470</v>
      </c>
      <c r="S339" s="65">
        <v>433</v>
      </c>
      <c r="T339" s="57">
        <v>0</v>
      </c>
      <c r="U339" s="58">
        <v>443493.3092441638</v>
      </c>
      <c r="V339" s="58">
        <v>265927.68564921938</v>
      </c>
      <c r="W339" s="58" t="str">
        <f t="shared" si="5"/>
        <v>A</v>
      </c>
      <c r="X339" s="58">
        <v>443493</v>
      </c>
      <c r="Y339" s="63">
        <v>386933</v>
      </c>
    </row>
    <row r="340" spans="1:25">
      <c r="A340" s="64" t="s">
        <v>1106</v>
      </c>
      <c r="B340" s="64" t="s">
        <v>945</v>
      </c>
      <c r="C340" s="64" t="s">
        <v>49</v>
      </c>
      <c r="D340" s="64" t="s">
        <v>50</v>
      </c>
      <c r="E340" s="64" t="s">
        <v>946</v>
      </c>
      <c r="F340" s="64" t="s">
        <v>584</v>
      </c>
      <c r="G340" s="64" t="s">
        <v>902</v>
      </c>
      <c r="H340" s="64" t="s">
        <v>24</v>
      </c>
      <c r="I340" s="64" t="s">
        <v>1107</v>
      </c>
      <c r="J340" s="64" t="s">
        <v>972</v>
      </c>
      <c r="K340" s="64" t="s">
        <v>947</v>
      </c>
      <c r="L340" s="65">
        <v>1</v>
      </c>
      <c r="M340" s="65">
        <v>39681</v>
      </c>
      <c r="N340" s="65">
        <v>39681</v>
      </c>
      <c r="O340" s="65">
        <v>84439</v>
      </c>
      <c r="P340" s="65">
        <v>0</v>
      </c>
      <c r="Q340" s="65">
        <v>8155</v>
      </c>
      <c r="R340" s="65">
        <v>121</v>
      </c>
      <c r="S340" s="65">
        <v>1008</v>
      </c>
      <c r="T340" s="57">
        <v>0</v>
      </c>
      <c r="U340" s="58">
        <v>588010.81979987607</v>
      </c>
      <c r="V340" s="58">
        <v>159464.06291506355</v>
      </c>
      <c r="W340" s="58" t="str">
        <f t="shared" si="5"/>
        <v>A</v>
      </c>
      <c r="X340" s="58">
        <v>588011</v>
      </c>
      <c r="Y340" s="63">
        <v>513020</v>
      </c>
    </row>
    <row r="341" spans="1:25">
      <c r="A341" s="64" t="s">
        <v>1108</v>
      </c>
      <c r="B341" s="64" t="s">
        <v>945</v>
      </c>
      <c r="C341" s="64" t="s">
        <v>28</v>
      </c>
      <c r="D341" s="64" t="s">
        <v>29</v>
      </c>
      <c r="E341" s="64" t="s">
        <v>946</v>
      </c>
      <c r="F341" s="64" t="s">
        <v>601</v>
      </c>
      <c r="G341" s="64" t="s">
        <v>52</v>
      </c>
      <c r="H341" s="64" t="s">
        <v>24</v>
      </c>
      <c r="I341" s="64" t="s">
        <v>1109</v>
      </c>
      <c r="J341" s="64" t="s">
        <v>1110</v>
      </c>
      <c r="K341" s="64" t="s">
        <v>957</v>
      </c>
      <c r="L341" s="65">
        <v>48174</v>
      </c>
      <c r="M341" s="65">
        <v>106179</v>
      </c>
      <c r="N341" s="65">
        <v>81548</v>
      </c>
      <c r="O341" s="65">
        <v>181376</v>
      </c>
      <c r="P341" s="65">
        <v>0</v>
      </c>
      <c r="Q341" s="65">
        <v>45164</v>
      </c>
      <c r="R341" s="65">
        <v>1822</v>
      </c>
      <c r="S341" s="65">
        <v>1151</v>
      </c>
      <c r="T341" s="57">
        <v>0</v>
      </c>
      <c r="U341" s="58">
        <v>1943490.8011897414</v>
      </c>
      <c r="V341" s="58">
        <v>965459.61422657059</v>
      </c>
      <c r="W341" s="58" t="str">
        <f t="shared" si="5"/>
        <v>A</v>
      </c>
      <c r="X341" s="58">
        <v>1943491</v>
      </c>
      <c r="Y341" s="63">
        <v>1695633</v>
      </c>
    </row>
    <row r="342" spans="1:25">
      <c r="A342" s="64" t="s">
        <v>1111</v>
      </c>
      <c r="B342" s="64" t="s">
        <v>945</v>
      </c>
      <c r="C342" s="64" t="s">
        <v>49</v>
      </c>
      <c r="D342" s="64" t="s">
        <v>50</v>
      </c>
      <c r="E342" s="64" t="s">
        <v>946</v>
      </c>
      <c r="F342" s="64" t="s">
        <v>1112</v>
      </c>
      <c r="G342" s="64" t="s">
        <v>902</v>
      </c>
      <c r="H342" s="64" t="s">
        <v>24</v>
      </c>
      <c r="I342" s="64" t="s">
        <v>1113</v>
      </c>
      <c r="J342" s="64" t="s">
        <v>972</v>
      </c>
      <c r="K342" s="64" t="s">
        <v>947</v>
      </c>
      <c r="L342" s="65">
        <v>1</v>
      </c>
      <c r="M342" s="65">
        <v>0</v>
      </c>
      <c r="N342" s="65">
        <v>0</v>
      </c>
      <c r="O342" s="65">
        <v>60427</v>
      </c>
      <c r="P342" s="65">
        <v>0</v>
      </c>
      <c r="Q342" s="65">
        <v>5408</v>
      </c>
      <c r="R342" s="65">
        <v>69</v>
      </c>
      <c r="S342" s="65">
        <v>394</v>
      </c>
      <c r="T342" s="57">
        <v>0</v>
      </c>
      <c r="U342" s="58">
        <v>352178.18260510644</v>
      </c>
      <c r="V342" s="58">
        <v>104945.48933680411</v>
      </c>
      <c r="W342" s="58" t="str">
        <f t="shared" si="5"/>
        <v>A</v>
      </c>
      <c r="X342" s="58">
        <v>352178</v>
      </c>
      <c r="Y342" s="63">
        <v>307264</v>
      </c>
    </row>
    <row r="343" spans="1:25">
      <c r="A343" s="64" t="s">
        <v>1114</v>
      </c>
      <c r="B343" s="64" t="s">
        <v>945</v>
      </c>
      <c r="C343" s="64" t="s">
        <v>28</v>
      </c>
      <c r="D343" s="64" t="s">
        <v>29</v>
      </c>
      <c r="E343" s="64" t="s">
        <v>946</v>
      </c>
      <c r="F343" s="64" t="s">
        <v>1115</v>
      </c>
      <c r="G343" s="64" t="s">
        <v>1116</v>
      </c>
      <c r="H343" s="64" t="s">
        <v>24</v>
      </c>
      <c r="I343" s="64" t="s">
        <v>1117</v>
      </c>
      <c r="J343" s="64" t="s">
        <v>965</v>
      </c>
      <c r="K343" s="64" t="s">
        <v>957</v>
      </c>
      <c r="L343" s="65">
        <v>276734</v>
      </c>
      <c r="M343" s="65">
        <v>272718</v>
      </c>
      <c r="N343" s="65">
        <v>271523</v>
      </c>
      <c r="O343" s="65">
        <v>335709</v>
      </c>
      <c r="P343" s="65">
        <v>0</v>
      </c>
      <c r="Q343" s="65">
        <v>60323</v>
      </c>
      <c r="R343" s="65">
        <v>13700</v>
      </c>
      <c r="S343" s="65">
        <v>3491</v>
      </c>
      <c r="T343" s="57">
        <v>77461</v>
      </c>
      <c r="U343" s="58">
        <v>3110306.4505427969</v>
      </c>
      <c r="V343" s="58">
        <v>3067981.6208103355</v>
      </c>
      <c r="W343" s="58" t="str">
        <f t="shared" si="5"/>
        <v>A</v>
      </c>
      <c r="X343" s="58">
        <v>3110306</v>
      </c>
      <c r="Y343" s="63">
        <v>2713641</v>
      </c>
    </row>
    <row r="344" spans="1:25">
      <c r="A344" s="64" t="s">
        <v>1118</v>
      </c>
      <c r="B344" s="64" t="s">
        <v>945</v>
      </c>
      <c r="C344" s="64" t="s">
        <v>28</v>
      </c>
      <c r="D344" s="64" t="s">
        <v>29</v>
      </c>
      <c r="E344" s="64" t="s">
        <v>946</v>
      </c>
      <c r="F344" s="64" t="s">
        <v>604</v>
      </c>
      <c r="G344" s="64" t="s">
        <v>876</v>
      </c>
      <c r="H344" s="64" t="s">
        <v>24</v>
      </c>
      <c r="I344" s="64" t="s">
        <v>1119</v>
      </c>
      <c r="J344" s="64" t="s">
        <v>968</v>
      </c>
      <c r="K344" s="64" t="s">
        <v>957</v>
      </c>
      <c r="L344" s="65">
        <v>7244</v>
      </c>
      <c r="M344" s="65">
        <v>31910</v>
      </c>
      <c r="N344" s="65">
        <v>31910</v>
      </c>
      <c r="O344" s="65">
        <v>43761</v>
      </c>
      <c r="P344" s="65">
        <v>0</v>
      </c>
      <c r="Q344" s="65">
        <v>5346</v>
      </c>
      <c r="R344" s="65">
        <v>164</v>
      </c>
      <c r="S344" s="65">
        <v>209</v>
      </c>
      <c r="T344" s="57">
        <v>0</v>
      </c>
      <c r="U344" s="58">
        <v>286184.08208223112</v>
      </c>
      <c r="V344" s="58">
        <v>110587.81517901961</v>
      </c>
      <c r="W344" s="58" t="str">
        <f t="shared" si="5"/>
        <v>A</v>
      </c>
      <c r="X344" s="58">
        <v>286184</v>
      </c>
      <c r="Y344" s="63">
        <v>249686</v>
      </c>
    </row>
    <row r="345" spans="1:25">
      <c r="A345" s="64" t="s">
        <v>1120</v>
      </c>
      <c r="B345" s="64" t="s">
        <v>945</v>
      </c>
      <c r="C345" s="64" t="s">
        <v>49</v>
      </c>
      <c r="D345" s="64" t="s">
        <v>50</v>
      </c>
      <c r="E345" s="64" t="s">
        <v>946</v>
      </c>
      <c r="F345" s="64" t="s">
        <v>1121</v>
      </c>
      <c r="G345" s="64" t="s">
        <v>483</v>
      </c>
      <c r="H345" s="64" t="s">
        <v>24</v>
      </c>
      <c r="I345" s="64" t="s">
        <v>1122</v>
      </c>
      <c r="J345" s="64" t="s">
        <v>950</v>
      </c>
      <c r="K345" s="64" t="s">
        <v>947</v>
      </c>
      <c r="L345" s="65">
        <v>1</v>
      </c>
      <c r="M345" s="65">
        <v>0</v>
      </c>
      <c r="N345" s="65">
        <v>0</v>
      </c>
      <c r="O345" s="65">
        <v>56508</v>
      </c>
      <c r="P345" s="65">
        <v>0</v>
      </c>
      <c r="Q345" s="65">
        <v>3117</v>
      </c>
      <c r="R345" s="65">
        <v>11</v>
      </c>
      <c r="S345" s="65">
        <v>328</v>
      </c>
      <c r="T345" s="57">
        <v>0</v>
      </c>
      <c r="U345" s="58">
        <v>262684.20042058436</v>
      </c>
      <c r="V345" s="58">
        <v>58431.321896336456</v>
      </c>
      <c r="W345" s="58" t="str">
        <f t="shared" si="5"/>
        <v>A</v>
      </c>
      <c r="X345" s="58">
        <v>262684</v>
      </c>
      <c r="Y345" s="63">
        <v>229183</v>
      </c>
    </row>
    <row r="346" spans="1:25">
      <c r="A346" s="64" t="s">
        <v>1123</v>
      </c>
      <c r="B346" s="64" t="s">
        <v>945</v>
      </c>
      <c r="C346" s="64" t="s">
        <v>49</v>
      </c>
      <c r="D346" s="64" t="s">
        <v>50</v>
      </c>
      <c r="E346" s="64" t="s">
        <v>946</v>
      </c>
      <c r="F346" s="64" t="s">
        <v>1124</v>
      </c>
      <c r="G346" s="64" t="s">
        <v>902</v>
      </c>
      <c r="H346" s="64" t="s">
        <v>24</v>
      </c>
      <c r="I346" s="64" t="s">
        <v>1125</v>
      </c>
      <c r="J346" s="64" t="s">
        <v>972</v>
      </c>
      <c r="K346" s="64" t="s">
        <v>947</v>
      </c>
      <c r="L346" s="65">
        <v>1</v>
      </c>
      <c r="M346" s="65">
        <v>0</v>
      </c>
      <c r="N346" s="65">
        <v>0</v>
      </c>
      <c r="O346" s="65">
        <v>65333</v>
      </c>
      <c r="P346" s="65">
        <v>0</v>
      </c>
      <c r="Q346" s="65">
        <v>2055</v>
      </c>
      <c r="R346" s="65">
        <v>43</v>
      </c>
      <c r="S346" s="65">
        <v>279</v>
      </c>
      <c r="T346" s="57">
        <v>0</v>
      </c>
      <c r="U346" s="58">
        <v>238999.53846444929</v>
      </c>
      <c r="V346" s="58">
        <v>41077.687849549104</v>
      </c>
      <c r="W346" s="58" t="str">
        <f t="shared" si="5"/>
        <v>A</v>
      </c>
      <c r="X346" s="58">
        <v>239000</v>
      </c>
      <c r="Y346" s="63">
        <v>208520</v>
      </c>
    </row>
    <row r="347" spans="1:25">
      <c r="A347" s="64" t="s">
        <v>1126</v>
      </c>
      <c r="B347" s="64" t="s">
        <v>945</v>
      </c>
      <c r="C347" s="64" t="s">
        <v>28</v>
      </c>
      <c r="D347" s="64" t="s">
        <v>29</v>
      </c>
      <c r="E347" s="64" t="s">
        <v>946</v>
      </c>
      <c r="F347" s="64" t="s">
        <v>1127</v>
      </c>
      <c r="G347" s="64" t="s">
        <v>483</v>
      </c>
      <c r="H347" s="64" t="s">
        <v>24</v>
      </c>
      <c r="I347" s="64" t="s">
        <v>1128</v>
      </c>
      <c r="J347" s="64" t="s">
        <v>950</v>
      </c>
      <c r="K347" s="64" t="s">
        <v>947</v>
      </c>
      <c r="L347" s="65">
        <v>56208</v>
      </c>
      <c r="M347" s="65">
        <v>63805</v>
      </c>
      <c r="N347" s="65">
        <v>63305</v>
      </c>
      <c r="O347" s="65">
        <v>99919</v>
      </c>
      <c r="P347" s="65">
        <v>0</v>
      </c>
      <c r="Q347" s="65">
        <v>17104</v>
      </c>
      <c r="R347" s="65">
        <v>4814</v>
      </c>
      <c r="S347" s="65">
        <v>1281</v>
      </c>
      <c r="T347" s="57">
        <v>0</v>
      </c>
      <c r="U347" s="58">
        <v>940498.45038056176</v>
      </c>
      <c r="V347" s="58">
        <v>660339.01450961921</v>
      </c>
      <c r="W347" s="58" t="str">
        <f t="shared" si="5"/>
        <v>A</v>
      </c>
      <c r="X347" s="58">
        <v>940498</v>
      </c>
      <c r="Y347" s="63">
        <v>820554</v>
      </c>
    </row>
    <row r="348" spans="1:25">
      <c r="A348" s="64" t="s">
        <v>1129</v>
      </c>
      <c r="B348" s="64" t="s">
        <v>945</v>
      </c>
      <c r="C348" s="64" t="s">
        <v>28</v>
      </c>
      <c r="D348" s="64" t="s">
        <v>29</v>
      </c>
      <c r="E348" s="64" t="s">
        <v>946</v>
      </c>
      <c r="F348" s="64" t="s">
        <v>647</v>
      </c>
      <c r="G348" s="64" t="s">
        <v>1024</v>
      </c>
      <c r="H348" s="64" t="s">
        <v>24</v>
      </c>
      <c r="I348" s="64" t="s">
        <v>1130</v>
      </c>
      <c r="J348" s="64" t="s">
        <v>1026</v>
      </c>
      <c r="K348" s="64" t="s">
        <v>957</v>
      </c>
      <c r="L348" s="65">
        <v>16277</v>
      </c>
      <c r="M348" s="65">
        <v>21119</v>
      </c>
      <c r="N348" s="65">
        <v>21119</v>
      </c>
      <c r="O348" s="65">
        <v>33874</v>
      </c>
      <c r="P348" s="65">
        <v>0</v>
      </c>
      <c r="Q348" s="65">
        <v>6079</v>
      </c>
      <c r="R348" s="65">
        <v>1034</v>
      </c>
      <c r="S348" s="65">
        <v>577</v>
      </c>
      <c r="T348" s="57">
        <v>0</v>
      </c>
      <c r="U348" s="58">
        <v>351654.55638140254</v>
      </c>
      <c r="V348" s="58">
        <v>186316.20638828259</v>
      </c>
      <c r="W348" s="58" t="str">
        <f t="shared" si="5"/>
        <v>A</v>
      </c>
      <c r="X348" s="58">
        <v>351655</v>
      </c>
      <c r="Y348" s="63">
        <v>306808</v>
      </c>
    </row>
    <row r="349" spans="1:25">
      <c r="A349" s="64" t="s">
        <v>1131</v>
      </c>
      <c r="B349" s="64" t="s">
        <v>945</v>
      </c>
      <c r="C349" s="64" t="s">
        <v>102</v>
      </c>
      <c r="D349" s="64" t="s">
        <v>103</v>
      </c>
      <c r="E349" s="64" t="s">
        <v>946</v>
      </c>
      <c r="F349" s="64" t="s">
        <v>1132</v>
      </c>
      <c r="G349" s="64" t="s">
        <v>876</v>
      </c>
      <c r="H349" s="64" t="s">
        <v>24</v>
      </c>
      <c r="I349" s="64" t="s">
        <v>24</v>
      </c>
      <c r="J349" s="64" t="s">
        <v>968</v>
      </c>
      <c r="K349" s="64" t="s">
        <v>957</v>
      </c>
      <c r="L349" s="65">
        <v>76935</v>
      </c>
      <c r="M349" s="65">
        <v>151411</v>
      </c>
      <c r="N349" s="65">
        <v>151411</v>
      </c>
      <c r="O349" s="65">
        <v>286354</v>
      </c>
      <c r="P349" s="65">
        <v>0</v>
      </c>
      <c r="Q349" s="65">
        <v>19937</v>
      </c>
      <c r="R349" s="65">
        <v>1035</v>
      </c>
      <c r="S349" s="65">
        <v>1032</v>
      </c>
      <c r="T349" s="57">
        <v>0</v>
      </c>
      <c r="U349" s="58">
        <v>1352111.1725012772</v>
      </c>
      <c r="V349" s="58">
        <v>442675.01255754312</v>
      </c>
      <c r="W349" s="58" t="str">
        <f t="shared" si="5"/>
        <v>A</v>
      </c>
      <c r="X349" s="58">
        <v>1352111</v>
      </c>
      <c r="Y349" s="63">
        <v>1179673</v>
      </c>
    </row>
    <row r="350" spans="1:25">
      <c r="A350" s="64" t="s">
        <v>1133</v>
      </c>
      <c r="B350" s="64" t="s">
        <v>945</v>
      </c>
      <c r="C350" s="64" t="s">
        <v>102</v>
      </c>
      <c r="D350" s="64" t="s">
        <v>103</v>
      </c>
      <c r="E350" s="64" t="s">
        <v>946</v>
      </c>
      <c r="F350" s="64" t="s">
        <v>1134</v>
      </c>
      <c r="G350" s="64" t="s">
        <v>902</v>
      </c>
      <c r="H350" s="64" t="s">
        <v>24</v>
      </c>
      <c r="I350" s="64" t="s">
        <v>24</v>
      </c>
      <c r="J350" s="64" t="s">
        <v>972</v>
      </c>
      <c r="K350" s="64" t="s">
        <v>947</v>
      </c>
      <c r="L350" s="65">
        <v>175026</v>
      </c>
      <c r="M350" s="65">
        <v>306028</v>
      </c>
      <c r="N350" s="65">
        <v>327811</v>
      </c>
      <c r="O350" s="65">
        <v>308242</v>
      </c>
      <c r="P350" s="65">
        <v>0</v>
      </c>
      <c r="Q350" s="65">
        <v>43090</v>
      </c>
      <c r="R350" s="65">
        <v>1063</v>
      </c>
      <c r="S350" s="65">
        <v>4141</v>
      </c>
      <c r="T350" s="57">
        <v>0</v>
      </c>
      <c r="U350" s="58">
        <v>2635204.5631408207</v>
      </c>
      <c r="V350" s="58">
        <v>872863.35522880557</v>
      </c>
      <c r="W350" s="58" t="str">
        <f t="shared" si="5"/>
        <v>A</v>
      </c>
      <c r="X350" s="58">
        <v>2635205</v>
      </c>
      <c r="Y350" s="63">
        <v>2299131</v>
      </c>
    </row>
    <row r="351" spans="1:25">
      <c r="A351" s="64" t="s">
        <v>1135</v>
      </c>
      <c r="B351" s="64" t="s">
        <v>945</v>
      </c>
      <c r="C351" s="64" t="s">
        <v>102</v>
      </c>
      <c r="D351" s="64" t="s">
        <v>103</v>
      </c>
      <c r="E351" s="64" t="s">
        <v>946</v>
      </c>
      <c r="F351" s="64" t="s">
        <v>1136</v>
      </c>
      <c r="G351" s="64" t="s">
        <v>1034</v>
      </c>
      <c r="H351" s="64" t="s">
        <v>24</v>
      </c>
      <c r="I351" s="64" t="s">
        <v>24</v>
      </c>
      <c r="J351" s="64" t="s">
        <v>1036</v>
      </c>
      <c r="K351" s="64" t="s">
        <v>947</v>
      </c>
      <c r="L351" s="65">
        <v>10545</v>
      </c>
      <c r="M351" s="65">
        <v>0</v>
      </c>
      <c r="N351" s="65">
        <v>0</v>
      </c>
      <c r="O351" s="65">
        <v>285023</v>
      </c>
      <c r="P351" s="65">
        <v>0</v>
      </c>
      <c r="Q351" s="65">
        <v>30396</v>
      </c>
      <c r="R351" s="65">
        <v>314</v>
      </c>
      <c r="S351" s="65">
        <v>3465</v>
      </c>
      <c r="T351" s="57">
        <v>0</v>
      </c>
      <c r="U351" s="58">
        <v>2083835.907961519</v>
      </c>
      <c r="V351" s="58">
        <v>584577.36405636009</v>
      </c>
      <c r="W351" s="58" t="str">
        <f t="shared" si="5"/>
        <v>A</v>
      </c>
      <c r="X351" s="58">
        <v>2083836</v>
      </c>
      <c r="Y351" s="63">
        <v>1818079</v>
      </c>
    </row>
    <row r="352" spans="1:25">
      <c r="A352" s="64" t="s">
        <v>1137</v>
      </c>
      <c r="B352" s="64" t="s">
        <v>945</v>
      </c>
      <c r="C352" s="64" t="s">
        <v>102</v>
      </c>
      <c r="D352" s="64" t="s">
        <v>103</v>
      </c>
      <c r="E352" s="64" t="s">
        <v>946</v>
      </c>
      <c r="F352" s="64" t="s">
        <v>1138</v>
      </c>
      <c r="G352" s="64" t="s">
        <v>140</v>
      </c>
      <c r="H352" s="64" t="s">
        <v>24</v>
      </c>
      <c r="I352" s="64" t="s">
        <v>24</v>
      </c>
      <c r="J352" s="64" t="s">
        <v>1139</v>
      </c>
      <c r="K352" s="64" t="s">
        <v>957</v>
      </c>
      <c r="L352" s="65">
        <v>454139</v>
      </c>
      <c r="M352" s="65">
        <v>571103</v>
      </c>
      <c r="N352" s="65">
        <v>571003</v>
      </c>
      <c r="O352" s="65">
        <v>862838</v>
      </c>
      <c r="P352" s="65">
        <v>0</v>
      </c>
      <c r="Q352" s="65">
        <v>110129</v>
      </c>
      <c r="R352" s="65">
        <v>20466</v>
      </c>
      <c r="S352" s="65">
        <v>6397</v>
      </c>
      <c r="T352" s="57">
        <v>0</v>
      </c>
      <c r="U352" s="58">
        <v>6173644.0317495093</v>
      </c>
      <c r="V352" s="58">
        <v>3499258.419935151</v>
      </c>
      <c r="W352" s="58" t="str">
        <f t="shared" si="5"/>
        <v>A</v>
      </c>
      <c r="X352" s="58">
        <v>6173644</v>
      </c>
      <c r="Y352" s="63">
        <v>5386304</v>
      </c>
    </row>
    <row r="353" spans="1:25">
      <c r="A353" s="64" t="s">
        <v>1140</v>
      </c>
      <c r="B353" s="64" t="s">
        <v>945</v>
      </c>
      <c r="C353" s="64" t="s">
        <v>102</v>
      </c>
      <c r="D353" s="64" t="s">
        <v>103</v>
      </c>
      <c r="E353" s="64" t="s">
        <v>946</v>
      </c>
      <c r="F353" s="64" t="s">
        <v>1141</v>
      </c>
      <c r="G353" s="64" t="s">
        <v>1080</v>
      </c>
      <c r="H353" s="64" t="s">
        <v>24</v>
      </c>
      <c r="I353" s="64" t="s">
        <v>24</v>
      </c>
      <c r="J353" s="64" t="s">
        <v>1082</v>
      </c>
      <c r="K353" s="64" t="s">
        <v>957</v>
      </c>
      <c r="L353" s="65">
        <v>116615</v>
      </c>
      <c r="M353" s="65">
        <v>173841</v>
      </c>
      <c r="N353" s="65">
        <v>175680</v>
      </c>
      <c r="O353" s="65">
        <v>243997</v>
      </c>
      <c r="P353" s="65">
        <v>0</v>
      </c>
      <c r="Q353" s="65">
        <v>34894</v>
      </c>
      <c r="R353" s="65">
        <v>2230</v>
      </c>
      <c r="S353" s="65">
        <v>2223</v>
      </c>
      <c r="T353" s="57">
        <v>0</v>
      </c>
      <c r="U353" s="58">
        <v>1931538.957502055</v>
      </c>
      <c r="V353" s="58">
        <v>804684.81514908653</v>
      </c>
      <c r="W353" s="58" t="str">
        <f t="shared" si="5"/>
        <v>A</v>
      </c>
      <c r="X353" s="58">
        <v>1931539</v>
      </c>
      <c r="Y353" s="63">
        <v>1685205</v>
      </c>
    </row>
    <row r="354" spans="1:25">
      <c r="A354" s="64" t="s">
        <v>1142</v>
      </c>
      <c r="B354" s="64" t="s">
        <v>945</v>
      </c>
      <c r="C354" s="64" t="s">
        <v>102</v>
      </c>
      <c r="D354" s="64" t="s">
        <v>103</v>
      </c>
      <c r="E354" s="64" t="s">
        <v>946</v>
      </c>
      <c r="F354" s="64" t="s">
        <v>1143</v>
      </c>
      <c r="G354" s="64" t="s">
        <v>1116</v>
      </c>
      <c r="H354" s="64" t="s">
        <v>24</v>
      </c>
      <c r="I354" s="64" t="s">
        <v>24</v>
      </c>
      <c r="J354" s="64" t="s">
        <v>965</v>
      </c>
      <c r="K354" s="64" t="s">
        <v>957</v>
      </c>
      <c r="L354" s="65">
        <v>122818</v>
      </c>
      <c r="M354" s="65">
        <v>375801</v>
      </c>
      <c r="N354" s="65">
        <v>375437</v>
      </c>
      <c r="O354" s="65">
        <v>893517</v>
      </c>
      <c r="P354" s="65">
        <v>0</v>
      </c>
      <c r="Q354" s="65">
        <v>94168</v>
      </c>
      <c r="R354" s="65">
        <v>2987</v>
      </c>
      <c r="S354" s="65">
        <v>7525</v>
      </c>
      <c r="T354" s="57">
        <v>0</v>
      </c>
      <c r="U354" s="58">
        <v>5932975.9161026971</v>
      </c>
      <c r="V354" s="58">
        <v>1954984.5954814837</v>
      </c>
      <c r="W354" s="58" t="str">
        <f t="shared" si="5"/>
        <v>A</v>
      </c>
      <c r="X354" s="58">
        <v>5932976</v>
      </c>
      <c r="Y354" s="63">
        <v>5176329</v>
      </c>
    </row>
    <row r="355" spans="1:25">
      <c r="A355" s="64" t="s">
        <v>1144</v>
      </c>
      <c r="B355" s="64" t="s">
        <v>945</v>
      </c>
      <c r="C355" s="64" t="s">
        <v>102</v>
      </c>
      <c r="D355" s="64" t="s">
        <v>103</v>
      </c>
      <c r="E355" s="64" t="s">
        <v>946</v>
      </c>
      <c r="F355" s="64" t="s">
        <v>1145</v>
      </c>
      <c r="G355" s="64" t="s">
        <v>150</v>
      </c>
      <c r="H355" s="64" t="s">
        <v>24</v>
      </c>
      <c r="I355" s="64" t="s">
        <v>24</v>
      </c>
      <c r="J355" s="64" t="s">
        <v>1021</v>
      </c>
      <c r="K355" s="64" t="s">
        <v>957</v>
      </c>
      <c r="L355" s="65">
        <v>27678</v>
      </c>
      <c r="M355" s="65">
        <v>0</v>
      </c>
      <c r="N355" s="65">
        <v>0</v>
      </c>
      <c r="O355" s="65">
        <v>181975</v>
      </c>
      <c r="P355" s="65">
        <v>0</v>
      </c>
      <c r="Q355" s="65">
        <v>19038</v>
      </c>
      <c r="R355" s="65">
        <v>1151</v>
      </c>
      <c r="S355" s="65">
        <v>962</v>
      </c>
      <c r="T355" s="57">
        <v>0</v>
      </c>
      <c r="U355" s="58">
        <v>1107383.6123845913</v>
      </c>
      <c r="V355" s="58">
        <v>434338.72553374252</v>
      </c>
      <c r="W355" s="58" t="str">
        <f t="shared" si="5"/>
        <v>A</v>
      </c>
      <c r="X355" s="58">
        <v>1107384</v>
      </c>
      <c r="Y355" s="63">
        <v>966157</v>
      </c>
    </row>
    <row r="356" spans="1:25">
      <c r="A356" s="64" t="s">
        <v>1146</v>
      </c>
      <c r="B356" s="64" t="s">
        <v>945</v>
      </c>
      <c r="C356" s="64" t="s">
        <v>102</v>
      </c>
      <c r="D356" s="64" t="s">
        <v>103</v>
      </c>
      <c r="E356" s="64" t="s">
        <v>946</v>
      </c>
      <c r="F356" s="64" t="s">
        <v>777</v>
      </c>
      <c r="G356" s="64" t="s">
        <v>250</v>
      </c>
      <c r="H356" s="64" t="s">
        <v>24</v>
      </c>
      <c r="I356" s="64" t="s">
        <v>24</v>
      </c>
      <c r="J356" s="64" t="s">
        <v>961</v>
      </c>
      <c r="K356" s="64" t="s">
        <v>947</v>
      </c>
      <c r="L356" s="65">
        <v>32015</v>
      </c>
      <c r="M356" s="65">
        <v>135709</v>
      </c>
      <c r="N356" s="65">
        <v>136525</v>
      </c>
      <c r="O356" s="65">
        <v>402151</v>
      </c>
      <c r="P356" s="65">
        <v>0</v>
      </c>
      <c r="Q356" s="65">
        <v>33826</v>
      </c>
      <c r="R356" s="65">
        <v>1221</v>
      </c>
      <c r="S356" s="65">
        <v>3214</v>
      </c>
      <c r="T356" s="57">
        <v>0</v>
      </c>
      <c r="U356" s="58">
        <v>2377283.0332431607</v>
      </c>
      <c r="V356" s="58">
        <v>712827.69958580122</v>
      </c>
      <c r="W356" s="58" t="str">
        <f t="shared" si="5"/>
        <v>A</v>
      </c>
      <c r="X356" s="58">
        <v>2377283</v>
      </c>
      <c r="Y356" s="63">
        <v>2074102</v>
      </c>
    </row>
    <row r="357" spans="1:25">
      <c r="A357" s="64" t="s">
        <v>1147</v>
      </c>
      <c r="B357" s="64" t="s">
        <v>945</v>
      </c>
      <c r="C357" s="64" t="s">
        <v>102</v>
      </c>
      <c r="D357" s="64" t="s">
        <v>103</v>
      </c>
      <c r="E357" s="64" t="s">
        <v>946</v>
      </c>
      <c r="F357" s="64" t="s">
        <v>786</v>
      </c>
      <c r="G357" s="64" t="s">
        <v>45</v>
      </c>
      <c r="H357" s="64" t="s">
        <v>24</v>
      </c>
      <c r="I357" s="64" t="s">
        <v>24</v>
      </c>
      <c r="J357" s="64" t="s">
        <v>956</v>
      </c>
      <c r="K357" s="64" t="s">
        <v>957</v>
      </c>
      <c r="L357" s="65">
        <v>44701</v>
      </c>
      <c r="M357" s="65">
        <v>0</v>
      </c>
      <c r="N357" s="65">
        <v>0</v>
      </c>
      <c r="O357" s="65">
        <v>265171</v>
      </c>
      <c r="P357" s="65">
        <v>0</v>
      </c>
      <c r="Q357" s="65">
        <v>27478</v>
      </c>
      <c r="R357" s="65">
        <v>1579</v>
      </c>
      <c r="S357" s="65">
        <v>2363</v>
      </c>
      <c r="T357" s="57">
        <v>0</v>
      </c>
      <c r="U357" s="58">
        <v>1768279.7175434139</v>
      </c>
      <c r="V357" s="58">
        <v>621012.53090715257</v>
      </c>
      <c r="W357" s="58" t="str">
        <f t="shared" si="5"/>
        <v>A</v>
      </c>
      <c r="X357" s="58">
        <v>1768280</v>
      </c>
      <c r="Y357" s="63">
        <v>1542767</v>
      </c>
    </row>
    <row r="358" spans="1:25">
      <c r="A358" s="64" t="s">
        <v>1148</v>
      </c>
      <c r="B358" s="64" t="s">
        <v>945</v>
      </c>
      <c r="C358" s="64" t="s">
        <v>102</v>
      </c>
      <c r="D358" s="64" t="s">
        <v>103</v>
      </c>
      <c r="E358" s="64" t="s">
        <v>946</v>
      </c>
      <c r="F358" s="64" t="s">
        <v>788</v>
      </c>
      <c r="G358" s="64" t="s">
        <v>392</v>
      </c>
      <c r="H358" s="64" t="s">
        <v>24</v>
      </c>
      <c r="I358" s="64" t="s">
        <v>24</v>
      </c>
      <c r="J358" s="64" t="s">
        <v>1064</v>
      </c>
      <c r="K358" s="64" t="s">
        <v>957</v>
      </c>
      <c r="L358" s="65">
        <v>35223</v>
      </c>
      <c r="M358" s="65">
        <v>0</v>
      </c>
      <c r="N358" s="65">
        <v>0</v>
      </c>
      <c r="O358" s="65">
        <v>267800</v>
      </c>
      <c r="P358" s="65">
        <v>0</v>
      </c>
      <c r="Q358" s="65">
        <v>31285</v>
      </c>
      <c r="R358" s="65">
        <v>1034</v>
      </c>
      <c r="S358" s="65">
        <v>1355</v>
      </c>
      <c r="T358" s="57">
        <v>0</v>
      </c>
      <c r="U358" s="58">
        <v>1720112.9305269779</v>
      </c>
      <c r="V358" s="58">
        <v>652471.40794470895</v>
      </c>
      <c r="W358" s="58" t="str">
        <f t="shared" si="5"/>
        <v>A</v>
      </c>
      <c r="X358" s="58">
        <v>1720113</v>
      </c>
      <c r="Y358" s="63">
        <v>1500743</v>
      </c>
    </row>
    <row r="359" spans="1:25">
      <c r="A359" s="64" t="s">
        <v>1149</v>
      </c>
      <c r="B359" s="64" t="s">
        <v>945</v>
      </c>
      <c r="C359" s="64" t="s">
        <v>102</v>
      </c>
      <c r="D359" s="64" t="s">
        <v>103</v>
      </c>
      <c r="E359" s="64" t="s">
        <v>946</v>
      </c>
      <c r="F359" s="64" t="s">
        <v>1150</v>
      </c>
      <c r="G359" s="64" t="s">
        <v>1007</v>
      </c>
      <c r="H359" s="64" t="s">
        <v>24</v>
      </c>
      <c r="I359" s="64" t="s">
        <v>24</v>
      </c>
      <c r="J359" s="64" t="s">
        <v>1008</v>
      </c>
      <c r="K359" s="64" t="s">
        <v>947</v>
      </c>
      <c r="L359" s="65">
        <v>471266</v>
      </c>
      <c r="M359" s="65">
        <v>985928</v>
      </c>
      <c r="N359" s="65">
        <v>967956</v>
      </c>
      <c r="O359" s="65">
        <v>1506534</v>
      </c>
      <c r="P359" s="65">
        <v>0</v>
      </c>
      <c r="Q359" s="65">
        <v>188013</v>
      </c>
      <c r="R359" s="65">
        <v>9325</v>
      </c>
      <c r="S359" s="65">
        <v>20112</v>
      </c>
      <c r="T359" s="57">
        <v>0</v>
      </c>
      <c r="U359" s="58">
        <v>12161764.387992283</v>
      </c>
      <c r="V359" s="58">
        <v>4143466.7055231798</v>
      </c>
      <c r="W359" s="58" t="str">
        <f t="shared" si="5"/>
        <v>A</v>
      </c>
      <c r="X359" s="58">
        <v>12161764</v>
      </c>
      <c r="Y359" s="63">
        <v>10610743</v>
      </c>
    </row>
    <row r="360" spans="1:25">
      <c r="A360" s="64" t="s">
        <v>770</v>
      </c>
      <c r="B360" s="64" t="s">
        <v>945</v>
      </c>
      <c r="C360" s="64" t="s">
        <v>102</v>
      </c>
      <c r="D360" s="64" t="s">
        <v>103</v>
      </c>
      <c r="E360" s="64" t="s">
        <v>946</v>
      </c>
      <c r="F360" s="64" t="s">
        <v>1151</v>
      </c>
      <c r="G360" s="64" t="s">
        <v>359</v>
      </c>
      <c r="H360" s="64" t="s">
        <v>24</v>
      </c>
      <c r="I360" s="64" t="s">
        <v>24</v>
      </c>
      <c r="J360" s="64" t="s">
        <v>1021</v>
      </c>
      <c r="K360" s="64" t="s">
        <v>957</v>
      </c>
      <c r="L360" s="65">
        <v>161278</v>
      </c>
      <c r="M360" s="65">
        <v>319518</v>
      </c>
      <c r="N360" s="65">
        <v>321718</v>
      </c>
      <c r="O360" s="65">
        <v>815839</v>
      </c>
      <c r="P360" s="65">
        <v>0</v>
      </c>
      <c r="Q360" s="65">
        <v>89253</v>
      </c>
      <c r="R360" s="65">
        <v>3061</v>
      </c>
      <c r="S360" s="65">
        <v>6546</v>
      </c>
      <c r="T360" s="57">
        <v>0</v>
      </c>
      <c r="U360" s="58">
        <v>5463031.3570633177</v>
      </c>
      <c r="V360" s="58">
        <v>1869375.704115286</v>
      </c>
      <c r="W360" s="58" t="str">
        <f t="shared" si="5"/>
        <v>A</v>
      </c>
      <c r="X360" s="58">
        <v>5463031</v>
      </c>
      <c r="Y360" s="63">
        <v>4766317</v>
      </c>
    </row>
    <row r="361" spans="1:25">
      <c r="A361" s="64" t="s">
        <v>1152</v>
      </c>
      <c r="B361" s="64" t="s">
        <v>945</v>
      </c>
      <c r="C361" s="64" t="s">
        <v>102</v>
      </c>
      <c r="D361" s="64" t="s">
        <v>103</v>
      </c>
      <c r="E361" s="64" t="s">
        <v>946</v>
      </c>
      <c r="F361" s="64" t="s">
        <v>106</v>
      </c>
      <c r="G361" s="64" t="s">
        <v>85</v>
      </c>
      <c r="H361" s="64" t="s">
        <v>24</v>
      </c>
      <c r="I361" s="64" t="s">
        <v>24</v>
      </c>
      <c r="J361" s="64" t="s">
        <v>1021</v>
      </c>
      <c r="K361" s="64" t="s">
        <v>957</v>
      </c>
      <c r="L361" s="65">
        <v>12184</v>
      </c>
      <c r="M361" s="65">
        <v>0</v>
      </c>
      <c r="N361" s="65">
        <v>0</v>
      </c>
      <c r="O361" s="65">
        <v>209003</v>
      </c>
      <c r="P361" s="65">
        <v>0</v>
      </c>
      <c r="Q361" s="65">
        <v>22950</v>
      </c>
      <c r="R361" s="65">
        <v>988</v>
      </c>
      <c r="S361" s="65">
        <v>1697</v>
      </c>
      <c r="T361" s="57">
        <v>0</v>
      </c>
      <c r="U361" s="58">
        <v>1405541.3457398487</v>
      </c>
      <c r="V361" s="58">
        <v>495038.14915274002</v>
      </c>
      <c r="W361" s="58" t="str">
        <f t="shared" si="5"/>
        <v>A</v>
      </c>
      <c r="X361" s="58">
        <v>1405541</v>
      </c>
      <c r="Y361" s="63">
        <v>1226289</v>
      </c>
    </row>
    <row r="362" spans="1:25">
      <c r="A362" s="64" t="s">
        <v>1153</v>
      </c>
      <c r="B362" s="64" t="s">
        <v>945</v>
      </c>
      <c r="C362" s="64" t="s">
        <v>102</v>
      </c>
      <c r="D362" s="64" t="s">
        <v>103</v>
      </c>
      <c r="E362" s="64" t="s">
        <v>946</v>
      </c>
      <c r="F362" s="64" t="s">
        <v>793</v>
      </c>
      <c r="G362" s="64" t="s">
        <v>483</v>
      </c>
      <c r="H362" s="64" t="s">
        <v>24</v>
      </c>
      <c r="I362" s="64" t="s">
        <v>24</v>
      </c>
      <c r="J362" s="64" t="s">
        <v>950</v>
      </c>
      <c r="K362" s="64" t="s">
        <v>947</v>
      </c>
      <c r="L362" s="65">
        <v>140906</v>
      </c>
      <c r="M362" s="65">
        <v>381861</v>
      </c>
      <c r="N362" s="65">
        <v>380851</v>
      </c>
      <c r="O362" s="65">
        <v>886915</v>
      </c>
      <c r="P362" s="65">
        <v>0</v>
      </c>
      <c r="Q362" s="65">
        <v>95481</v>
      </c>
      <c r="R362" s="65">
        <v>5192</v>
      </c>
      <c r="S362" s="65">
        <v>8833</v>
      </c>
      <c r="T362" s="57">
        <v>0</v>
      </c>
      <c r="U362" s="58">
        <v>6181944.2811892312</v>
      </c>
      <c r="V362" s="58">
        <v>2136841.9111541761</v>
      </c>
      <c r="W362" s="58" t="str">
        <f t="shared" si="5"/>
        <v>A</v>
      </c>
      <c r="X362" s="58">
        <v>6181944</v>
      </c>
      <c r="Y362" s="63">
        <v>5393545</v>
      </c>
    </row>
    <row r="363" spans="1:25">
      <c r="A363" s="64" t="s">
        <v>1154</v>
      </c>
      <c r="B363" s="64" t="s">
        <v>945</v>
      </c>
      <c r="C363" s="64" t="s">
        <v>102</v>
      </c>
      <c r="D363" s="64" t="s">
        <v>103</v>
      </c>
      <c r="E363" s="64" t="s">
        <v>946</v>
      </c>
      <c r="F363" s="64" t="s">
        <v>1155</v>
      </c>
      <c r="G363" s="64" t="s">
        <v>90</v>
      </c>
      <c r="H363" s="64" t="s">
        <v>24</v>
      </c>
      <c r="I363" s="64" t="s">
        <v>24</v>
      </c>
      <c r="J363" s="64" t="s">
        <v>965</v>
      </c>
      <c r="K363" s="64" t="s">
        <v>957</v>
      </c>
      <c r="L363" s="65">
        <v>29139</v>
      </c>
      <c r="M363" s="65">
        <v>182159</v>
      </c>
      <c r="N363" s="65">
        <v>182978</v>
      </c>
      <c r="O363" s="65">
        <v>444972</v>
      </c>
      <c r="P363" s="65">
        <v>0</v>
      </c>
      <c r="Q363" s="65">
        <v>48866</v>
      </c>
      <c r="R363" s="65">
        <v>1223</v>
      </c>
      <c r="S363" s="65">
        <v>2355</v>
      </c>
      <c r="T363" s="57">
        <v>0</v>
      </c>
      <c r="U363" s="58">
        <v>2779580.9891721071</v>
      </c>
      <c r="V363" s="58">
        <v>991117.66235956526</v>
      </c>
      <c r="W363" s="58" t="str">
        <f t="shared" si="5"/>
        <v>A</v>
      </c>
      <c r="X363" s="58">
        <v>2779581</v>
      </c>
      <c r="Y363" s="63">
        <v>2425094</v>
      </c>
    </row>
    <row r="364" spans="1:25">
      <c r="A364" s="64" t="s">
        <v>1156</v>
      </c>
      <c r="B364" s="64" t="s">
        <v>945</v>
      </c>
      <c r="C364" s="64" t="s">
        <v>102</v>
      </c>
      <c r="D364" s="64" t="s">
        <v>103</v>
      </c>
      <c r="E364" s="64" t="s">
        <v>946</v>
      </c>
      <c r="F364" s="64" t="s">
        <v>1157</v>
      </c>
      <c r="G364" s="64" t="s">
        <v>963</v>
      </c>
      <c r="H364" s="64" t="s">
        <v>24</v>
      </c>
      <c r="I364" s="64" t="s">
        <v>24</v>
      </c>
      <c r="J364" s="64" t="s">
        <v>965</v>
      </c>
      <c r="K364" s="64" t="s">
        <v>957</v>
      </c>
      <c r="L364" s="65">
        <v>153351</v>
      </c>
      <c r="M364" s="65">
        <v>344719</v>
      </c>
      <c r="N364" s="65">
        <v>345299</v>
      </c>
      <c r="O364" s="65">
        <v>486331</v>
      </c>
      <c r="P364" s="65">
        <v>0</v>
      </c>
      <c r="Q364" s="65">
        <v>47052</v>
      </c>
      <c r="R364" s="65">
        <v>3976</v>
      </c>
      <c r="S364" s="65">
        <v>1965</v>
      </c>
      <c r="T364" s="57">
        <v>0</v>
      </c>
      <c r="U364" s="58">
        <v>2738926.3765033809</v>
      </c>
      <c r="V364" s="58">
        <v>1154306.2855721298</v>
      </c>
      <c r="W364" s="58" t="str">
        <f t="shared" si="5"/>
        <v>A</v>
      </c>
      <c r="X364" s="58">
        <v>2738926</v>
      </c>
      <c r="Y364" s="63">
        <v>2389624</v>
      </c>
    </row>
    <row r="365" spans="1:25">
      <c r="A365" s="64" t="s">
        <v>1158</v>
      </c>
      <c r="B365" s="64" t="s">
        <v>945</v>
      </c>
      <c r="C365" s="64" t="s">
        <v>102</v>
      </c>
      <c r="D365" s="64" t="s">
        <v>103</v>
      </c>
      <c r="E365" s="64" t="s">
        <v>946</v>
      </c>
      <c r="F365" s="64" t="s">
        <v>1159</v>
      </c>
      <c r="G365" s="64" t="s">
        <v>1024</v>
      </c>
      <c r="H365" s="64" t="s">
        <v>24</v>
      </c>
      <c r="I365" s="64" t="s">
        <v>24</v>
      </c>
      <c r="J365" s="64" t="s">
        <v>1026</v>
      </c>
      <c r="K365" s="64" t="s">
        <v>957</v>
      </c>
      <c r="L365" s="65">
        <v>108726</v>
      </c>
      <c r="M365" s="65">
        <v>209864</v>
      </c>
      <c r="N365" s="65">
        <v>218366</v>
      </c>
      <c r="O365" s="65">
        <v>416495</v>
      </c>
      <c r="P365" s="65">
        <v>0</v>
      </c>
      <c r="Q365" s="65">
        <v>50725</v>
      </c>
      <c r="R365" s="65">
        <v>3743</v>
      </c>
      <c r="S365" s="65">
        <v>5427</v>
      </c>
      <c r="T365" s="57">
        <v>0</v>
      </c>
      <c r="U365" s="58">
        <v>3301067.4671180546</v>
      </c>
      <c r="V365" s="58">
        <v>1205583.3076791165</v>
      </c>
      <c r="W365" s="58" t="str">
        <f t="shared" si="5"/>
        <v>A</v>
      </c>
      <c r="X365" s="58">
        <v>3301067</v>
      </c>
      <c r="Y365" s="63">
        <v>2880074</v>
      </c>
    </row>
    <row r="366" spans="1:25">
      <c r="A366" s="64" t="s">
        <v>1160</v>
      </c>
      <c r="B366" s="64" t="s">
        <v>945</v>
      </c>
      <c r="C366" s="64" t="s">
        <v>102</v>
      </c>
      <c r="D366" s="64" t="s">
        <v>103</v>
      </c>
      <c r="E366" s="64" t="s">
        <v>946</v>
      </c>
      <c r="F366" s="64" t="s">
        <v>1161</v>
      </c>
      <c r="G366" s="64" t="s">
        <v>1104</v>
      </c>
      <c r="H366" s="64" t="s">
        <v>24</v>
      </c>
      <c r="I366" s="64" t="s">
        <v>24</v>
      </c>
      <c r="J366" s="64" t="s">
        <v>956</v>
      </c>
      <c r="K366" s="64" t="s">
        <v>957</v>
      </c>
      <c r="L366" s="65">
        <v>42343</v>
      </c>
      <c r="M366" s="65">
        <v>151020</v>
      </c>
      <c r="N366" s="65">
        <v>151000</v>
      </c>
      <c r="O366" s="65">
        <v>323041</v>
      </c>
      <c r="P366" s="65">
        <v>0</v>
      </c>
      <c r="Q366" s="65">
        <v>26537</v>
      </c>
      <c r="R366" s="65">
        <v>1624</v>
      </c>
      <c r="S366" s="65">
        <v>1293</v>
      </c>
      <c r="T366" s="57">
        <v>0</v>
      </c>
      <c r="U366" s="58">
        <v>1671847.6343158833</v>
      </c>
      <c r="V366" s="58">
        <v>606825.66215921682</v>
      </c>
      <c r="W366" s="58" t="str">
        <f t="shared" si="5"/>
        <v>A</v>
      </c>
      <c r="X366" s="58">
        <v>1671848</v>
      </c>
      <c r="Y366" s="63">
        <v>1458633</v>
      </c>
    </row>
    <row r="367" spans="1:25">
      <c r="A367" s="64" t="s">
        <v>1162</v>
      </c>
      <c r="B367" s="64" t="s">
        <v>945</v>
      </c>
      <c r="C367" s="64" t="s">
        <v>102</v>
      </c>
      <c r="D367" s="64" t="s">
        <v>103</v>
      </c>
      <c r="E367" s="64" t="s">
        <v>946</v>
      </c>
      <c r="F367" s="64" t="s">
        <v>1163</v>
      </c>
      <c r="G367" s="64" t="s">
        <v>1101</v>
      </c>
      <c r="H367" s="64" t="s">
        <v>24</v>
      </c>
      <c r="I367" s="64" t="s">
        <v>24</v>
      </c>
      <c r="J367" s="64" t="s">
        <v>1021</v>
      </c>
      <c r="K367" s="64" t="s">
        <v>957</v>
      </c>
      <c r="L367" s="65">
        <v>35772</v>
      </c>
      <c r="M367" s="65">
        <v>156576</v>
      </c>
      <c r="N367" s="65">
        <v>156576</v>
      </c>
      <c r="O367" s="65">
        <v>369148</v>
      </c>
      <c r="P367" s="65">
        <v>0</v>
      </c>
      <c r="Q367" s="65">
        <v>30167</v>
      </c>
      <c r="R367" s="65">
        <v>831</v>
      </c>
      <c r="S367" s="65">
        <v>1717</v>
      </c>
      <c r="T367" s="57">
        <v>0</v>
      </c>
      <c r="U367" s="58">
        <v>1946155.0821637926</v>
      </c>
      <c r="V367" s="58">
        <v>617288.41986943409</v>
      </c>
      <c r="W367" s="58" t="str">
        <f t="shared" si="5"/>
        <v>A</v>
      </c>
      <c r="X367" s="58">
        <v>1946155</v>
      </c>
      <c r="Y367" s="63">
        <v>1697957</v>
      </c>
    </row>
    <row r="368" spans="1:25">
      <c r="A368" s="64" t="s">
        <v>1164</v>
      </c>
      <c r="B368" s="64" t="s">
        <v>945</v>
      </c>
      <c r="C368" s="64" t="s">
        <v>102</v>
      </c>
      <c r="D368" s="64" t="s">
        <v>103</v>
      </c>
      <c r="E368" s="64" t="s">
        <v>946</v>
      </c>
      <c r="F368" s="64" t="s">
        <v>1165</v>
      </c>
      <c r="G368" s="64" t="s">
        <v>979</v>
      </c>
      <c r="H368" s="64" t="s">
        <v>24</v>
      </c>
      <c r="I368" s="64" t="s">
        <v>24</v>
      </c>
      <c r="J368" s="64" t="s">
        <v>981</v>
      </c>
      <c r="K368" s="64" t="s">
        <v>957</v>
      </c>
      <c r="L368" s="65">
        <v>85362</v>
      </c>
      <c r="M368" s="65">
        <v>181441</v>
      </c>
      <c r="N368" s="65">
        <v>183889</v>
      </c>
      <c r="O368" s="65">
        <v>287474</v>
      </c>
      <c r="P368" s="65">
        <v>0</v>
      </c>
      <c r="Q368" s="65">
        <v>34873</v>
      </c>
      <c r="R368" s="65">
        <v>4172</v>
      </c>
      <c r="S368" s="65">
        <v>1342</v>
      </c>
      <c r="T368" s="57">
        <v>0</v>
      </c>
      <c r="U368" s="58">
        <v>1867175.5469440839</v>
      </c>
      <c r="V368" s="58">
        <v>943076.72461027931</v>
      </c>
      <c r="W368" s="58" t="str">
        <f t="shared" si="5"/>
        <v>A</v>
      </c>
      <c r="X368" s="58">
        <v>1867176</v>
      </c>
      <c r="Y368" s="63">
        <v>1629050</v>
      </c>
    </row>
    <row r="369" spans="1:25">
      <c r="A369" s="64" t="s">
        <v>1166</v>
      </c>
      <c r="B369" s="64" t="s">
        <v>1167</v>
      </c>
      <c r="C369" s="64" t="s">
        <v>19</v>
      </c>
      <c r="D369" s="64" t="s">
        <v>20</v>
      </c>
      <c r="E369" s="64" t="s">
        <v>1168</v>
      </c>
      <c r="F369" s="64" t="s">
        <v>22</v>
      </c>
      <c r="G369" s="64" t="s">
        <v>23</v>
      </c>
      <c r="H369" s="64" t="s">
        <v>24</v>
      </c>
      <c r="I369" s="64" t="s">
        <v>24</v>
      </c>
      <c r="J369" s="64" t="s">
        <v>25</v>
      </c>
      <c r="K369" s="64" t="s">
        <v>172</v>
      </c>
      <c r="L369" s="65">
        <v>0</v>
      </c>
      <c r="M369" s="65">
        <v>5463379</v>
      </c>
      <c r="N369" s="65">
        <v>5463105</v>
      </c>
      <c r="O369" s="65">
        <v>4854215</v>
      </c>
      <c r="P369" s="65">
        <v>0</v>
      </c>
      <c r="Q369" s="65">
        <v>685270</v>
      </c>
      <c r="R369" s="65">
        <v>116130</v>
      </c>
      <c r="S369" s="65">
        <v>35671</v>
      </c>
      <c r="T369" s="57">
        <v>0</v>
      </c>
      <c r="U369" s="58">
        <v>41415862.771171764</v>
      </c>
      <c r="V369" s="58">
        <v>28159160.911533117</v>
      </c>
      <c r="W369" s="58" t="str">
        <f t="shared" si="5"/>
        <v>A</v>
      </c>
      <c r="X369" s="58">
        <v>41415863</v>
      </c>
      <c r="Y369" s="63">
        <v>34533844</v>
      </c>
    </row>
    <row r="370" spans="1:25">
      <c r="A370" s="64" t="s">
        <v>1169</v>
      </c>
      <c r="B370" s="64" t="s">
        <v>1167</v>
      </c>
      <c r="C370" s="64" t="s">
        <v>28</v>
      </c>
      <c r="D370" s="64" t="s">
        <v>29</v>
      </c>
      <c r="E370" s="64" t="s">
        <v>1168</v>
      </c>
      <c r="F370" s="64" t="s">
        <v>799</v>
      </c>
      <c r="G370" s="64" t="s">
        <v>359</v>
      </c>
      <c r="H370" s="64" t="s">
        <v>24</v>
      </c>
      <c r="I370" s="64" t="s">
        <v>1170</v>
      </c>
      <c r="J370" s="64" t="s">
        <v>1171</v>
      </c>
      <c r="K370" s="64" t="s">
        <v>172</v>
      </c>
      <c r="L370" s="65">
        <v>55890</v>
      </c>
      <c r="M370" s="65">
        <v>82861</v>
      </c>
      <c r="N370" s="65">
        <v>74059</v>
      </c>
      <c r="O370" s="65">
        <v>77434</v>
      </c>
      <c r="P370" s="65">
        <v>0</v>
      </c>
      <c r="Q370" s="65">
        <v>20169</v>
      </c>
      <c r="R370" s="65">
        <v>1137</v>
      </c>
      <c r="S370" s="65">
        <v>542</v>
      </c>
      <c r="T370" s="57">
        <v>6011</v>
      </c>
      <c r="U370" s="58">
        <v>865645.33689321415</v>
      </c>
      <c r="V370" s="58">
        <v>529786.42916337308</v>
      </c>
      <c r="W370" s="58" t="str">
        <f t="shared" si="5"/>
        <v>A</v>
      </c>
      <c r="X370" s="58">
        <v>865645</v>
      </c>
      <c r="Y370" s="63">
        <v>755247</v>
      </c>
    </row>
    <row r="371" spans="1:25">
      <c r="A371" s="64" t="s">
        <v>1172</v>
      </c>
      <c r="B371" s="64" t="s">
        <v>1167</v>
      </c>
      <c r="C371" s="64" t="s">
        <v>28</v>
      </c>
      <c r="D371" s="64" t="s">
        <v>29</v>
      </c>
      <c r="E371" s="64" t="s">
        <v>1168</v>
      </c>
      <c r="F371" s="64" t="s">
        <v>1173</v>
      </c>
      <c r="G371" s="64" t="s">
        <v>242</v>
      </c>
      <c r="H371" s="64" t="s">
        <v>24</v>
      </c>
      <c r="I371" s="64" t="s">
        <v>24</v>
      </c>
      <c r="J371" s="64" t="s">
        <v>1174</v>
      </c>
      <c r="K371" s="64" t="s">
        <v>172</v>
      </c>
      <c r="L371" s="65">
        <v>45363</v>
      </c>
      <c r="M371" s="65">
        <v>74498</v>
      </c>
      <c r="N371" s="65">
        <v>42549</v>
      </c>
      <c r="O371" s="65">
        <v>116714</v>
      </c>
      <c r="P371" s="65">
        <v>0</v>
      </c>
      <c r="Q371" s="65">
        <v>34359</v>
      </c>
      <c r="R371" s="65">
        <v>3549</v>
      </c>
      <c r="S371" s="65">
        <v>997</v>
      </c>
      <c r="T371" s="57">
        <v>0</v>
      </c>
      <c r="U371" s="58">
        <v>1457274.0120217938</v>
      </c>
      <c r="V371" s="58">
        <v>889049.73057219991</v>
      </c>
      <c r="W371" s="58" t="str">
        <f t="shared" si="5"/>
        <v>A</v>
      </c>
      <c r="X371" s="58">
        <v>1457274</v>
      </c>
      <c r="Y371" s="63">
        <v>1271424</v>
      </c>
    </row>
    <row r="372" spans="1:25">
      <c r="A372" s="64" t="s">
        <v>1175</v>
      </c>
      <c r="B372" s="64" t="s">
        <v>1167</v>
      </c>
      <c r="C372" s="64" t="s">
        <v>28</v>
      </c>
      <c r="D372" s="64" t="s">
        <v>29</v>
      </c>
      <c r="E372" s="64" t="s">
        <v>1168</v>
      </c>
      <c r="F372" s="64" t="s">
        <v>1176</v>
      </c>
      <c r="G372" s="64" t="s">
        <v>23</v>
      </c>
      <c r="H372" s="64" t="s">
        <v>24</v>
      </c>
      <c r="I372" s="64" t="s">
        <v>803</v>
      </c>
      <c r="J372" s="64" t="s">
        <v>1177</v>
      </c>
      <c r="K372" s="64" t="s">
        <v>172</v>
      </c>
      <c r="L372" s="65">
        <v>500116</v>
      </c>
      <c r="M372" s="65">
        <v>425202</v>
      </c>
      <c r="N372" s="65">
        <v>425022</v>
      </c>
      <c r="O372" s="65">
        <v>420003</v>
      </c>
      <c r="P372" s="65">
        <v>0</v>
      </c>
      <c r="Q372" s="65">
        <v>105368</v>
      </c>
      <c r="R372" s="65">
        <v>40022</v>
      </c>
      <c r="S372" s="65">
        <v>4151</v>
      </c>
      <c r="T372" s="57">
        <v>326682</v>
      </c>
      <c r="U372" s="58">
        <v>4776169.4993047472</v>
      </c>
      <c r="V372" s="58">
        <v>8913678.1573301088</v>
      </c>
      <c r="W372" s="58" t="str">
        <f t="shared" si="5"/>
        <v>B</v>
      </c>
      <c r="X372" s="58">
        <v>8913678</v>
      </c>
      <c r="Y372" s="63">
        <v>7776894</v>
      </c>
    </row>
    <row r="373" spans="1:25">
      <c r="A373" s="64" t="s">
        <v>1178</v>
      </c>
      <c r="B373" s="64" t="s">
        <v>1167</v>
      </c>
      <c r="C373" s="64" t="s">
        <v>28</v>
      </c>
      <c r="D373" s="64" t="s">
        <v>29</v>
      </c>
      <c r="E373" s="64" t="s">
        <v>1168</v>
      </c>
      <c r="F373" s="64" t="s">
        <v>1179</v>
      </c>
      <c r="G373" s="64" t="s">
        <v>1180</v>
      </c>
      <c r="H373" s="64" t="s">
        <v>24</v>
      </c>
      <c r="I373" s="64" t="s">
        <v>24</v>
      </c>
      <c r="J373" s="64" t="s">
        <v>1181</v>
      </c>
      <c r="K373" s="64" t="s">
        <v>172</v>
      </c>
      <c r="L373" s="65">
        <v>70626</v>
      </c>
      <c r="M373" s="65">
        <v>47532</v>
      </c>
      <c r="N373" s="65">
        <v>47532</v>
      </c>
      <c r="O373" s="65">
        <v>200549</v>
      </c>
      <c r="P373" s="65">
        <v>0</v>
      </c>
      <c r="Q373" s="65">
        <v>41537</v>
      </c>
      <c r="R373" s="65">
        <v>6716</v>
      </c>
      <c r="S373" s="65">
        <v>1775</v>
      </c>
      <c r="T373" s="57">
        <v>0</v>
      </c>
      <c r="U373" s="58">
        <v>1975039.2335077589</v>
      </c>
      <c r="V373" s="58">
        <v>1248120.2714882223</v>
      </c>
      <c r="W373" s="58" t="str">
        <f t="shared" si="5"/>
        <v>A</v>
      </c>
      <c r="X373" s="58">
        <v>1975039</v>
      </c>
      <c r="Y373" s="63">
        <v>1723157</v>
      </c>
    </row>
    <row r="374" spans="1:25">
      <c r="A374" s="64" t="s">
        <v>1182</v>
      </c>
      <c r="B374" s="64" t="s">
        <v>1167</v>
      </c>
      <c r="C374" s="64" t="s">
        <v>28</v>
      </c>
      <c r="D374" s="64" t="s">
        <v>29</v>
      </c>
      <c r="E374" s="64" t="s">
        <v>1168</v>
      </c>
      <c r="F374" s="64" t="s">
        <v>1183</v>
      </c>
      <c r="G374" s="64" t="s">
        <v>979</v>
      </c>
      <c r="H374" s="64" t="s">
        <v>24</v>
      </c>
      <c r="I374" s="64" t="s">
        <v>1184</v>
      </c>
      <c r="J374" s="64" t="s">
        <v>1185</v>
      </c>
      <c r="K374" s="64" t="s">
        <v>172</v>
      </c>
      <c r="L374" s="65">
        <v>21703</v>
      </c>
      <c r="M374" s="65">
        <v>0</v>
      </c>
      <c r="N374" s="65">
        <v>0</v>
      </c>
      <c r="O374" s="65">
        <v>15383</v>
      </c>
      <c r="P374" s="65">
        <v>0</v>
      </c>
      <c r="Q374" s="65">
        <v>4798</v>
      </c>
      <c r="R374" s="65">
        <v>1057</v>
      </c>
      <c r="S374" s="65">
        <v>209</v>
      </c>
      <c r="T374" s="57">
        <v>17020</v>
      </c>
      <c r="U374" s="58">
        <v>213513.89385417511</v>
      </c>
      <c r="V374" s="58">
        <v>378135.34603450465</v>
      </c>
      <c r="W374" s="58" t="str">
        <f t="shared" si="5"/>
        <v>B</v>
      </c>
      <c r="X374" s="58">
        <v>378135</v>
      </c>
      <c r="Y374" s="63">
        <v>329910</v>
      </c>
    </row>
    <row r="375" spans="1:25">
      <c r="A375" s="64" t="s">
        <v>1186</v>
      </c>
      <c r="B375" s="64" t="s">
        <v>1167</v>
      </c>
      <c r="C375" s="64" t="s">
        <v>28</v>
      </c>
      <c r="D375" s="64" t="s">
        <v>29</v>
      </c>
      <c r="E375" s="64" t="s">
        <v>1168</v>
      </c>
      <c r="F375" s="64" t="s">
        <v>1187</v>
      </c>
      <c r="G375" s="64" t="s">
        <v>1188</v>
      </c>
      <c r="H375" s="64" t="s">
        <v>24</v>
      </c>
      <c r="I375" s="64" t="s">
        <v>24</v>
      </c>
      <c r="J375" s="64" t="s">
        <v>1189</v>
      </c>
      <c r="K375" s="64" t="s">
        <v>172</v>
      </c>
      <c r="L375" s="65">
        <v>158623</v>
      </c>
      <c r="M375" s="65">
        <v>170108</v>
      </c>
      <c r="N375" s="65">
        <v>170108</v>
      </c>
      <c r="O375" s="65">
        <v>189885</v>
      </c>
      <c r="P375" s="65">
        <v>0</v>
      </c>
      <c r="Q375" s="65">
        <v>32042</v>
      </c>
      <c r="R375" s="65">
        <v>6044</v>
      </c>
      <c r="S375" s="65">
        <v>746</v>
      </c>
      <c r="T375" s="57">
        <v>46943</v>
      </c>
      <c r="U375" s="58">
        <v>1487180.2709088037</v>
      </c>
      <c r="V375" s="58">
        <v>1614364.4016020717</v>
      </c>
      <c r="W375" s="58" t="str">
        <f t="shared" si="5"/>
        <v>B</v>
      </c>
      <c r="X375" s="58">
        <v>1614364</v>
      </c>
      <c r="Y375" s="63">
        <v>1408480</v>
      </c>
    </row>
    <row r="376" spans="1:25">
      <c r="A376" s="64" t="s">
        <v>1190</v>
      </c>
      <c r="B376" s="64" t="s">
        <v>1167</v>
      </c>
      <c r="C376" s="64" t="s">
        <v>28</v>
      </c>
      <c r="D376" s="64" t="s">
        <v>29</v>
      </c>
      <c r="E376" s="64" t="s">
        <v>1168</v>
      </c>
      <c r="F376" s="64" t="s">
        <v>72</v>
      </c>
      <c r="G376" s="64" t="s">
        <v>1191</v>
      </c>
      <c r="H376" s="64" t="s">
        <v>24</v>
      </c>
      <c r="I376" s="64" t="s">
        <v>1192</v>
      </c>
      <c r="J376" s="64" t="s">
        <v>1193</v>
      </c>
      <c r="K376" s="64" t="s">
        <v>172</v>
      </c>
      <c r="L376" s="65">
        <v>17868</v>
      </c>
      <c r="M376" s="65">
        <v>0</v>
      </c>
      <c r="N376" s="65">
        <v>0</v>
      </c>
      <c r="O376" s="65">
        <v>33128</v>
      </c>
      <c r="P376" s="65">
        <v>0</v>
      </c>
      <c r="Q376" s="65">
        <v>7475</v>
      </c>
      <c r="R376" s="65">
        <v>921</v>
      </c>
      <c r="S376" s="65">
        <v>791</v>
      </c>
      <c r="T376" s="57">
        <v>0</v>
      </c>
      <c r="U376" s="58">
        <v>429452.3071072094</v>
      </c>
      <c r="V376" s="58">
        <v>204058.30911365498</v>
      </c>
      <c r="W376" s="58" t="str">
        <f t="shared" si="5"/>
        <v>A</v>
      </c>
      <c r="X376" s="58">
        <v>429452</v>
      </c>
      <c r="Y376" s="63">
        <v>374683</v>
      </c>
    </row>
    <row r="377" spans="1:25">
      <c r="A377" s="64" t="s">
        <v>1002</v>
      </c>
      <c r="B377" s="64" t="s">
        <v>1167</v>
      </c>
      <c r="C377" s="64" t="s">
        <v>28</v>
      </c>
      <c r="D377" s="64" t="s">
        <v>29</v>
      </c>
      <c r="E377" s="64" t="s">
        <v>1168</v>
      </c>
      <c r="F377" s="64" t="s">
        <v>1194</v>
      </c>
      <c r="G377" s="64" t="s">
        <v>1195</v>
      </c>
      <c r="H377" s="64" t="s">
        <v>24</v>
      </c>
      <c r="I377" s="64" t="s">
        <v>1196</v>
      </c>
      <c r="J377" s="64" t="s">
        <v>1197</v>
      </c>
      <c r="K377" s="64" t="s">
        <v>172</v>
      </c>
      <c r="L377" s="65">
        <v>16523</v>
      </c>
      <c r="M377" s="65">
        <v>0</v>
      </c>
      <c r="N377" s="65">
        <v>0</v>
      </c>
      <c r="O377" s="65">
        <v>33804</v>
      </c>
      <c r="P377" s="65">
        <v>0</v>
      </c>
      <c r="Q377" s="65">
        <v>7100</v>
      </c>
      <c r="R377" s="65">
        <v>448</v>
      </c>
      <c r="S377" s="65">
        <v>889</v>
      </c>
      <c r="T377" s="57">
        <v>0</v>
      </c>
      <c r="U377" s="58">
        <v>435816.0537198339</v>
      </c>
      <c r="V377" s="58">
        <v>163321.33899964546</v>
      </c>
      <c r="W377" s="58" t="str">
        <f t="shared" si="5"/>
        <v>A</v>
      </c>
      <c r="X377" s="58">
        <v>435816</v>
      </c>
      <c r="Y377" s="63">
        <v>380235</v>
      </c>
    </row>
    <row r="378" spans="1:25">
      <c r="A378" s="64" t="s">
        <v>1198</v>
      </c>
      <c r="B378" s="64" t="s">
        <v>1167</v>
      </c>
      <c r="C378" s="64" t="s">
        <v>28</v>
      </c>
      <c r="D378" s="64" t="s">
        <v>29</v>
      </c>
      <c r="E378" s="64" t="s">
        <v>1168</v>
      </c>
      <c r="F378" s="64" t="s">
        <v>396</v>
      </c>
      <c r="G378" s="64" t="s">
        <v>1199</v>
      </c>
      <c r="H378" s="64" t="s">
        <v>24</v>
      </c>
      <c r="I378" s="64" t="s">
        <v>1200</v>
      </c>
      <c r="J378" s="64" t="s">
        <v>1201</v>
      </c>
      <c r="K378" s="64" t="s">
        <v>172</v>
      </c>
      <c r="L378" s="65">
        <v>3174</v>
      </c>
      <c r="M378" s="65">
        <v>0</v>
      </c>
      <c r="N378" s="65">
        <v>0</v>
      </c>
      <c r="O378" s="65">
        <v>33437</v>
      </c>
      <c r="P378" s="65">
        <v>0</v>
      </c>
      <c r="Q378" s="65">
        <v>5252</v>
      </c>
      <c r="R378" s="65">
        <v>108</v>
      </c>
      <c r="S378" s="65">
        <v>148</v>
      </c>
      <c r="T378" s="57">
        <v>0</v>
      </c>
      <c r="U378" s="58">
        <v>252665.38956455365</v>
      </c>
      <c r="V378" s="58">
        <v>104847.49317560343</v>
      </c>
      <c r="W378" s="58" t="str">
        <f t="shared" si="5"/>
        <v>A</v>
      </c>
      <c r="X378" s="58">
        <v>252665</v>
      </c>
      <c r="Y378" s="63">
        <v>220442</v>
      </c>
    </row>
    <row r="379" spans="1:25">
      <c r="A379" s="64" t="s">
        <v>1202</v>
      </c>
      <c r="B379" s="64" t="s">
        <v>1167</v>
      </c>
      <c r="C379" s="64" t="s">
        <v>49</v>
      </c>
      <c r="D379" s="64" t="s">
        <v>50</v>
      </c>
      <c r="E379" s="64" t="s">
        <v>1168</v>
      </c>
      <c r="F379" s="64" t="s">
        <v>1203</v>
      </c>
      <c r="G379" s="64" t="s">
        <v>1204</v>
      </c>
      <c r="H379" s="64" t="s">
        <v>24</v>
      </c>
      <c r="I379" s="64" t="s">
        <v>1205</v>
      </c>
      <c r="J379" s="64" t="s">
        <v>1177</v>
      </c>
      <c r="K379" s="64" t="s">
        <v>172</v>
      </c>
      <c r="L379" s="65">
        <v>1</v>
      </c>
      <c r="M379" s="65">
        <v>0</v>
      </c>
      <c r="N379" s="65">
        <v>0</v>
      </c>
      <c r="O379" s="65">
        <v>76728</v>
      </c>
      <c r="P379" s="65">
        <v>0</v>
      </c>
      <c r="Q379" s="65">
        <v>2636</v>
      </c>
      <c r="R379" s="65">
        <v>36</v>
      </c>
      <c r="S379" s="65">
        <v>164</v>
      </c>
      <c r="T379" s="57">
        <v>0</v>
      </c>
      <c r="U379" s="58">
        <v>259833.33522014128</v>
      </c>
      <c r="V379" s="58">
        <v>51322.35880766654</v>
      </c>
      <c r="W379" s="58" t="str">
        <f t="shared" si="5"/>
        <v>A</v>
      </c>
      <c r="X379" s="58">
        <v>259833</v>
      </c>
      <c r="Y379" s="63">
        <v>226696</v>
      </c>
    </row>
    <row r="380" spans="1:25">
      <c r="A380" s="64" t="s">
        <v>1206</v>
      </c>
      <c r="B380" s="64" t="s">
        <v>1167</v>
      </c>
      <c r="C380" s="64" t="s">
        <v>28</v>
      </c>
      <c r="D380" s="64" t="s">
        <v>29</v>
      </c>
      <c r="E380" s="64" t="s">
        <v>1168</v>
      </c>
      <c r="F380" s="64" t="s">
        <v>1044</v>
      </c>
      <c r="G380" s="64" t="s">
        <v>23</v>
      </c>
      <c r="H380" s="64" t="s">
        <v>24</v>
      </c>
      <c r="I380" s="64" t="s">
        <v>1207</v>
      </c>
      <c r="J380" s="64" t="s">
        <v>1208</v>
      </c>
      <c r="K380" s="64" t="s">
        <v>172</v>
      </c>
      <c r="L380" s="65">
        <v>69764</v>
      </c>
      <c r="M380" s="65">
        <v>116896</v>
      </c>
      <c r="N380" s="65">
        <v>116896</v>
      </c>
      <c r="O380" s="65">
        <v>91351</v>
      </c>
      <c r="P380" s="65">
        <v>0</v>
      </c>
      <c r="Q380" s="65">
        <v>26376</v>
      </c>
      <c r="R380" s="65">
        <v>6630</v>
      </c>
      <c r="S380" s="65">
        <v>987</v>
      </c>
      <c r="T380" s="57">
        <v>12808</v>
      </c>
      <c r="U380" s="58">
        <v>1159667.5706175368</v>
      </c>
      <c r="V380" s="58">
        <v>1122529.5840837189</v>
      </c>
      <c r="W380" s="58" t="str">
        <f t="shared" si="5"/>
        <v>A</v>
      </c>
      <c r="X380" s="58">
        <v>1159668</v>
      </c>
      <c r="Y380" s="63">
        <v>1011773</v>
      </c>
    </row>
    <row r="381" spans="1:25">
      <c r="A381" s="64" t="s">
        <v>1209</v>
      </c>
      <c r="B381" s="64" t="s">
        <v>1167</v>
      </c>
      <c r="C381" s="64" t="s">
        <v>28</v>
      </c>
      <c r="D381" s="64" t="s">
        <v>29</v>
      </c>
      <c r="E381" s="64" t="s">
        <v>1168</v>
      </c>
      <c r="F381" s="64" t="s">
        <v>1210</v>
      </c>
      <c r="G381" s="64" t="s">
        <v>302</v>
      </c>
      <c r="H381" s="64" t="s">
        <v>24</v>
      </c>
      <c r="I381" s="64" t="s">
        <v>1211</v>
      </c>
      <c r="J381" s="64" t="s">
        <v>1177</v>
      </c>
      <c r="K381" s="64" t="s">
        <v>172</v>
      </c>
      <c r="L381" s="65">
        <v>25565</v>
      </c>
      <c r="M381" s="65">
        <v>32102</v>
      </c>
      <c r="N381" s="65">
        <v>30829</v>
      </c>
      <c r="O381" s="65">
        <v>56579</v>
      </c>
      <c r="P381" s="65">
        <v>0</v>
      </c>
      <c r="Q381" s="65">
        <v>10296</v>
      </c>
      <c r="R381" s="65">
        <v>944</v>
      </c>
      <c r="S381" s="65">
        <v>1300</v>
      </c>
      <c r="T381" s="57">
        <v>0</v>
      </c>
      <c r="U381" s="58">
        <v>648684.24568745843</v>
      </c>
      <c r="V381" s="58">
        <v>257873.01123455697</v>
      </c>
      <c r="W381" s="58" t="str">
        <f t="shared" si="5"/>
        <v>A</v>
      </c>
      <c r="X381" s="58">
        <v>648684</v>
      </c>
      <c r="Y381" s="63">
        <v>565956</v>
      </c>
    </row>
    <row r="382" spans="1:25">
      <c r="A382" s="64" t="s">
        <v>1212</v>
      </c>
      <c r="B382" s="64" t="s">
        <v>1167</v>
      </c>
      <c r="C382" s="64" t="s">
        <v>28</v>
      </c>
      <c r="D382" s="64" t="s">
        <v>29</v>
      </c>
      <c r="E382" s="64" t="s">
        <v>1168</v>
      </c>
      <c r="F382" s="64" t="s">
        <v>1213</v>
      </c>
      <c r="G382" s="64" t="s">
        <v>1104</v>
      </c>
      <c r="H382" s="64" t="s">
        <v>24</v>
      </c>
      <c r="I382" s="64" t="s">
        <v>1214</v>
      </c>
      <c r="J382" s="64" t="s">
        <v>1215</v>
      </c>
      <c r="K382" s="64" t="s">
        <v>172</v>
      </c>
      <c r="L382" s="65">
        <v>32226</v>
      </c>
      <c r="M382" s="65">
        <v>0</v>
      </c>
      <c r="N382" s="65">
        <v>0</v>
      </c>
      <c r="O382" s="65">
        <v>36303</v>
      </c>
      <c r="P382" s="65">
        <v>0</v>
      </c>
      <c r="Q382" s="65">
        <v>8290</v>
      </c>
      <c r="R382" s="65">
        <v>1934</v>
      </c>
      <c r="S382" s="65">
        <v>451</v>
      </c>
      <c r="T382" s="57">
        <v>11811</v>
      </c>
      <c r="U382" s="58">
        <v>403243.97128390108</v>
      </c>
      <c r="V382" s="58">
        <v>439934.3426094203</v>
      </c>
      <c r="W382" s="58" t="str">
        <f t="shared" si="5"/>
        <v>B</v>
      </c>
      <c r="X382" s="58">
        <v>439934</v>
      </c>
      <c r="Y382" s="63">
        <v>383828</v>
      </c>
    </row>
    <row r="383" spans="1:25">
      <c r="A383" s="64" t="s">
        <v>1216</v>
      </c>
      <c r="B383" s="64" t="s">
        <v>1167</v>
      </c>
      <c r="C383" s="64" t="s">
        <v>49</v>
      </c>
      <c r="D383" s="64" t="s">
        <v>50</v>
      </c>
      <c r="E383" s="64" t="s">
        <v>1168</v>
      </c>
      <c r="F383" s="64" t="s">
        <v>1217</v>
      </c>
      <c r="G383" s="64" t="s">
        <v>1204</v>
      </c>
      <c r="H383" s="64" t="s">
        <v>24</v>
      </c>
      <c r="I383" s="64" t="s">
        <v>1218</v>
      </c>
      <c r="J383" s="64" t="s">
        <v>1177</v>
      </c>
      <c r="K383" s="64" t="s">
        <v>172</v>
      </c>
      <c r="L383" s="65">
        <v>2983</v>
      </c>
      <c r="M383" s="65">
        <v>0</v>
      </c>
      <c r="N383" s="65">
        <v>0</v>
      </c>
      <c r="O383" s="65">
        <v>88346</v>
      </c>
      <c r="P383" s="65">
        <v>0</v>
      </c>
      <c r="Q383" s="65">
        <v>6379</v>
      </c>
      <c r="R383" s="65">
        <v>120</v>
      </c>
      <c r="S383" s="65">
        <v>640</v>
      </c>
      <c r="T383" s="57">
        <v>0</v>
      </c>
      <c r="U383" s="58">
        <v>478637.76822405925</v>
      </c>
      <c r="V383" s="58">
        <v>126547.57782827318</v>
      </c>
      <c r="W383" s="58" t="str">
        <f t="shared" si="5"/>
        <v>A</v>
      </c>
      <c r="X383" s="58">
        <v>478638</v>
      </c>
      <c r="Y383" s="63">
        <v>417596</v>
      </c>
    </row>
    <row r="384" spans="1:25">
      <c r="A384" s="64" t="s">
        <v>1219</v>
      </c>
      <c r="B384" s="64" t="s">
        <v>1167</v>
      </c>
      <c r="C384" s="64" t="s">
        <v>28</v>
      </c>
      <c r="D384" s="64" t="s">
        <v>29</v>
      </c>
      <c r="E384" s="64" t="s">
        <v>1168</v>
      </c>
      <c r="F384" s="64" t="s">
        <v>1220</v>
      </c>
      <c r="G384" s="64" t="s">
        <v>1204</v>
      </c>
      <c r="H384" s="64" t="s">
        <v>24</v>
      </c>
      <c r="I384" s="64" t="s">
        <v>1221</v>
      </c>
      <c r="J384" s="64" t="s">
        <v>1177</v>
      </c>
      <c r="K384" s="64" t="s">
        <v>172</v>
      </c>
      <c r="L384" s="65">
        <v>1</v>
      </c>
      <c r="M384" s="65">
        <v>0</v>
      </c>
      <c r="N384" s="65">
        <v>0</v>
      </c>
      <c r="O384" s="65">
        <v>93853</v>
      </c>
      <c r="P384" s="65">
        <v>0</v>
      </c>
      <c r="Q384" s="65">
        <v>5878</v>
      </c>
      <c r="R384" s="65">
        <v>267</v>
      </c>
      <c r="S384" s="65">
        <v>695</v>
      </c>
      <c r="T384" s="57">
        <v>0</v>
      </c>
      <c r="U384" s="58">
        <v>483332.63069945038</v>
      </c>
      <c r="V384" s="58">
        <v>127787.16993466519</v>
      </c>
      <c r="W384" s="58" t="str">
        <f t="shared" si="5"/>
        <v>A</v>
      </c>
      <c r="X384" s="58">
        <v>483333</v>
      </c>
      <c r="Y384" s="63">
        <v>421692</v>
      </c>
    </row>
    <row r="385" spans="1:25">
      <c r="A385" s="64" t="s">
        <v>1222</v>
      </c>
      <c r="B385" s="64" t="s">
        <v>1167</v>
      </c>
      <c r="C385" s="64" t="s">
        <v>28</v>
      </c>
      <c r="D385" s="64" t="s">
        <v>29</v>
      </c>
      <c r="E385" s="64" t="s">
        <v>1168</v>
      </c>
      <c r="F385" s="64" t="s">
        <v>1223</v>
      </c>
      <c r="G385" s="64" t="s">
        <v>131</v>
      </c>
      <c r="H385" s="64" t="s">
        <v>24</v>
      </c>
      <c r="I385" s="64" t="s">
        <v>648</v>
      </c>
      <c r="J385" s="64" t="s">
        <v>1224</v>
      </c>
      <c r="K385" s="64" t="s">
        <v>172</v>
      </c>
      <c r="L385" s="65">
        <v>149245</v>
      </c>
      <c r="M385" s="65">
        <v>141658</v>
      </c>
      <c r="N385" s="65">
        <v>141390</v>
      </c>
      <c r="O385" s="65">
        <v>136286</v>
      </c>
      <c r="P385" s="65">
        <v>0</v>
      </c>
      <c r="Q385" s="65">
        <v>28228</v>
      </c>
      <c r="R385" s="65">
        <v>11349</v>
      </c>
      <c r="S385" s="65">
        <v>978</v>
      </c>
      <c r="T385" s="57">
        <v>86540</v>
      </c>
      <c r="U385" s="58">
        <v>1303551.1569039787</v>
      </c>
      <c r="V385" s="58">
        <v>2420496.8895817962</v>
      </c>
      <c r="W385" s="58" t="str">
        <f t="shared" si="5"/>
        <v>B</v>
      </c>
      <c r="X385" s="58">
        <v>2420497</v>
      </c>
      <c r="Y385" s="63">
        <v>2111805</v>
      </c>
    </row>
    <row r="386" spans="1:25">
      <c r="A386" s="64" t="s">
        <v>1225</v>
      </c>
      <c r="B386" s="64" t="s">
        <v>1167</v>
      </c>
      <c r="C386" s="64" t="s">
        <v>49</v>
      </c>
      <c r="D386" s="64" t="s">
        <v>50</v>
      </c>
      <c r="E386" s="64" t="s">
        <v>1168</v>
      </c>
      <c r="F386" s="64" t="s">
        <v>601</v>
      </c>
      <c r="G386" s="64" t="s">
        <v>302</v>
      </c>
      <c r="H386" s="64" t="s">
        <v>24</v>
      </c>
      <c r="I386" s="64" t="s">
        <v>1226</v>
      </c>
      <c r="J386" s="64" t="s">
        <v>1177</v>
      </c>
      <c r="K386" s="64" t="s">
        <v>172</v>
      </c>
      <c r="L386" s="65">
        <v>10157</v>
      </c>
      <c r="M386" s="65">
        <v>0</v>
      </c>
      <c r="N386" s="65">
        <v>0</v>
      </c>
      <c r="O386" s="65">
        <v>51271</v>
      </c>
      <c r="P386" s="65">
        <v>0</v>
      </c>
      <c r="Q386" s="65">
        <v>6690</v>
      </c>
      <c r="R386" s="65">
        <v>254</v>
      </c>
      <c r="S386" s="65">
        <v>489</v>
      </c>
      <c r="T386" s="57">
        <v>0</v>
      </c>
      <c r="U386" s="58">
        <v>389782.16275158059</v>
      </c>
      <c r="V386" s="58">
        <v>141875.13775698098</v>
      </c>
      <c r="W386" s="58" t="str">
        <f t="shared" si="5"/>
        <v>A</v>
      </c>
      <c r="X386" s="58">
        <v>389782</v>
      </c>
      <c r="Y386" s="63">
        <v>340072</v>
      </c>
    </row>
    <row r="387" spans="1:25">
      <c r="A387" s="64" t="s">
        <v>1227</v>
      </c>
      <c r="B387" s="64" t="s">
        <v>1167</v>
      </c>
      <c r="C387" s="64" t="s">
        <v>28</v>
      </c>
      <c r="D387" s="64" t="s">
        <v>29</v>
      </c>
      <c r="E387" s="64" t="s">
        <v>1168</v>
      </c>
      <c r="F387" s="64" t="s">
        <v>653</v>
      </c>
      <c r="G387" s="64" t="s">
        <v>1228</v>
      </c>
      <c r="H387" s="64" t="s">
        <v>24</v>
      </c>
      <c r="I387" s="64" t="s">
        <v>1229</v>
      </c>
      <c r="J387" s="64" t="s">
        <v>1230</v>
      </c>
      <c r="K387" s="64" t="s">
        <v>172</v>
      </c>
      <c r="L387" s="65">
        <v>30652</v>
      </c>
      <c r="M387" s="65">
        <v>0</v>
      </c>
      <c r="N387" s="65">
        <v>0</v>
      </c>
      <c r="O387" s="65">
        <v>54518</v>
      </c>
      <c r="P387" s="65">
        <v>0</v>
      </c>
      <c r="Q387" s="65">
        <v>13431</v>
      </c>
      <c r="R387" s="65">
        <v>1449</v>
      </c>
      <c r="S387" s="65">
        <v>462</v>
      </c>
      <c r="T387" s="57">
        <v>0</v>
      </c>
      <c r="U387" s="58">
        <v>599370.729577224</v>
      </c>
      <c r="V387" s="58">
        <v>351939.72349588614</v>
      </c>
      <c r="W387" s="58" t="str">
        <f t="shared" ref="W387:W450" si="6">IF(U387&gt;V387, "A", "B")</f>
        <v>A</v>
      </c>
      <c r="X387" s="58">
        <v>599371</v>
      </c>
      <c r="Y387" s="63">
        <v>522932</v>
      </c>
    </row>
    <row r="388" spans="1:25">
      <c r="A388" s="64" t="s">
        <v>1231</v>
      </c>
      <c r="B388" s="64" t="s">
        <v>1167</v>
      </c>
      <c r="C388" s="64" t="s">
        <v>28</v>
      </c>
      <c r="D388" s="64" t="s">
        <v>29</v>
      </c>
      <c r="E388" s="64" t="s">
        <v>1168</v>
      </c>
      <c r="F388" s="64" t="s">
        <v>1232</v>
      </c>
      <c r="G388" s="64" t="s">
        <v>23</v>
      </c>
      <c r="H388" s="64" t="s">
        <v>24</v>
      </c>
      <c r="I388" s="64" t="s">
        <v>1233</v>
      </c>
      <c r="J388" s="64" t="s">
        <v>1234</v>
      </c>
      <c r="K388" s="64" t="s">
        <v>172</v>
      </c>
      <c r="L388" s="65">
        <v>18633</v>
      </c>
      <c r="M388" s="65">
        <v>39893</v>
      </c>
      <c r="N388" s="65">
        <v>39893</v>
      </c>
      <c r="O388" s="65">
        <v>66588</v>
      </c>
      <c r="P388" s="65">
        <v>0</v>
      </c>
      <c r="Q388" s="65">
        <v>9891</v>
      </c>
      <c r="R388" s="65">
        <v>97</v>
      </c>
      <c r="S388" s="65">
        <v>362</v>
      </c>
      <c r="T388" s="57">
        <v>0</v>
      </c>
      <c r="U388" s="58">
        <v>497049.42272421281</v>
      </c>
      <c r="V388" s="58">
        <v>189854.23139478083</v>
      </c>
      <c r="W388" s="58" t="str">
        <f t="shared" si="6"/>
        <v>A</v>
      </c>
      <c r="X388" s="58">
        <v>497049</v>
      </c>
      <c r="Y388" s="63">
        <v>433659</v>
      </c>
    </row>
    <row r="389" spans="1:25">
      <c r="A389" s="64" t="s">
        <v>1235</v>
      </c>
      <c r="B389" s="64" t="s">
        <v>1167</v>
      </c>
      <c r="C389" s="64" t="s">
        <v>102</v>
      </c>
      <c r="D389" s="64" t="s">
        <v>103</v>
      </c>
      <c r="E389" s="64" t="s">
        <v>1168</v>
      </c>
      <c r="F389" s="64" t="s">
        <v>1143</v>
      </c>
      <c r="G389" s="64" t="s">
        <v>1116</v>
      </c>
      <c r="H389" s="64" t="s">
        <v>24</v>
      </c>
      <c r="I389" s="64" t="s">
        <v>24</v>
      </c>
      <c r="J389" s="64" t="s">
        <v>1177</v>
      </c>
      <c r="K389" s="64" t="s">
        <v>172</v>
      </c>
      <c r="L389" s="65">
        <v>23542</v>
      </c>
      <c r="M389" s="65">
        <v>0</v>
      </c>
      <c r="N389" s="65">
        <v>0</v>
      </c>
      <c r="O389" s="65">
        <v>215040</v>
      </c>
      <c r="P389" s="65">
        <v>0</v>
      </c>
      <c r="Q389" s="65">
        <v>14256</v>
      </c>
      <c r="R389" s="65">
        <v>1649</v>
      </c>
      <c r="S389" s="65">
        <v>1029</v>
      </c>
      <c r="T389" s="57">
        <v>0</v>
      </c>
      <c r="U389" s="58">
        <v>1036324.3452859211</v>
      </c>
      <c r="V389" s="58">
        <v>381489.63494431385</v>
      </c>
      <c r="W389" s="58" t="str">
        <f t="shared" si="6"/>
        <v>A</v>
      </c>
      <c r="X389" s="58">
        <v>1036324</v>
      </c>
      <c r="Y389" s="63">
        <v>904159</v>
      </c>
    </row>
    <row r="390" spans="1:25">
      <c r="A390" s="64" t="s">
        <v>1236</v>
      </c>
      <c r="B390" s="64" t="s">
        <v>1167</v>
      </c>
      <c r="C390" s="64" t="s">
        <v>102</v>
      </c>
      <c r="D390" s="64" t="s">
        <v>103</v>
      </c>
      <c r="E390" s="64" t="s">
        <v>1168</v>
      </c>
      <c r="F390" s="64" t="s">
        <v>1237</v>
      </c>
      <c r="G390" s="64" t="s">
        <v>1238</v>
      </c>
      <c r="H390" s="64" t="s">
        <v>24</v>
      </c>
      <c r="I390" s="64" t="s">
        <v>24</v>
      </c>
      <c r="J390" s="64" t="s">
        <v>1177</v>
      </c>
      <c r="K390" s="64" t="s">
        <v>172</v>
      </c>
      <c r="L390" s="65">
        <v>38059</v>
      </c>
      <c r="M390" s="65">
        <v>0</v>
      </c>
      <c r="N390" s="65">
        <v>0</v>
      </c>
      <c r="O390" s="65">
        <v>258152</v>
      </c>
      <c r="P390" s="65">
        <v>0</v>
      </c>
      <c r="Q390" s="65">
        <v>38041</v>
      </c>
      <c r="R390" s="65">
        <v>1076</v>
      </c>
      <c r="S390" s="65">
        <v>2522</v>
      </c>
      <c r="T390" s="57">
        <v>0</v>
      </c>
      <c r="U390" s="58">
        <v>2106989.3655301272</v>
      </c>
      <c r="V390" s="58">
        <v>780417.07632997714</v>
      </c>
      <c r="W390" s="58" t="str">
        <f t="shared" si="6"/>
        <v>A</v>
      </c>
      <c r="X390" s="58">
        <v>2106989</v>
      </c>
      <c r="Y390" s="63">
        <v>1838279</v>
      </c>
    </row>
    <row r="391" spans="1:25">
      <c r="A391" s="64" t="s">
        <v>1239</v>
      </c>
      <c r="B391" s="64" t="s">
        <v>1167</v>
      </c>
      <c r="C391" s="64" t="s">
        <v>102</v>
      </c>
      <c r="D391" s="64" t="s">
        <v>103</v>
      </c>
      <c r="E391" s="64" t="s">
        <v>1168</v>
      </c>
      <c r="F391" s="64" t="s">
        <v>775</v>
      </c>
      <c r="G391" s="64" t="s">
        <v>302</v>
      </c>
      <c r="H391" s="64" t="s">
        <v>24</v>
      </c>
      <c r="I391" s="64" t="s">
        <v>24</v>
      </c>
      <c r="J391" s="64" t="s">
        <v>1177</v>
      </c>
      <c r="K391" s="64" t="s">
        <v>172</v>
      </c>
      <c r="L391" s="65">
        <v>78452</v>
      </c>
      <c r="M391" s="65">
        <v>245312</v>
      </c>
      <c r="N391" s="65">
        <v>246585</v>
      </c>
      <c r="O391" s="65">
        <v>580268</v>
      </c>
      <c r="P391" s="65">
        <v>0</v>
      </c>
      <c r="Q391" s="65">
        <v>47343</v>
      </c>
      <c r="R391" s="65">
        <v>1640</v>
      </c>
      <c r="S391" s="65">
        <v>3074</v>
      </c>
      <c r="T391" s="57">
        <v>0</v>
      </c>
      <c r="U391" s="58">
        <v>3120315.5551822316</v>
      </c>
      <c r="V391" s="58">
        <v>992751.46100543626</v>
      </c>
      <c r="W391" s="58" t="str">
        <f t="shared" si="6"/>
        <v>A</v>
      </c>
      <c r="X391" s="58">
        <v>3120316</v>
      </c>
      <c r="Y391" s="63">
        <v>2722374</v>
      </c>
    </row>
    <row r="392" spans="1:25">
      <c r="A392" s="64" t="s">
        <v>1240</v>
      </c>
      <c r="B392" s="64" t="s">
        <v>1167</v>
      </c>
      <c r="C392" s="64" t="s">
        <v>102</v>
      </c>
      <c r="D392" s="64" t="s">
        <v>103</v>
      </c>
      <c r="E392" s="64" t="s">
        <v>1168</v>
      </c>
      <c r="F392" s="64" t="s">
        <v>1241</v>
      </c>
      <c r="G392" s="64" t="s">
        <v>585</v>
      </c>
      <c r="H392" s="64" t="s">
        <v>24</v>
      </c>
      <c r="I392" s="64" t="s">
        <v>24</v>
      </c>
      <c r="J392" s="64" t="s">
        <v>1177</v>
      </c>
      <c r="K392" s="64" t="s">
        <v>172</v>
      </c>
      <c r="L392" s="65">
        <v>213803</v>
      </c>
      <c r="M392" s="65">
        <v>444528</v>
      </c>
      <c r="N392" s="65">
        <v>444428</v>
      </c>
      <c r="O392" s="65">
        <v>614374</v>
      </c>
      <c r="P392" s="65">
        <v>0</v>
      </c>
      <c r="Q392" s="65">
        <v>101456</v>
      </c>
      <c r="R392" s="65">
        <v>6998</v>
      </c>
      <c r="S392" s="65">
        <v>6815</v>
      </c>
      <c r="T392" s="57">
        <v>0</v>
      </c>
      <c r="U392" s="58">
        <v>5488717.5643270975</v>
      </c>
      <c r="V392" s="58">
        <v>2376403.8519724477</v>
      </c>
      <c r="W392" s="58" t="str">
        <f t="shared" si="6"/>
        <v>A</v>
      </c>
      <c r="X392" s="58">
        <v>5488718</v>
      </c>
      <c r="Y392" s="63">
        <v>4788728</v>
      </c>
    </row>
    <row r="393" spans="1:25">
      <c r="A393" s="64" t="s">
        <v>1242</v>
      </c>
      <c r="B393" s="64" t="s">
        <v>1167</v>
      </c>
      <c r="C393" s="64" t="s">
        <v>102</v>
      </c>
      <c r="D393" s="64" t="s">
        <v>103</v>
      </c>
      <c r="E393" s="64" t="s">
        <v>1168</v>
      </c>
      <c r="F393" s="64" t="s">
        <v>1243</v>
      </c>
      <c r="G393" s="64" t="s">
        <v>1204</v>
      </c>
      <c r="H393" s="64" t="s">
        <v>24</v>
      </c>
      <c r="I393" s="64" t="s">
        <v>24</v>
      </c>
      <c r="J393" s="64" t="s">
        <v>1177</v>
      </c>
      <c r="K393" s="64" t="s">
        <v>172</v>
      </c>
      <c r="L393" s="65">
        <v>115581</v>
      </c>
      <c r="M393" s="65">
        <v>181130</v>
      </c>
      <c r="N393" s="65">
        <v>182464</v>
      </c>
      <c r="O393" s="65">
        <v>271536</v>
      </c>
      <c r="P393" s="65">
        <v>0</v>
      </c>
      <c r="Q393" s="65">
        <v>34920</v>
      </c>
      <c r="R393" s="65">
        <v>2961</v>
      </c>
      <c r="S393" s="65">
        <v>1982</v>
      </c>
      <c r="T393" s="57">
        <v>0</v>
      </c>
      <c r="U393" s="58">
        <v>1945663.5631608777</v>
      </c>
      <c r="V393" s="58">
        <v>857404.7813386526</v>
      </c>
      <c r="W393" s="58" t="str">
        <f t="shared" si="6"/>
        <v>A</v>
      </c>
      <c r="X393" s="58">
        <v>1945664</v>
      </c>
      <c r="Y393" s="63">
        <v>1697529</v>
      </c>
    </row>
    <row r="394" spans="1:25">
      <c r="A394" s="64" t="s">
        <v>1244</v>
      </c>
      <c r="B394" s="64" t="s">
        <v>1167</v>
      </c>
      <c r="C394" s="64" t="s">
        <v>102</v>
      </c>
      <c r="D394" s="64" t="s">
        <v>103</v>
      </c>
      <c r="E394" s="64" t="s">
        <v>1168</v>
      </c>
      <c r="F394" s="64" t="s">
        <v>1245</v>
      </c>
      <c r="G394" s="64" t="s">
        <v>1246</v>
      </c>
      <c r="H394" s="64" t="s">
        <v>24</v>
      </c>
      <c r="I394" s="64" t="s">
        <v>24</v>
      </c>
      <c r="J394" s="64" t="s">
        <v>1177</v>
      </c>
      <c r="K394" s="64" t="s">
        <v>172</v>
      </c>
      <c r="L394" s="65">
        <v>44735</v>
      </c>
      <c r="M394" s="65">
        <v>168475</v>
      </c>
      <c r="N394" s="65">
        <v>168563</v>
      </c>
      <c r="O394" s="65">
        <v>817986</v>
      </c>
      <c r="P394" s="65">
        <v>0</v>
      </c>
      <c r="Q394" s="65">
        <v>73940</v>
      </c>
      <c r="R394" s="65">
        <v>1969</v>
      </c>
      <c r="S394" s="65">
        <v>6278</v>
      </c>
      <c r="T394" s="57">
        <v>0</v>
      </c>
      <c r="U394" s="58">
        <v>4949879.8078909423</v>
      </c>
      <c r="V394" s="58">
        <v>1508142.7450129392</v>
      </c>
      <c r="W394" s="58" t="str">
        <f t="shared" si="6"/>
        <v>A</v>
      </c>
      <c r="X394" s="58">
        <v>4949880</v>
      </c>
      <c r="Y394" s="63">
        <v>4318609</v>
      </c>
    </row>
    <row r="395" spans="1:25">
      <c r="A395" s="64" t="s">
        <v>1247</v>
      </c>
      <c r="B395" s="64" t="s">
        <v>1167</v>
      </c>
      <c r="C395" s="64" t="s">
        <v>102</v>
      </c>
      <c r="D395" s="64" t="s">
        <v>103</v>
      </c>
      <c r="E395" s="64" t="s">
        <v>1168</v>
      </c>
      <c r="F395" s="64" t="s">
        <v>1248</v>
      </c>
      <c r="G395" s="64" t="s">
        <v>1249</v>
      </c>
      <c r="H395" s="64" t="s">
        <v>24</v>
      </c>
      <c r="I395" s="64" t="s">
        <v>24</v>
      </c>
      <c r="J395" s="64" t="s">
        <v>1177</v>
      </c>
      <c r="K395" s="64" t="s">
        <v>172</v>
      </c>
      <c r="L395" s="65">
        <v>17619</v>
      </c>
      <c r="M395" s="65">
        <v>0</v>
      </c>
      <c r="N395" s="65">
        <v>0</v>
      </c>
      <c r="O395" s="65">
        <v>203922</v>
      </c>
      <c r="P395" s="65">
        <v>0</v>
      </c>
      <c r="Q395" s="65">
        <v>13097</v>
      </c>
      <c r="R395" s="65">
        <v>1090</v>
      </c>
      <c r="S395" s="65">
        <v>1004</v>
      </c>
      <c r="T395" s="57">
        <v>0</v>
      </c>
      <c r="U395" s="58">
        <v>974514.08287107595</v>
      </c>
      <c r="V395" s="58">
        <v>320107.73110441386</v>
      </c>
      <c r="W395" s="58" t="str">
        <f t="shared" si="6"/>
        <v>A</v>
      </c>
      <c r="X395" s="58">
        <v>974514</v>
      </c>
      <c r="Y395" s="63">
        <v>850232</v>
      </c>
    </row>
    <row r="396" spans="1:25">
      <c r="A396" s="64" t="s">
        <v>1250</v>
      </c>
      <c r="B396" s="64" t="s">
        <v>1251</v>
      </c>
      <c r="C396" s="64" t="s">
        <v>19</v>
      </c>
      <c r="D396" s="64" t="s">
        <v>20</v>
      </c>
      <c r="E396" s="64" t="s">
        <v>1252</v>
      </c>
      <c r="F396" s="64" t="s">
        <v>22</v>
      </c>
      <c r="G396" s="64" t="s">
        <v>23</v>
      </c>
      <c r="H396" s="64" t="s">
        <v>24</v>
      </c>
      <c r="I396" s="64" t="s">
        <v>24</v>
      </c>
      <c r="J396" s="64" t="s">
        <v>25</v>
      </c>
      <c r="K396" s="64" t="s">
        <v>1253</v>
      </c>
      <c r="L396" s="65">
        <v>0</v>
      </c>
      <c r="M396" s="65">
        <v>964691</v>
      </c>
      <c r="N396" s="65">
        <v>964691</v>
      </c>
      <c r="O396" s="65">
        <v>407094</v>
      </c>
      <c r="P396" s="65">
        <v>0</v>
      </c>
      <c r="Q396" s="65">
        <v>39811</v>
      </c>
      <c r="R396" s="65">
        <v>8834</v>
      </c>
      <c r="S396" s="65">
        <v>12476</v>
      </c>
      <c r="T396" s="57">
        <v>0</v>
      </c>
      <c r="U396" s="58">
        <v>5605194.4314538278</v>
      </c>
      <c r="V396" s="58">
        <v>1969669.9955303161</v>
      </c>
      <c r="W396" s="58" t="str">
        <f t="shared" si="6"/>
        <v>A</v>
      </c>
      <c r="X396" s="58">
        <v>5605194</v>
      </c>
      <c r="Y396" s="63">
        <v>4673786</v>
      </c>
    </row>
    <row r="397" spans="1:25">
      <c r="A397" s="64" t="s">
        <v>1254</v>
      </c>
      <c r="B397" s="64" t="s">
        <v>1251</v>
      </c>
      <c r="C397" s="64" t="s">
        <v>28</v>
      </c>
      <c r="D397" s="64" t="s">
        <v>29</v>
      </c>
      <c r="E397" s="64" t="s">
        <v>1252</v>
      </c>
      <c r="F397" s="64" t="s">
        <v>44</v>
      </c>
      <c r="G397" s="64" t="s">
        <v>860</v>
      </c>
      <c r="H397" s="64" t="s">
        <v>24</v>
      </c>
      <c r="I397" s="64" t="s">
        <v>24</v>
      </c>
      <c r="J397" s="64" t="s">
        <v>1255</v>
      </c>
      <c r="K397" s="64" t="s">
        <v>1253</v>
      </c>
      <c r="L397" s="65">
        <v>500409</v>
      </c>
      <c r="M397" s="65">
        <v>762565</v>
      </c>
      <c r="N397" s="65">
        <v>762565</v>
      </c>
      <c r="O397" s="65">
        <v>953207</v>
      </c>
      <c r="P397" s="65">
        <v>0</v>
      </c>
      <c r="Q397" s="65">
        <v>77934</v>
      </c>
      <c r="R397" s="65">
        <v>13564</v>
      </c>
      <c r="S397" s="65">
        <v>25720</v>
      </c>
      <c r="T397" s="57">
        <v>0</v>
      </c>
      <c r="U397" s="58">
        <v>8630751.9379942063</v>
      </c>
      <c r="V397" s="58">
        <v>2410615.3704624432</v>
      </c>
      <c r="W397" s="58" t="str">
        <f t="shared" si="6"/>
        <v>A</v>
      </c>
      <c r="X397" s="58">
        <v>8630752</v>
      </c>
      <c r="Y397" s="63">
        <v>7530050</v>
      </c>
    </row>
    <row r="398" spans="1:25">
      <c r="A398" s="64" t="s">
        <v>1300</v>
      </c>
      <c r="B398" s="64" t="s">
        <v>1301</v>
      </c>
      <c r="C398" s="64" t="s">
        <v>19</v>
      </c>
      <c r="D398" s="64" t="s">
        <v>20</v>
      </c>
      <c r="E398" s="64" t="s">
        <v>1302</v>
      </c>
      <c r="F398" s="64" t="s">
        <v>22</v>
      </c>
      <c r="G398" s="64" t="s">
        <v>23</v>
      </c>
      <c r="H398" s="64" t="s">
        <v>24</v>
      </c>
      <c r="I398" s="64" t="s">
        <v>24</v>
      </c>
      <c r="J398" s="64" t="s">
        <v>25</v>
      </c>
      <c r="K398" s="64" t="s">
        <v>240</v>
      </c>
      <c r="L398" s="65">
        <v>0</v>
      </c>
      <c r="M398" s="65">
        <v>944127</v>
      </c>
      <c r="N398" s="65">
        <v>943935</v>
      </c>
      <c r="O398" s="65">
        <v>1010426</v>
      </c>
      <c r="P398" s="65">
        <v>0</v>
      </c>
      <c r="Q398" s="65">
        <v>128204</v>
      </c>
      <c r="R398" s="65">
        <v>41003</v>
      </c>
      <c r="S398" s="65">
        <v>9877</v>
      </c>
      <c r="T398" s="57">
        <v>0</v>
      </c>
      <c r="U398" s="58">
        <v>8860868.6017072666</v>
      </c>
      <c r="V398" s="58">
        <v>6665922.8434946956</v>
      </c>
      <c r="W398" s="58" t="str">
        <f t="shared" si="6"/>
        <v>A</v>
      </c>
      <c r="X398" s="58">
        <v>8860869</v>
      </c>
      <c r="Y398" s="63">
        <v>7388470</v>
      </c>
    </row>
    <row r="399" spans="1:25">
      <c r="A399" s="64" t="s">
        <v>1303</v>
      </c>
      <c r="B399" s="64" t="s">
        <v>1301</v>
      </c>
      <c r="C399" s="64" t="s">
        <v>28</v>
      </c>
      <c r="D399" s="64" t="s">
        <v>29</v>
      </c>
      <c r="E399" s="64" t="s">
        <v>1302</v>
      </c>
      <c r="F399" s="64" t="s">
        <v>246</v>
      </c>
      <c r="G399" s="64" t="s">
        <v>232</v>
      </c>
      <c r="H399" s="64" t="s">
        <v>24</v>
      </c>
      <c r="I399" s="64" t="s">
        <v>1304</v>
      </c>
      <c r="J399" s="64" t="s">
        <v>1305</v>
      </c>
      <c r="K399" s="64" t="s">
        <v>240</v>
      </c>
      <c r="L399" s="65">
        <v>34481</v>
      </c>
      <c r="M399" s="65">
        <v>105114</v>
      </c>
      <c r="N399" s="65">
        <v>102451</v>
      </c>
      <c r="O399" s="65">
        <v>205671</v>
      </c>
      <c r="P399" s="65">
        <v>0</v>
      </c>
      <c r="Q399" s="65">
        <v>22613</v>
      </c>
      <c r="R399" s="65">
        <v>7147</v>
      </c>
      <c r="S399" s="65">
        <v>1242</v>
      </c>
      <c r="T399" s="57">
        <v>0</v>
      </c>
      <c r="U399" s="58">
        <v>1311562.7189909143</v>
      </c>
      <c r="V399" s="58">
        <v>928943.60157837544</v>
      </c>
      <c r="W399" s="58" t="str">
        <f t="shared" si="6"/>
        <v>A</v>
      </c>
      <c r="X399" s="58">
        <v>1311563</v>
      </c>
      <c r="Y399" s="63">
        <v>1144296</v>
      </c>
    </row>
    <row r="400" spans="1:25">
      <c r="A400" s="64" t="s">
        <v>1306</v>
      </c>
      <c r="B400" s="64" t="s">
        <v>1301</v>
      </c>
      <c r="C400" s="64" t="s">
        <v>28</v>
      </c>
      <c r="D400" s="64" t="s">
        <v>29</v>
      </c>
      <c r="E400" s="64" t="s">
        <v>1302</v>
      </c>
      <c r="F400" s="64" t="s">
        <v>1307</v>
      </c>
      <c r="G400" s="64" t="s">
        <v>73</v>
      </c>
      <c r="H400" s="64" t="s">
        <v>24</v>
      </c>
      <c r="I400" s="64" t="s">
        <v>1308</v>
      </c>
      <c r="J400" s="64" t="s">
        <v>1309</v>
      </c>
      <c r="K400" s="64" t="s">
        <v>240</v>
      </c>
      <c r="L400" s="65">
        <v>14291</v>
      </c>
      <c r="M400" s="65">
        <v>0</v>
      </c>
      <c r="N400" s="65">
        <v>0</v>
      </c>
      <c r="O400" s="65">
        <v>44137</v>
      </c>
      <c r="P400" s="65">
        <v>0</v>
      </c>
      <c r="Q400" s="65">
        <v>5050</v>
      </c>
      <c r="R400" s="65">
        <v>1973</v>
      </c>
      <c r="S400" s="65">
        <v>344</v>
      </c>
      <c r="T400" s="57">
        <v>0</v>
      </c>
      <c r="U400" s="58">
        <v>300658.12543555466</v>
      </c>
      <c r="V400" s="58">
        <v>234389.40474917242</v>
      </c>
      <c r="W400" s="58" t="str">
        <f t="shared" si="6"/>
        <v>A</v>
      </c>
      <c r="X400" s="58">
        <v>300658</v>
      </c>
      <c r="Y400" s="63">
        <v>262314</v>
      </c>
    </row>
    <row r="401" spans="1:25">
      <c r="A401" s="64" t="s">
        <v>1310</v>
      </c>
      <c r="B401" s="64" t="s">
        <v>1301</v>
      </c>
      <c r="C401" s="64" t="s">
        <v>28</v>
      </c>
      <c r="D401" s="64" t="s">
        <v>29</v>
      </c>
      <c r="E401" s="64" t="s">
        <v>1302</v>
      </c>
      <c r="F401" s="64" t="s">
        <v>1311</v>
      </c>
      <c r="G401" s="64" t="s">
        <v>215</v>
      </c>
      <c r="H401" s="64" t="s">
        <v>24</v>
      </c>
      <c r="I401" s="64" t="s">
        <v>1312</v>
      </c>
      <c r="J401" s="64" t="s">
        <v>1313</v>
      </c>
      <c r="K401" s="64" t="s">
        <v>240</v>
      </c>
      <c r="L401" s="65">
        <v>33161</v>
      </c>
      <c r="M401" s="65">
        <v>0</v>
      </c>
      <c r="N401" s="65">
        <v>0</v>
      </c>
      <c r="O401" s="65">
        <v>56813</v>
      </c>
      <c r="P401" s="65">
        <v>0</v>
      </c>
      <c r="Q401" s="65">
        <v>6320</v>
      </c>
      <c r="R401" s="65">
        <v>2174</v>
      </c>
      <c r="S401" s="65">
        <v>316</v>
      </c>
      <c r="T401" s="57">
        <v>0</v>
      </c>
      <c r="U401" s="58">
        <v>359977.99618133582</v>
      </c>
      <c r="V401" s="58">
        <v>272240.52820371115</v>
      </c>
      <c r="W401" s="58" t="str">
        <f t="shared" si="6"/>
        <v>A</v>
      </c>
      <c r="X401" s="58">
        <v>359978</v>
      </c>
      <c r="Y401" s="63">
        <v>314069</v>
      </c>
    </row>
    <row r="402" spans="1:25">
      <c r="A402" s="64" t="s">
        <v>1314</v>
      </c>
      <c r="B402" s="64" t="s">
        <v>1301</v>
      </c>
      <c r="C402" s="64" t="s">
        <v>28</v>
      </c>
      <c r="D402" s="64" t="s">
        <v>29</v>
      </c>
      <c r="E402" s="64" t="s">
        <v>1302</v>
      </c>
      <c r="F402" s="64" t="s">
        <v>1315</v>
      </c>
      <c r="G402" s="64" t="s">
        <v>150</v>
      </c>
      <c r="H402" s="64" t="s">
        <v>24</v>
      </c>
      <c r="I402" s="64" t="s">
        <v>1316</v>
      </c>
      <c r="J402" s="64" t="s">
        <v>1317</v>
      </c>
      <c r="K402" s="64" t="s">
        <v>240</v>
      </c>
      <c r="L402" s="65">
        <v>12691</v>
      </c>
      <c r="M402" s="65">
        <v>0</v>
      </c>
      <c r="N402" s="65">
        <v>0</v>
      </c>
      <c r="O402" s="65">
        <v>31894</v>
      </c>
      <c r="P402" s="65">
        <v>0</v>
      </c>
      <c r="Q402" s="65">
        <v>4569</v>
      </c>
      <c r="R402" s="65">
        <v>2475</v>
      </c>
      <c r="S402" s="65">
        <v>203</v>
      </c>
      <c r="T402" s="57">
        <v>0</v>
      </c>
      <c r="U402" s="58">
        <v>237893.13677061259</v>
      </c>
      <c r="V402" s="58">
        <v>261368.07986742802</v>
      </c>
      <c r="W402" s="58" t="str">
        <f t="shared" si="6"/>
        <v>B</v>
      </c>
      <c r="X402" s="58">
        <v>261368</v>
      </c>
      <c r="Y402" s="63">
        <v>228035</v>
      </c>
    </row>
    <row r="403" spans="1:25">
      <c r="A403" s="64" t="s">
        <v>1318</v>
      </c>
      <c r="B403" s="64" t="s">
        <v>1301</v>
      </c>
      <c r="C403" s="64" t="s">
        <v>49</v>
      </c>
      <c r="D403" s="64" t="s">
        <v>50</v>
      </c>
      <c r="E403" s="64" t="s">
        <v>1302</v>
      </c>
      <c r="F403" s="64" t="s">
        <v>288</v>
      </c>
      <c r="G403" s="64" t="s">
        <v>232</v>
      </c>
      <c r="H403" s="64" t="s">
        <v>24</v>
      </c>
      <c r="I403" s="64" t="s">
        <v>1319</v>
      </c>
      <c r="J403" s="64" t="s">
        <v>1305</v>
      </c>
      <c r="K403" s="64" t="s">
        <v>240</v>
      </c>
      <c r="L403" s="65">
        <v>2081</v>
      </c>
      <c r="M403" s="65">
        <v>0</v>
      </c>
      <c r="N403" s="65">
        <v>0</v>
      </c>
      <c r="O403" s="65">
        <v>75092</v>
      </c>
      <c r="P403" s="65">
        <v>0</v>
      </c>
      <c r="Q403" s="65">
        <v>3159</v>
      </c>
      <c r="R403" s="65">
        <v>364</v>
      </c>
      <c r="S403" s="65">
        <v>291</v>
      </c>
      <c r="T403" s="57">
        <v>0</v>
      </c>
      <c r="U403" s="58">
        <v>294242.1150519019</v>
      </c>
      <c r="V403" s="58">
        <v>84434.343818276626</v>
      </c>
      <c r="W403" s="58" t="str">
        <f t="shared" si="6"/>
        <v>A</v>
      </c>
      <c r="X403" s="58">
        <v>294242</v>
      </c>
      <c r="Y403" s="63">
        <v>256717</v>
      </c>
    </row>
    <row r="404" spans="1:25">
      <c r="A404" s="64" t="s">
        <v>1320</v>
      </c>
      <c r="B404" s="64" t="s">
        <v>1301</v>
      </c>
      <c r="C404" s="64" t="s">
        <v>28</v>
      </c>
      <c r="D404" s="64" t="s">
        <v>29</v>
      </c>
      <c r="E404" s="64" t="s">
        <v>1302</v>
      </c>
      <c r="F404" s="64" t="s">
        <v>1321</v>
      </c>
      <c r="G404" s="64" t="s">
        <v>220</v>
      </c>
      <c r="H404" s="64" t="s">
        <v>24</v>
      </c>
      <c r="I404" s="64" t="s">
        <v>1322</v>
      </c>
      <c r="J404" s="64" t="s">
        <v>1305</v>
      </c>
      <c r="K404" s="64" t="s">
        <v>240</v>
      </c>
      <c r="L404" s="65">
        <v>18897</v>
      </c>
      <c r="M404" s="65">
        <v>25667</v>
      </c>
      <c r="N404" s="65">
        <v>25112</v>
      </c>
      <c r="O404" s="65">
        <v>81557</v>
      </c>
      <c r="P404" s="65">
        <v>0</v>
      </c>
      <c r="Q404" s="65">
        <v>14887</v>
      </c>
      <c r="R404" s="65">
        <v>1600</v>
      </c>
      <c r="S404" s="65">
        <v>1076</v>
      </c>
      <c r="T404" s="57">
        <v>0</v>
      </c>
      <c r="U404" s="58">
        <v>801360.63691206137</v>
      </c>
      <c r="V404" s="58">
        <v>389657.56958861579</v>
      </c>
      <c r="W404" s="58" t="str">
        <f t="shared" si="6"/>
        <v>A</v>
      </c>
      <c r="X404" s="58">
        <v>801361</v>
      </c>
      <c r="Y404" s="63">
        <v>699161</v>
      </c>
    </row>
    <row r="405" spans="1:25">
      <c r="A405" s="64" t="s">
        <v>1323</v>
      </c>
      <c r="B405" s="64" t="s">
        <v>1301</v>
      </c>
      <c r="C405" s="64" t="s">
        <v>28</v>
      </c>
      <c r="D405" s="64" t="s">
        <v>29</v>
      </c>
      <c r="E405" s="64" t="s">
        <v>1302</v>
      </c>
      <c r="F405" s="64" t="s">
        <v>321</v>
      </c>
      <c r="G405" s="64" t="s">
        <v>23</v>
      </c>
      <c r="H405" s="64" t="s">
        <v>24</v>
      </c>
      <c r="I405" s="64" t="s">
        <v>1324</v>
      </c>
      <c r="J405" s="64" t="s">
        <v>1325</v>
      </c>
      <c r="K405" s="64" t="s">
        <v>240</v>
      </c>
      <c r="L405" s="65">
        <v>28534</v>
      </c>
      <c r="M405" s="65">
        <v>0</v>
      </c>
      <c r="N405" s="65">
        <v>0</v>
      </c>
      <c r="O405" s="65">
        <v>54255</v>
      </c>
      <c r="P405" s="65">
        <v>0</v>
      </c>
      <c r="Q405" s="65">
        <v>9103</v>
      </c>
      <c r="R405" s="65">
        <v>3070</v>
      </c>
      <c r="S405" s="65">
        <v>198</v>
      </c>
      <c r="T405" s="57">
        <v>0</v>
      </c>
      <c r="U405" s="58">
        <v>420750.43259927194</v>
      </c>
      <c r="V405" s="58">
        <v>387739.27475137473</v>
      </c>
      <c r="W405" s="58" t="str">
        <f t="shared" si="6"/>
        <v>A</v>
      </c>
      <c r="X405" s="58">
        <v>420750</v>
      </c>
      <c r="Y405" s="63">
        <v>367091</v>
      </c>
    </row>
    <row r="406" spans="1:25">
      <c r="A406" s="64" t="s">
        <v>1326</v>
      </c>
      <c r="B406" s="64" t="s">
        <v>1327</v>
      </c>
      <c r="C406" s="64" t="s">
        <v>19</v>
      </c>
      <c r="D406" s="64" t="s">
        <v>20</v>
      </c>
      <c r="E406" s="64" t="s">
        <v>1328</v>
      </c>
      <c r="F406" s="64" t="s">
        <v>22</v>
      </c>
      <c r="G406" s="64" t="s">
        <v>23</v>
      </c>
      <c r="H406" s="64" t="s">
        <v>24</v>
      </c>
      <c r="I406" s="64" t="s">
        <v>24</v>
      </c>
      <c r="J406" s="64" t="s">
        <v>25</v>
      </c>
      <c r="K406" s="64" t="s">
        <v>172</v>
      </c>
      <c r="L406" s="65">
        <v>0</v>
      </c>
      <c r="M406" s="65">
        <v>11429159</v>
      </c>
      <c r="N406" s="65">
        <v>11426518</v>
      </c>
      <c r="O406" s="65">
        <v>3015964</v>
      </c>
      <c r="P406" s="65">
        <v>0</v>
      </c>
      <c r="Q406" s="65">
        <v>325440</v>
      </c>
      <c r="R406" s="65">
        <v>318565</v>
      </c>
      <c r="S406" s="65">
        <v>14117</v>
      </c>
      <c r="T406" s="57">
        <v>0</v>
      </c>
      <c r="U406" s="58">
        <v>20289546.145867709</v>
      </c>
      <c r="V406" s="58">
        <v>31374210.371504083</v>
      </c>
      <c r="W406" s="58" t="str">
        <f t="shared" si="6"/>
        <v>B</v>
      </c>
      <c r="X406" s="58">
        <v>31374210</v>
      </c>
      <c r="Y406" s="63">
        <v>26160799</v>
      </c>
    </row>
    <row r="407" spans="1:25">
      <c r="A407" s="64" t="s">
        <v>1329</v>
      </c>
      <c r="B407" s="64" t="s">
        <v>1327</v>
      </c>
      <c r="C407" s="64" t="s">
        <v>49</v>
      </c>
      <c r="D407" s="64" t="s">
        <v>50</v>
      </c>
      <c r="E407" s="64" t="s">
        <v>1328</v>
      </c>
      <c r="F407" s="64" t="s">
        <v>1330</v>
      </c>
      <c r="G407" s="64" t="s">
        <v>136</v>
      </c>
      <c r="H407" s="64" t="s">
        <v>24</v>
      </c>
      <c r="I407" s="64" t="s">
        <v>1331</v>
      </c>
      <c r="J407" s="64" t="s">
        <v>1332</v>
      </c>
      <c r="K407" s="64" t="s">
        <v>172</v>
      </c>
      <c r="L407" s="65">
        <v>43047</v>
      </c>
      <c r="M407" s="65">
        <v>35918</v>
      </c>
      <c r="N407" s="65">
        <v>34171</v>
      </c>
      <c r="O407" s="65">
        <v>27865</v>
      </c>
      <c r="P407" s="65">
        <v>0</v>
      </c>
      <c r="Q407" s="65">
        <v>6150</v>
      </c>
      <c r="R407" s="65">
        <v>4583</v>
      </c>
      <c r="S407" s="65">
        <v>231</v>
      </c>
      <c r="T407" s="57">
        <v>36405</v>
      </c>
      <c r="U407" s="58">
        <v>283446.08053534216</v>
      </c>
      <c r="V407" s="58">
        <v>898699.62177208078</v>
      </c>
      <c r="W407" s="58" t="str">
        <f t="shared" si="6"/>
        <v>B</v>
      </c>
      <c r="X407" s="58">
        <v>898700</v>
      </c>
      <c r="Y407" s="63">
        <v>784087</v>
      </c>
    </row>
    <row r="408" spans="1:25">
      <c r="A408" s="64" t="s">
        <v>1333</v>
      </c>
      <c r="B408" s="64" t="s">
        <v>1327</v>
      </c>
      <c r="C408" s="64" t="s">
        <v>28</v>
      </c>
      <c r="D408" s="64" t="s">
        <v>29</v>
      </c>
      <c r="E408" s="64" t="s">
        <v>1328</v>
      </c>
      <c r="F408" s="64" t="s">
        <v>1334</v>
      </c>
      <c r="G408" s="64" t="s">
        <v>23</v>
      </c>
      <c r="H408" s="64" t="s">
        <v>24</v>
      </c>
      <c r="I408" s="64" t="s">
        <v>1335</v>
      </c>
      <c r="J408" s="64" t="s">
        <v>1336</v>
      </c>
      <c r="K408" s="64" t="s">
        <v>172</v>
      </c>
      <c r="L408" s="65">
        <v>27878</v>
      </c>
      <c r="M408" s="65">
        <v>66116</v>
      </c>
      <c r="N408" s="65">
        <v>66116</v>
      </c>
      <c r="O408" s="65">
        <v>75101</v>
      </c>
      <c r="P408" s="65">
        <v>0</v>
      </c>
      <c r="Q408" s="65">
        <v>2616</v>
      </c>
      <c r="R408" s="65">
        <v>1356</v>
      </c>
      <c r="S408" s="65">
        <v>295</v>
      </c>
      <c r="T408" s="57">
        <v>0</v>
      </c>
      <c r="U408" s="58">
        <v>278200.19101744361</v>
      </c>
      <c r="V408" s="58">
        <v>145283.05356645334</v>
      </c>
      <c r="W408" s="58" t="str">
        <f t="shared" si="6"/>
        <v>A</v>
      </c>
      <c r="X408" s="58">
        <v>278200</v>
      </c>
      <c r="Y408" s="63">
        <v>242720</v>
      </c>
    </row>
    <row r="409" spans="1:25">
      <c r="A409" s="64" t="s">
        <v>802</v>
      </c>
      <c r="B409" s="64" t="s">
        <v>1327</v>
      </c>
      <c r="C409" s="64" t="s">
        <v>49</v>
      </c>
      <c r="D409" s="64" t="s">
        <v>50</v>
      </c>
      <c r="E409" s="64" t="s">
        <v>1328</v>
      </c>
      <c r="F409" s="64" t="s">
        <v>1337</v>
      </c>
      <c r="G409" s="64" t="s">
        <v>23</v>
      </c>
      <c r="H409" s="64" t="s">
        <v>24</v>
      </c>
      <c r="I409" s="64" t="s">
        <v>1338</v>
      </c>
      <c r="J409" s="64" t="s">
        <v>1336</v>
      </c>
      <c r="K409" s="64" t="s">
        <v>172</v>
      </c>
      <c r="L409" s="65">
        <v>63715</v>
      </c>
      <c r="M409" s="65">
        <v>81293</v>
      </c>
      <c r="N409" s="65">
        <v>81293</v>
      </c>
      <c r="O409" s="65">
        <v>197899</v>
      </c>
      <c r="P409" s="65">
        <v>0</v>
      </c>
      <c r="Q409" s="65">
        <v>20654</v>
      </c>
      <c r="R409" s="65">
        <v>10638</v>
      </c>
      <c r="S409" s="65">
        <v>1935</v>
      </c>
      <c r="T409" s="57">
        <v>0</v>
      </c>
      <c r="U409" s="58">
        <v>1353244.7604400651</v>
      </c>
      <c r="V409" s="58">
        <v>1142189.9858098254</v>
      </c>
      <c r="W409" s="58" t="str">
        <f t="shared" si="6"/>
        <v>A</v>
      </c>
      <c r="X409" s="58">
        <v>1353245</v>
      </c>
      <c r="Y409" s="63">
        <v>1180662</v>
      </c>
    </row>
    <row r="410" spans="1:25">
      <c r="A410" s="64" t="s">
        <v>1339</v>
      </c>
      <c r="B410" s="64" t="s">
        <v>1327</v>
      </c>
      <c r="C410" s="64" t="s">
        <v>49</v>
      </c>
      <c r="D410" s="64" t="s">
        <v>50</v>
      </c>
      <c r="E410" s="64" t="s">
        <v>1328</v>
      </c>
      <c r="F410" s="64" t="s">
        <v>1340</v>
      </c>
      <c r="G410" s="64" t="s">
        <v>1277</v>
      </c>
      <c r="H410" s="64" t="s">
        <v>24</v>
      </c>
      <c r="I410" s="64" t="s">
        <v>1341</v>
      </c>
      <c r="J410" s="64" t="s">
        <v>1332</v>
      </c>
      <c r="K410" s="64" t="s">
        <v>172</v>
      </c>
      <c r="L410" s="65">
        <v>37264</v>
      </c>
      <c r="M410" s="65">
        <v>41580</v>
      </c>
      <c r="N410" s="65">
        <v>41580</v>
      </c>
      <c r="O410" s="65">
        <v>44478</v>
      </c>
      <c r="P410" s="65">
        <v>0</v>
      </c>
      <c r="Q410" s="65">
        <v>4941</v>
      </c>
      <c r="R410" s="65">
        <v>5711</v>
      </c>
      <c r="S410" s="65">
        <v>185</v>
      </c>
      <c r="T410" s="57">
        <v>11158</v>
      </c>
      <c r="U410" s="58">
        <v>271046.32181790308</v>
      </c>
      <c r="V410" s="58">
        <v>639707.28851077403</v>
      </c>
      <c r="W410" s="58" t="str">
        <f t="shared" si="6"/>
        <v>B</v>
      </c>
      <c r="X410" s="58">
        <v>639707</v>
      </c>
      <c r="Y410" s="63">
        <v>558124</v>
      </c>
    </row>
    <row r="411" spans="1:25">
      <c r="A411" s="64" t="s">
        <v>1342</v>
      </c>
      <c r="B411" s="64" t="s">
        <v>1327</v>
      </c>
      <c r="C411" s="64" t="s">
        <v>49</v>
      </c>
      <c r="D411" s="64" t="s">
        <v>50</v>
      </c>
      <c r="E411" s="64" t="s">
        <v>1328</v>
      </c>
      <c r="F411" s="64" t="s">
        <v>26</v>
      </c>
      <c r="G411" s="64" t="s">
        <v>140</v>
      </c>
      <c r="H411" s="64" t="s">
        <v>24</v>
      </c>
      <c r="I411" s="64" t="s">
        <v>1343</v>
      </c>
      <c r="J411" s="64" t="s">
        <v>1336</v>
      </c>
      <c r="K411" s="64" t="s">
        <v>172</v>
      </c>
      <c r="L411" s="65">
        <v>54224</v>
      </c>
      <c r="M411" s="65">
        <v>46849</v>
      </c>
      <c r="N411" s="65">
        <v>46849</v>
      </c>
      <c r="O411" s="65">
        <v>56657</v>
      </c>
      <c r="P411" s="65">
        <v>0</v>
      </c>
      <c r="Q411" s="65">
        <v>5602</v>
      </c>
      <c r="R411" s="65">
        <v>10690</v>
      </c>
      <c r="S411" s="65">
        <v>709</v>
      </c>
      <c r="T411" s="57">
        <v>24301</v>
      </c>
      <c r="U411" s="58">
        <v>404084.36386042531</v>
      </c>
      <c r="V411" s="58">
        <v>1172893.1082498804</v>
      </c>
      <c r="W411" s="58" t="str">
        <f t="shared" si="6"/>
        <v>B</v>
      </c>
      <c r="X411" s="58">
        <v>1172893</v>
      </c>
      <c r="Y411" s="63">
        <v>1023311</v>
      </c>
    </row>
    <row r="412" spans="1:25">
      <c r="A412" s="64" t="s">
        <v>1344</v>
      </c>
      <c r="B412" s="64" t="s">
        <v>1327</v>
      </c>
      <c r="C412" s="64" t="s">
        <v>28</v>
      </c>
      <c r="D412" s="64" t="s">
        <v>29</v>
      </c>
      <c r="E412" s="64" t="s">
        <v>1328</v>
      </c>
      <c r="F412" s="64" t="s">
        <v>1345</v>
      </c>
      <c r="G412" s="64" t="s">
        <v>330</v>
      </c>
      <c r="H412" s="64" t="s">
        <v>24</v>
      </c>
      <c r="I412" s="64" t="s">
        <v>1346</v>
      </c>
      <c r="J412" s="64" t="s">
        <v>1347</v>
      </c>
      <c r="K412" s="64" t="s">
        <v>172</v>
      </c>
      <c r="L412" s="65">
        <v>36271</v>
      </c>
      <c r="M412" s="65">
        <v>44189</v>
      </c>
      <c r="N412" s="65">
        <v>44189</v>
      </c>
      <c r="O412" s="65">
        <v>76610</v>
      </c>
      <c r="P412" s="65">
        <v>0</v>
      </c>
      <c r="Q412" s="65">
        <v>7937</v>
      </c>
      <c r="R412" s="65">
        <v>6871</v>
      </c>
      <c r="S412" s="65">
        <v>383</v>
      </c>
      <c r="T412" s="57">
        <v>0</v>
      </c>
      <c r="U412" s="58">
        <v>460076.02236691571</v>
      </c>
      <c r="V412" s="58">
        <v>637804.64915167401</v>
      </c>
      <c r="W412" s="58" t="str">
        <f t="shared" si="6"/>
        <v>B</v>
      </c>
      <c r="X412" s="58">
        <v>637805</v>
      </c>
      <c r="Y412" s="63">
        <v>556464</v>
      </c>
    </row>
    <row r="413" spans="1:25">
      <c r="A413" s="64" t="s">
        <v>1348</v>
      </c>
      <c r="B413" s="64" t="s">
        <v>1327</v>
      </c>
      <c r="C413" s="64" t="s">
        <v>49</v>
      </c>
      <c r="D413" s="64" t="s">
        <v>50</v>
      </c>
      <c r="E413" s="64" t="s">
        <v>1328</v>
      </c>
      <c r="F413" s="64" t="s">
        <v>827</v>
      </c>
      <c r="G413" s="64" t="s">
        <v>23</v>
      </c>
      <c r="H413" s="64" t="s">
        <v>24</v>
      </c>
      <c r="I413" s="64" t="s">
        <v>1349</v>
      </c>
      <c r="J413" s="64" t="s">
        <v>1336</v>
      </c>
      <c r="K413" s="64" t="s">
        <v>172</v>
      </c>
      <c r="L413" s="65">
        <v>1</v>
      </c>
      <c r="M413" s="65">
        <v>37261</v>
      </c>
      <c r="N413" s="65">
        <v>37261</v>
      </c>
      <c r="O413" s="65">
        <v>73366</v>
      </c>
      <c r="P413" s="65">
        <v>0</v>
      </c>
      <c r="Q413" s="65">
        <v>3916</v>
      </c>
      <c r="R413" s="65">
        <v>241</v>
      </c>
      <c r="S413" s="65">
        <v>522</v>
      </c>
      <c r="T413" s="57">
        <v>0</v>
      </c>
      <c r="U413" s="58">
        <v>353296.1731101895</v>
      </c>
      <c r="V413" s="58">
        <v>89644.270667714445</v>
      </c>
      <c r="W413" s="58" t="str">
        <f t="shared" si="6"/>
        <v>A</v>
      </c>
      <c r="X413" s="58">
        <v>353296</v>
      </c>
      <c r="Y413" s="63">
        <v>308239</v>
      </c>
    </row>
    <row r="414" spans="1:25">
      <c r="A414" s="64" t="s">
        <v>1350</v>
      </c>
      <c r="B414" s="64" t="s">
        <v>1327</v>
      </c>
      <c r="C414" s="64" t="s">
        <v>28</v>
      </c>
      <c r="D414" s="64" t="s">
        <v>29</v>
      </c>
      <c r="E414" s="64" t="s">
        <v>1328</v>
      </c>
      <c r="F414" s="64" t="s">
        <v>80</v>
      </c>
      <c r="G414" s="64" t="s">
        <v>215</v>
      </c>
      <c r="H414" s="64" t="s">
        <v>24</v>
      </c>
      <c r="I414" s="64" t="s">
        <v>1351</v>
      </c>
      <c r="J414" s="64" t="s">
        <v>1352</v>
      </c>
      <c r="K414" s="64" t="s">
        <v>172</v>
      </c>
      <c r="L414" s="65">
        <v>49583</v>
      </c>
      <c r="M414" s="65">
        <v>58267</v>
      </c>
      <c r="N414" s="65">
        <v>58133</v>
      </c>
      <c r="O414" s="65">
        <v>81055</v>
      </c>
      <c r="P414" s="65">
        <v>0</v>
      </c>
      <c r="Q414" s="65">
        <v>18358</v>
      </c>
      <c r="R414" s="65">
        <v>4469</v>
      </c>
      <c r="S414" s="65">
        <v>474</v>
      </c>
      <c r="T414" s="57">
        <v>0</v>
      </c>
      <c r="U414" s="58">
        <v>805428.22055749921</v>
      </c>
      <c r="V414" s="58">
        <v>658875.68243472057</v>
      </c>
      <c r="W414" s="58" t="str">
        <f t="shared" si="6"/>
        <v>A</v>
      </c>
      <c r="X414" s="58">
        <v>805428</v>
      </c>
      <c r="Y414" s="63">
        <v>702710</v>
      </c>
    </row>
    <row r="415" spans="1:25">
      <c r="A415" s="64" t="s">
        <v>1353</v>
      </c>
      <c r="B415" s="64" t="s">
        <v>1327</v>
      </c>
      <c r="C415" s="64" t="s">
        <v>28</v>
      </c>
      <c r="D415" s="64" t="s">
        <v>29</v>
      </c>
      <c r="E415" s="64" t="s">
        <v>1328</v>
      </c>
      <c r="F415" s="64" t="s">
        <v>1354</v>
      </c>
      <c r="G415" s="64" t="s">
        <v>23</v>
      </c>
      <c r="H415" s="64" t="s">
        <v>24</v>
      </c>
      <c r="I415" s="64" t="s">
        <v>1355</v>
      </c>
      <c r="J415" s="64" t="s">
        <v>1336</v>
      </c>
      <c r="K415" s="64" t="s">
        <v>172</v>
      </c>
      <c r="L415" s="65">
        <v>3550404</v>
      </c>
      <c r="M415" s="65">
        <v>3006472</v>
      </c>
      <c r="N415" s="65">
        <v>3005072</v>
      </c>
      <c r="O415" s="65">
        <v>2695598</v>
      </c>
      <c r="P415" s="65">
        <v>0</v>
      </c>
      <c r="Q415" s="65">
        <v>576344</v>
      </c>
      <c r="R415" s="65">
        <v>545476</v>
      </c>
      <c r="S415" s="65">
        <v>50433</v>
      </c>
      <c r="T415" s="57">
        <v>2605240</v>
      </c>
      <c r="U415" s="58">
        <v>31602543.237613201</v>
      </c>
      <c r="V415" s="58">
        <v>82376247.744454995</v>
      </c>
      <c r="W415" s="58" t="str">
        <f t="shared" si="6"/>
        <v>B</v>
      </c>
      <c r="X415" s="58">
        <v>82376248</v>
      </c>
      <c r="Y415" s="63">
        <v>71870596</v>
      </c>
    </row>
    <row r="416" spans="1:25">
      <c r="A416" s="64" t="s">
        <v>1356</v>
      </c>
      <c r="B416" s="64" t="s">
        <v>1327</v>
      </c>
      <c r="C416" s="64" t="s">
        <v>49</v>
      </c>
      <c r="D416" s="64" t="s">
        <v>50</v>
      </c>
      <c r="E416" s="64" t="s">
        <v>1328</v>
      </c>
      <c r="F416" s="64" t="s">
        <v>130</v>
      </c>
      <c r="G416" s="64" t="s">
        <v>140</v>
      </c>
      <c r="H416" s="64" t="s">
        <v>24</v>
      </c>
      <c r="I416" s="64" t="s">
        <v>1357</v>
      </c>
      <c r="J416" s="64" t="s">
        <v>1336</v>
      </c>
      <c r="K416" s="64" t="s">
        <v>172</v>
      </c>
      <c r="L416" s="65">
        <v>34331</v>
      </c>
      <c r="M416" s="65">
        <v>37026</v>
      </c>
      <c r="N416" s="65">
        <v>37026</v>
      </c>
      <c r="O416" s="65">
        <v>30276</v>
      </c>
      <c r="P416" s="65">
        <v>0</v>
      </c>
      <c r="Q416" s="65">
        <v>7174</v>
      </c>
      <c r="R416" s="65">
        <v>2857</v>
      </c>
      <c r="S416" s="65">
        <v>450</v>
      </c>
      <c r="T416" s="57">
        <v>20981</v>
      </c>
      <c r="U416" s="58">
        <v>356829.60755096498</v>
      </c>
      <c r="V416" s="58">
        <v>600481.49874014396</v>
      </c>
      <c r="W416" s="58" t="str">
        <f t="shared" si="6"/>
        <v>B</v>
      </c>
      <c r="X416" s="58">
        <v>600481</v>
      </c>
      <c r="Y416" s="63">
        <v>523900</v>
      </c>
    </row>
    <row r="417" spans="1:25">
      <c r="A417" s="64" t="s">
        <v>1358</v>
      </c>
      <c r="B417" s="64" t="s">
        <v>1327</v>
      </c>
      <c r="C417" s="64" t="s">
        <v>49</v>
      </c>
      <c r="D417" s="64" t="s">
        <v>50</v>
      </c>
      <c r="E417" s="64" t="s">
        <v>1328</v>
      </c>
      <c r="F417" s="64" t="s">
        <v>363</v>
      </c>
      <c r="G417" s="64" t="s">
        <v>140</v>
      </c>
      <c r="H417" s="64" t="s">
        <v>24</v>
      </c>
      <c r="I417" s="64" t="s">
        <v>1359</v>
      </c>
      <c r="J417" s="64" t="s">
        <v>1336</v>
      </c>
      <c r="K417" s="64" t="s">
        <v>172</v>
      </c>
      <c r="L417" s="65">
        <v>69130</v>
      </c>
      <c r="M417" s="65">
        <v>61232</v>
      </c>
      <c r="N417" s="65">
        <v>61232</v>
      </c>
      <c r="O417" s="65">
        <v>83891</v>
      </c>
      <c r="P417" s="65">
        <v>0</v>
      </c>
      <c r="Q417" s="65">
        <v>12912</v>
      </c>
      <c r="R417" s="65">
        <v>15174</v>
      </c>
      <c r="S417" s="65">
        <v>2678</v>
      </c>
      <c r="T417" s="57">
        <v>19322</v>
      </c>
      <c r="U417" s="58">
        <v>1016328.2358239415</v>
      </c>
      <c r="V417" s="58">
        <v>1565957.0198379226</v>
      </c>
      <c r="W417" s="58" t="str">
        <f t="shared" si="6"/>
        <v>B</v>
      </c>
      <c r="X417" s="58">
        <v>1565957</v>
      </c>
      <c r="Y417" s="63">
        <v>1366247</v>
      </c>
    </row>
    <row r="418" spans="1:25">
      <c r="A418" s="64" t="s">
        <v>1360</v>
      </c>
      <c r="B418" s="64" t="s">
        <v>1327</v>
      </c>
      <c r="C418" s="64" t="s">
        <v>28</v>
      </c>
      <c r="D418" s="64" t="s">
        <v>29</v>
      </c>
      <c r="E418" s="64" t="s">
        <v>1328</v>
      </c>
      <c r="F418" s="64" t="s">
        <v>412</v>
      </c>
      <c r="G418" s="64" t="s">
        <v>1361</v>
      </c>
      <c r="H418" s="64" t="s">
        <v>24</v>
      </c>
      <c r="I418" s="64" t="s">
        <v>1362</v>
      </c>
      <c r="J418" s="64" t="s">
        <v>1363</v>
      </c>
      <c r="K418" s="64" t="s">
        <v>172</v>
      </c>
      <c r="L418" s="65">
        <v>41856</v>
      </c>
      <c r="M418" s="65">
        <v>0</v>
      </c>
      <c r="N418" s="65">
        <v>0</v>
      </c>
      <c r="O418" s="65">
        <v>33027</v>
      </c>
      <c r="P418" s="65">
        <v>0</v>
      </c>
      <c r="Q418" s="65">
        <v>8432</v>
      </c>
      <c r="R418" s="65">
        <v>5997</v>
      </c>
      <c r="S418" s="65">
        <v>285</v>
      </c>
      <c r="T418" s="57">
        <v>29465</v>
      </c>
      <c r="U418" s="58">
        <v>373073.99277952942</v>
      </c>
      <c r="V418" s="58">
        <v>954745.47883219342</v>
      </c>
      <c r="W418" s="58" t="str">
        <f t="shared" si="6"/>
        <v>B</v>
      </c>
      <c r="X418" s="58">
        <v>954745</v>
      </c>
      <c r="Y418" s="63">
        <v>832984</v>
      </c>
    </row>
    <row r="419" spans="1:25">
      <c r="A419" s="64" t="s">
        <v>58</v>
      </c>
      <c r="B419" s="64" t="s">
        <v>1327</v>
      </c>
      <c r="C419" s="64" t="s">
        <v>28</v>
      </c>
      <c r="D419" s="64" t="s">
        <v>29</v>
      </c>
      <c r="E419" s="64" t="s">
        <v>1328</v>
      </c>
      <c r="F419" s="64" t="s">
        <v>1364</v>
      </c>
      <c r="G419" s="64" t="s">
        <v>1104</v>
      </c>
      <c r="H419" s="64" t="s">
        <v>24</v>
      </c>
      <c r="I419" s="64" t="s">
        <v>1365</v>
      </c>
      <c r="J419" s="64" t="s">
        <v>1366</v>
      </c>
      <c r="K419" s="64" t="s">
        <v>172</v>
      </c>
      <c r="L419" s="65">
        <v>78004</v>
      </c>
      <c r="M419" s="65">
        <v>93939</v>
      </c>
      <c r="N419" s="65">
        <v>94081</v>
      </c>
      <c r="O419" s="65">
        <v>76122</v>
      </c>
      <c r="P419" s="65">
        <v>0</v>
      </c>
      <c r="Q419" s="65">
        <v>14450</v>
      </c>
      <c r="R419" s="65">
        <v>9036</v>
      </c>
      <c r="S419" s="65">
        <v>314</v>
      </c>
      <c r="T419" s="57">
        <v>40340</v>
      </c>
      <c r="U419" s="58">
        <v>648183.93935851054</v>
      </c>
      <c r="V419" s="58">
        <v>1419866.6087299073</v>
      </c>
      <c r="W419" s="58" t="str">
        <f t="shared" si="6"/>
        <v>B</v>
      </c>
      <c r="X419" s="58">
        <v>1419867</v>
      </c>
      <c r="Y419" s="63">
        <v>1238788</v>
      </c>
    </row>
    <row r="420" spans="1:25">
      <c r="A420" s="64" t="s">
        <v>1367</v>
      </c>
      <c r="B420" s="64" t="s">
        <v>1327</v>
      </c>
      <c r="C420" s="64" t="s">
        <v>49</v>
      </c>
      <c r="D420" s="64" t="s">
        <v>50</v>
      </c>
      <c r="E420" s="64" t="s">
        <v>1328</v>
      </c>
      <c r="F420" s="64" t="s">
        <v>1368</v>
      </c>
      <c r="G420" s="64" t="s">
        <v>237</v>
      </c>
      <c r="H420" s="64" t="s">
        <v>24</v>
      </c>
      <c r="I420" s="64" t="s">
        <v>1369</v>
      </c>
      <c r="J420" s="64" t="s">
        <v>1336</v>
      </c>
      <c r="K420" s="64" t="s">
        <v>172</v>
      </c>
      <c r="L420" s="65">
        <v>18486</v>
      </c>
      <c r="M420" s="65">
        <v>33156</v>
      </c>
      <c r="N420" s="65">
        <v>33099</v>
      </c>
      <c r="O420" s="65">
        <v>43862</v>
      </c>
      <c r="P420" s="65">
        <v>0</v>
      </c>
      <c r="Q420" s="65">
        <v>10174</v>
      </c>
      <c r="R420" s="65">
        <v>2024</v>
      </c>
      <c r="S420" s="65">
        <v>428</v>
      </c>
      <c r="T420" s="57">
        <v>0</v>
      </c>
      <c r="U420" s="58">
        <v>472277.93679435633</v>
      </c>
      <c r="V420" s="58">
        <v>332796.32352167927</v>
      </c>
      <c r="W420" s="58" t="str">
        <f t="shared" si="6"/>
        <v>A</v>
      </c>
      <c r="X420" s="58">
        <v>472278</v>
      </c>
      <c r="Y420" s="63">
        <v>412047</v>
      </c>
    </row>
    <row r="421" spans="1:25">
      <c r="A421" s="64" t="s">
        <v>1370</v>
      </c>
      <c r="B421" s="64" t="s">
        <v>1327</v>
      </c>
      <c r="C421" s="64" t="s">
        <v>28</v>
      </c>
      <c r="D421" s="64" t="s">
        <v>29</v>
      </c>
      <c r="E421" s="64" t="s">
        <v>1328</v>
      </c>
      <c r="F421" s="64" t="s">
        <v>1371</v>
      </c>
      <c r="G421" s="64" t="s">
        <v>140</v>
      </c>
      <c r="H421" s="64" t="s">
        <v>24</v>
      </c>
      <c r="I421" s="64" t="s">
        <v>1372</v>
      </c>
      <c r="J421" s="64" t="s">
        <v>1336</v>
      </c>
      <c r="K421" s="64" t="s">
        <v>172</v>
      </c>
      <c r="L421" s="65">
        <v>34886</v>
      </c>
      <c r="M421" s="65">
        <v>55374</v>
      </c>
      <c r="N421" s="65">
        <v>53568</v>
      </c>
      <c r="O421" s="65">
        <v>58364</v>
      </c>
      <c r="P421" s="65">
        <v>0</v>
      </c>
      <c r="Q421" s="65">
        <v>3640</v>
      </c>
      <c r="R421" s="65">
        <v>1842</v>
      </c>
      <c r="S421" s="65">
        <v>486</v>
      </c>
      <c r="T421" s="57">
        <v>0</v>
      </c>
      <c r="U421" s="58">
        <v>309205.79058743373</v>
      </c>
      <c r="V421" s="58">
        <v>198951.52540801369</v>
      </c>
      <c r="W421" s="58" t="str">
        <f t="shared" si="6"/>
        <v>A</v>
      </c>
      <c r="X421" s="58">
        <v>309206</v>
      </c>
      <c r="Y421" s="63">
        <v>269772</v>
      </c>
    </row>
    <row r="422" spans="1:25">
      <c r="A422" s="64" t="s">
        <v>1373</v>
      </c>
      <c r="B422" s="64" t="s">
        <v>1327</v>
      </c>
      <c r="C422" s="64" t="s">
        <v>49</v>
      </c>
      <c r="D422" s="64" t="s">
        <v>50</v>
      </c>
      <c r="E422" s="64" t="s">
        <v>1328</v>
      </c>
      <c r="F422" s="64" t="s">
        <v>1038</v>
      </c>
      <c r="G422" s="64" t="s">
        <v>1374</v>
      </c>
      <c r="H422" s="64" t="s">
        <v>24</v>
      </c>
      <c r="I422" s="64" t="s">
        <v>1375</v>
      </c>
      <c r="J422" s="64" t="s">
        <v>1336</v>
      </c>
      <c r="K422" s="64" t="s">
        <v>172</v>
      </c>
      <c r="L422" s="65">
        <v>21154</v>
      </c>
      <c r="M422" s="65">
        <v>0</v>
      </c>
      <c r="N422" s="65">
        <v>0</v>
      </c>
      <c r="O422" s="65">
        <v>47833</v>
      </c>
      <c r="P422" s="65">
        <v>0</v>
      </c>
      <c r="Q422" s="65">
        <v>1802</v>
      </c>
      <c r="R422" s="65">
        <v>2169</v>
      </c>
      <c r="S422" s="65">
        <v>133</v>
      </c>
      <c r="T422" s="57">
        <v>0</v>
      </c>
      <c r="U422" s="58">
        <v>172082.54356586118</v>
      </c>
      <c r="V422" s="58">
        <v>188328.14122049051</v>
      </c>
      <c r="W422" s="58" t="str">
        <f t="shared" si="6"/>
        <v>B</v>
      </c>
      <c r="X422" s="58">
        <v>188328</v>
      </c>
      <c r="Y422" s="63">
        <v>164310</v>
      </c>
    </row>
    <row r="423" spans="1:25">
      <c r="A423" s="64" t="s">
        <v>1376</v>
      </c>
      <c r="B423" s="64" t="s">
        <v>1327</v>
      </c>
      <c r="C423" s="64" t="s">
        <v>49</v>
      </c>
      <c r="D423" s="64" t="s">
        <v>50</v>
      </c>
      <c r="E423" s="64" t="s">
        <v>1328</v>
      </c>
      <c r="F423" s="64" t="s">
        <v>1053</v>
      </c>
      <c r="G423" s="64" t="s">
        <v>1277</v>
      </c>
      <c r="H423" s="64" t="s">
        <v>24</v>
      </c>
      <c r="I423" s="64" t="s">
        <v>1377</v>
      </c>
      <c r="J423" s="64" t="s">
        <v>1332</v>
      </c>
      <c r="K423" s="64" t="s">
        <v>172</v>
      </c>
      <c r="L423" s="65">
        <v>81712</v>
      </c>
      <c r="M423" s="65">
        <v>55200</v>
      </c>
      <c r="N423" s="65">
        <v>55200</v>
      </c>
      <c r="O423" s="65">
        <v>27006</v>
      </c>
      <c r="P423" s="65">
        <v>0</v>
      </c>
      <c r="Q423" s="65">
        <v>11138</v>
      </c>
      <c r="R423" s="65">
        <v>3918</v>
      </c>
      <c r="S423" s="65">
        <v>202</v>
      </c>
      <c r="T423" s="57">
        <v>94992</v>
      </c>
      <c r="U423" s="58">
        <v>430592.56443303055</v>
      </c>
      <c r="V423" s="58">
        <v>1679603.52318094</v>
      </c>
      <c r="W423" s="58" t="str">
        <f t="shared" si="6"/>
        <v>B</v>
      </c>
      <c r="X423" s="58">
        <v>1679604</v>
      </c>
      <c r="Y423" s="63">
        <v>1465400</v>
      </c>
    </row>
    <row r="424" spans="1:25">
      <c r="A424" s="64" t="s">
        <v>1378</v>
      </c>
      <c r="B424" s="64" t="s">
        <v>1327</v>
      </c>
      <c r="C424" s="64" t="s">
        <v>28</v>
      </c>
      <c r="D424" s="64" t="s">
        <v>29</v>
      </c>
      <c r="E424" s="64" t="s">
        <v>1328</v>
      </c>
      <c r="F424" s="64" t="s">
        <v>1379</v>
      </c>
      <c r="G424" s="64" t="s">
        <v>23</v>
      </c>
      <c r="H424" s="64" t="s">
        <v>24</v>
      </c>
      <c r="I424" s="64" t="s">
        <v>1380</v>
      </c>
      <c r="J424" s="64" t="s">
        <v>1336</v>
      </c>
      <c r="K424" s="64" t="s">
        <v>172</v>
      </c>
      <c r="L424" s="65">
        <v>49447</v>
      </c>
      <c r="M424" s="65">
        <v>63668</v>
      </c>
      <c r="N424" s="65">
        <v>63798</v>
      </c>
      <c r="O424" s="65">
        <v>108188</v>
      </c>
      <c r="P424" s="65">
        <v>0</v>
      </c>
      <c r="Q424" s="65">
        <v>10990</v>
      </c>
      <c r="R424" s="65">
        <v>7623</v>
      </c>
      <c r="S424" s="65">
        <v>1448</v>
      </c>
      <c r="T424" s="57">
        <v>0</v>
      </c>
      <c r="U424" s="58">
        <v>796576.73679056182</v>
      </c>
      <c r="V424" s="58">
        <v>748006.11906706844</v>
      </c>
      <c r="W424" s="58" t="str">
        <f t="shared" si="6"/>
        <v>A</v>
      </c>
      <c r="X424" s="58">
        <v>796577</v>
      </c>
      <c r="Y424" s="63">
        <v>694988</v>
      </c>
    </row>
    <row r="425" spans="1:25">
      <c r="A425" s="64" t="s">
        <v>1381</v>
      </c>
      <c r="B425" s="64" t="s">
        <v>1327</v>
      </c>
      <c r="C425" s="64" t="s">
        <v>28</v>
      </c>
      <c r="D425" s="64" t="s">
        <v>29</v>
      </c>
      <c r="E425" s="64" t="s">
        <v>1328</v>
      </c>
      <c r="F425" s="64" t="s">
        <v>1382</v>
      </c>
      <c r="G425" s="64" t="s">
        <v>140</v>
      </c>
      <c r="H425" s="64" t="s">
        <v>24</v>
      </c>
      <c r="I425" s="64" t="s">
        <v>1383</v>
      </c>
      <c r="J425" s="64" t="s">
        <v>1336</v>
      </c>
      <c r="K425" s="64" t="s">
        <v>172</v>
      </c>
      <c r="L425" s="65">
        <v>79283</v>
      </c>
      <c r="M425" s="65">
        <v>73706</v>
      </c>
      <c r="N425" s="65">
        <v>73706</v>
      </c>
      <c r="O425" s="65">
        <v>74486</v>
      </c>
      <c r="P425" s="65">
        <v>0</v>
      </c>
      <c r="Q425" s="65">
        <v>6751</v>
      </c>
      <c r="R425" s="65">
        <v>15990</v>
      </c>
      <c r="S425" s="65">
        <v>365</v>
      </c>
      <c r="T425" s="57">
        <v>43885</v>
      </c>
      <c r="U425" s="58">
        <v>416297.20577403886</v>
      </c>
      <c r="V425" s="58">
        <v>1818978.2587222937</v>
      </c>
      <c r="W425" s="58" t="str">
        <f t="shared" si="6"/>
        <v>B</v>
      </c>
      <c r="X425" s="58">
        <v>1818978</v>
      </c>
      <c r="Y425" s="63">
        <v>1586999</v>
      </c>
    </row>
    <row r="426" spans="1:25">
      <c r="A426" s="64" t="s">
        <v>1384</v>
      </c>
      <c r="B426" s="64" t="s">
        <v>1327</v>
      </c>
      <c r="C426" s="64" t="s">
        <v>49</v>
      </c>
      <c r="D426" s="64" t="s">
        <v>50</v>
      </c>
      <c r="E426" s="64" t="s">
        <v>1328</v>
      </c>
      <c r="F426" s="64" t="s">
        <v>1213</v>
      </c>
      <c r="G426" s="64" t="s">
        <v>136</v>
      </c>
      <c r="H426" s="64" t="s">
        <v>24</v>
      </c>
      <c r="I426" s="64" t="s">
        <v>1385</v>
      </c>
      <c r="J426" s="64" t="s">
        <v>1332</v>
      </c>
      <c r="K426" s="64" t="s">
        <v>172</v>
      </c>
      <c r="L426" s="65">
        <v>40073</v>
      </c>
      <c r="M426" s="65">
        <v>36815</v>
      </c>
      <c r="N426" s="65">
        <v>36815</v>
      </c>
      <c r="O426" s="65">
        <v>29849</v>
      </c>
      <c r="P426" s="65">
        <v>0</v>
      </c>
      <c r="Q426" s="65">
        <v>4584</v>
      </c>
      <c r="R426" s="65">
        <v>3786</v>
      </c>
      <c r="S426" s="65">
        <v>229</v>
      </c>
      <c r="T426" s="57">
        <v>29981</v>
      </c>
      <c r="U426" s="58">
        <v>238738.27334456384</v>
      </c>
      <c r="V426" s="58">
        <v>732061.39328202233</v>
      </c>
      <c r="W426" s="58" t="str">
        <f t="shared" si="6"/>
        <v>B</v>
      </c>
      <c r="X426" s="58">
        <v>732061</v>
      </c>
      <c r="Y426" s="63">
        <v>638699</v>
      </c>
    </row>
    <row r="427" spans="1:25">
      <c r="A427" s="64" t="s">
        <v>1386</v>
      </c>
      <c r="B427" s="64" t="s">
        <v>1327</v>
      </c>
      <c r="C427" s="64" t="s">
        <v>28</v>
      </c>
      <c r="D427" s="64" t="s">
        <v>29</v>
      </c>
      <c r="E427" s="64" t="s">
        <v>1328</v>
      </c>
      <c r="F427" s="64" t="s">
        <v>631</v>
      </c>
      <c r="G427" s="64" t="s">
        <v>585</v>
      </c>
      <c r="H427" s="64" t="s">
        <v>24</v>
      </c>
      <c r="I427" s="64" t="s">
        <v>1387</v>
      </c>
      <c r="J427" s="64" t="s">
        <v>1336</v>
      </c>
      <c r="K427" s="64" t="s">
        <v>172</v>
      </c>
      <c r="L427" s="65">
        <v>8296</v>
      </c>
      <c r="M427" s="65">
        <v>0</v>
      </c>
      <c r="N427" s="65">
        <v>0</v>
      </c>
      <c r="O427" s="65">
        <v>51895</v>
      </c>
      <c r="P427" s="65">
        <v>0</v>
      </c>
      <c r="Q427" s="65">
        <v>3077</v>
      </c>
      <c r="R427" s="65">
        <v>162</v>
      </c>
      <c r="S427" s="65">
        <v>594</v>
      </c>
      <c r="T427" s="57">
        <v>0</v>
      </c>
      <c r="U427" s="58">
        <v>297423.98373620067</v>
      </c>
      <c r="V427" s="58">
        <v>68482.41477441827</v>
      </c>
      <c r="W427" s="58" t="str">
        <f t="shared" si="6"/>
        <v>A</v>
      </c>
      <c r="X427" s="58">
        <v>297424</v>
      </c>
      <c r="Y427" s="63">
        <v>259493</v>
      </c>
    </row>
    <row r="428" spans="1:25">
      <c r="A428" s="64" t="s">
        <v>1388</v>
      </c>
      <c r="B428" s="64" t="s">
        <v>1327</v>
      </c>
      <c r="C428" s="64" t="s">
        <v>28</v>
      </c>
      <c r="D428" s="64" t="s">
        <v>29</v>
      </c>
      <c r="E428" s="64" t="s">
        <v>1328</v>
      </c>
      <c r="F428" s="64" t="s">
        <v>679</v>
      </c>
      <c r="G428" s="64" t="s">
        <v>23</v>
      </c>
      <c r="H428" s="64" t="s">
        <v>24</v>
      </c>
      <c r="I428" s="64" t="s">
        <v>1389</v>
      </c>
      <c r="J428" s="64" t="s">
        <v>1336</v>
      </c>
      <c r="K428" s="64" t="s">
        <v>172</v>
      </c>
      <c r="L428" s="65">
        <v>66780</v>
      </c>
      <c r="M428" s="65">
        <v>77956</v>
      </c>
      <c r="N428" s="65">
        <v>77956</v>
      </c>
      <c r="O428" s="65">
        <v>147433</v>
      </c>
      <c r="P428" s="65">
        <v>0</v>
      </c>
      <c r="Q428" s="65">
        <v>17080</v>
      </c>
      <c r="R428" s="65">
        <v>10043</v>
      </c>
      <c r="S428" s="65">
        <v>1441</v>
      </c>
      <c r="T428" s="57">
        <v>0</v>
      </c>
      <c r="U428" s="58">
        <v>1060242.8395170686</v>
      </c>
      <c r="V428" s="58">
        <v>1033572.8571598772</v>
      </c>
      <c r="W428" s="58" t="str">
        <f t="shared" si="6"/>
        <v>A</v>
      </c>
      <c r="X428" s="58">
        <v>1060243</v>
      </c>
      <c r="Y428" s="63">
        <v>925028</v>
      </c>
    </row>
    <row r="429" spans="1:25">
      <c r="A429" s="64" t="s">
        <v>1390</v>
      </c>
      <c r="B429" s="64" t="s">
        <v>1327</v>
      </c>
      <c r="C429" s="64" t="s">
        <v>28</v>
      </c>
      <c r="D429" s="64" t="s">
        <v>29</v>
      </c>
      <c r="E429" s="64" t="s">
        <v>1328</v>
      </c>
      <c r="F429" s="64" t="s">
        <v>1391</v>
      </c>
      <c r="G429" s="64" t="s">
        <v>161</v>
      </c>
      <c r="H429" s="64" t="s">
        <v>24</v>
      </c>
      <c r="I429" s="64" t="s">
        <v>1392</v>
      </c>
      <c r="J429" s="64" t="s">
        <v>1393</v>
      </c>
      <c r="K429" s="64" t="s">
        <v>172</v>
      </c>
      <c r="L429" s="65">
        <v>27666</v>
      </c>
      <c r="M429" s="65">
        <v>30164</v>
      </c>
      <c r="N429" s="65">
        <v>30141</v>
      </c>
      <c r="O429" s="65">
        <v>27537</v>
      </c>
      <c r="P429" s="65">
        <v>0</v>
      </c>
      <c r="Q429" s="65">
        <v>8102</v>
      </c>
      <c r="R429" s="65">
        <v>3110</v>
      </c>
      <c r="S429" s="65">
        <v>448</v>
      </c>
      <c r="T429" s="57">
        <v>13769</v>
      </c>
      <c r="U429" s="58">
        <v>379711.01734947972</v>
      </c>
      <c r="V429" s="58">
        <v>545100.86346836656</v>
      </c>
      <c r="W429" s="58" t="str">
        <f t="shared" si="6"/>
        <v>B</v>
      </c>
      <c r="X429" s="58">
        <v>545101</v>
      </c>
      <c r="Y429" s="63">
        <v>475583</v>
      </c>
    </row>
    <row r="430" spans="1:25">
      <c r="A430" s="64" t="s">
        <v>1394</v>
      </c>
      <c r="B430" s="64" t="s">
        <v>1327</v>
      </c>
      <c r="C430" s="64" t="s">
        <v>28</v>
      </c>
      <c r="D430" s="64" t="s">
        <v>29</v>
      </c>
      <c r="E430" s="64" t="s">
        <v>1328</v>
      </c>
      <c r="F430" s="64" t="s">
        <v>1395</v>
      </c>
      <c r="G430" s="64" t="s">
        <v>1396</v>
      </c>
      <c r="H430" s="64" t="s">
        <v>24</v>
      </c>
      <c r="I430" s="64" t="s">
        <v>1397</v>
      </c>
      <c r="J430" s="64" t="s">
        <v>1279</v>
      </c>
      <c r="K430" s="64" t="s">
        <v>172</v>
      </c>
      <c r="L430" s="65">
        <v>42705</v>
      </c>
      <c r="M430" s="65">
        <v>46407</v>
      </c>
      <c r="N430" s="65">
        <v>45709</v>
      </c>
      <c r="O430" s="65">
        <v>43483</v>
      </c>
      <c r="P430" s="65">
        <v>0</v>
      </c>
      <c r="Q430" s="65">
        <v>4311</v>
      </c>
      <c r="R430" s="65">
        <v>5963</v>
      </c>
      <c r="S430" s="65">
        <v>283</v>
      </c>
      <c r="T430" s="57">
        <v>20277</v>
      </c>
      <c r="U430" s="58">
        <v>266265.71485014301</v>
      </c>
      <c r="V430" s="58">
        <v>760650.22269568103</v>
      </c>
      <c r="W430" s="58" t="str">
        <f t="shared" si="6"/>
        <v>B</v>
      </c>
      <c r="X430" s="58">
        <v>760650</v>
      </c>
      <c r="Y430" s="63">
        <v>663642</v>
      </c>
    </row>
    <row r="431" spans="1:25">
      <c r="A431" s="64" t="s">
        <v>1398</v>
      </c>
      <c r="B431" s="64" t="s">
        <v>1327</v>
      </c>
      <c r="C431" s="64" t="s">
        <v>49</v>
      </c>
      <c r="D431" s="64" t="s">
        <v>50</v>
      </c>
      <c r="E431" s="64" t="s">
        <v>1328</v>
      </c>
      <c r="F431" s="64" t="s">
        <v>1399</v>
      </c>
      <c r="G431" s="64" t="s">
        <v>140</v>
      </c>
      <c r="H431" s="64" t="s">
        <v>24</v>
      </c>
      <c r="I431" s="64" t="s">
        <v>1400</v>
      </c>
      <c r="J431" s="64" t="s">
        <v>1336</v>
      </c>
      <c r="K431" s="64" t="s">
        <v>172</v>
      </c>
      <c r="L431" s="65">
        <v>18906</v>
      </c>
      <c r="M431" s="65">
        <v>52634</v>
      </c>
      <c r="N431" s="65">
        <v>52634</v>
      </c>
      <c r="O431" s="65">
        <v>54167</v>
      </c>
      <c r="P431" s="65">
        <v>0</v>
      </c>
      <c r="Q431" s="65">
        <v>3165</v>
      </c>
      <c r="R431" s="65">
        <v>608</v>
      </c>
      <c r="S431" s="65">
        <v>445</v>
      </c>
      <c r="T431" s="57">
        <v>0</v>
      </c>
      <c r="U431" s="58">
        <v>279373.07797818462</v>
      </c>
      <c r="V431" s="58">
        <v>101982.16988211297</v>
      </c>
      <c r="W431" s="58" t="str">
        <f t="shared" si="6"/>
        <v>A</v>
      </c>
      <c r="X431" s="58">
        <v>279373</v>
      </c>
      <c r="Y431" s="63">
        <v>243744</v>
      </c>
    </row>
    <row r="432" spans="1:25">
      <c r="A432" s="64" t="s">
        <v>1401</v>
      </c>
      <c r="B432" s="64" t="s">
        <v>1327</v>
      </c>
      <c r="C432" s="64" t="s">
        <v>28</v>
      </c>
      <c r="D432" s="64" t="s">
        <v>29</v>
      </c>
      <c r="E432" s="64" t="s">
        <v>1328</v>
      </c>
      <c r="F432" s="64" t="s">
        <v>1402</v>
      </c>
      <c r="G432" s="64" t="s">
        <v>23</v>
      </c>
      <c r="H432" s="64" t="s">
        <v>24</v>
      </c>
      <c r="I432" s="64" t="s">
        <v>1403</v>
      </c>
      <c r="J432" s="64" t="s">
        <v>1336</v>
      </c>
      <c r="K432" s="64" t="s">
        <v>172</v>
      </c>
      <c r="L432" s="65">
        <v>12933</v>
      </c>
      <c r="M432" s="65">
        <v>42601</v>
      </c>
      <c r="N432" s="65">
        <v>42330</v>
      </c>
      <c r="O432" s="65">
        <v>141853</v>
      </c>
      <c r="P432" s="65">
        <v>0</v>
      </c>
      <c r="Q432" s="65">
        <v>4538</v>
      </c>
      <c r="R432" s="65">
        <v>1464</v>
      </c>
      <c r="S432" s="65">
        <v>352</v>
      </c>
      <c r="T432" s="57">
        <v>0</v>
      </c>
      <c r="U432" s="58">
        <v>478299.71768971253</v>
      </c>
      <c r="V432" s="58">
        <v>188546.12949287402</v>
      </c>
      <c r="W432" s="58" t="str">
        <f t="shared" si="6"/>
        <v>A</v>
      </c>
      <c r="X432" s="58">
        <v>478300</v>
      </c>
      <c r="Y432" s="63">
        <v>417301</v>
      </c>
    </row>
    <row r="433" spans="1:25">
      <c r="A433" s="64" t="s">
        <v>1404</v>
      </c>
      <c r="B433" s="64" t="s">
        <v>1327</v>
      </c>
      <c r="C433" s="64" t="s">
        <v>28</v>
      </c>
      <c r="D433" s="64" t="s">
        <v>29</v>
      </c>
      <c r="E433" s="64" t="s">
        <v>1328</v>
      </c>
      <c r="F433" s="64" t="s">
        <v>1405</v>
      </c>
      <c r="G433" s="64" t="s">
        <v>330</v>
      </c>
      <c r="H433" s="64" t="s">
        <v>24</v>
      </c>
      <c r="I433" s="64" t="s">
        <v>1406</v>
      </c>
      <c r="J433" s="64" t="s">
        <v>1347</v>
      </c>
      <c r="K433" s="64" t="s">
        <v>172</v>
      </c>
      <c r="L433" s="65">
        <v>13357</v>
      </c>
      <c r="M433" s="65">
        <v>35682</v>
      </c>
      <c r="N433" s="65">
        <v>35672</v>
      </c>
      <c r="O433" s="65">
        <v>52497</v>
      </c>
      <c r="P433" s="65">
        <v>0</v>
      </c>
      <c r="Q433" s="65">
        <v>10523</v>
      </c>
      <c r="R433" s="65">
        <v>1007</v>
      </c>
      <c r="S433" s="65">
        <v>245</v>
      </c>
      <c r="T433" s="57">
        <v>0</v>
      </c>
      <c r="U433" s="58">
        <v>469021.83224155125</v>
      </c>
      <c r="V433" s="58">
        <v>266573.24904139224</v>
      </c>
      <c r="W433" s="58" t="str">
        <f t="shared" si="6"/>
        <v>A</v>
      </c>
      <c r="X433" s="58">
        <v>469022</v>
      </c>
      <c r="Y433" s="63">
        <v>409206</v>
      </c>
    </row>
    <row r="434" spans="1:25">
      <c r="A434" s="64" t="s">
        <v>1407</v>
      </c>
      <c r="B434" s="64" t="s">
        <v>1327</v>
      </c>
      <c r="C434" s="64" t="s">
        <v>49</v>
      </c>
      <c r="D434" s="64" t="s">
        <v>50</v>
      </c>
      <c r="E434" s="64" t="s">
        <v>1328</v>
      </c>
      <c r="F434" s="64" t="s">
        <v>1408</v>
      </c>
      <c r="G434" s="64" t="s">
        <v>85</v>
      </c>
      <c r="H434" s="64" t="s">
        <v>24</v>
      </c>
      <c r="I434" s="64" t="s">
        <v>1409</v>
      </c>
      <c r="J434" s="64" t="s">
        <v>1410</v>
      </c>
      <c r="K434" s="64" t="s">
        <v>172</v>
      </c>
      <c r="L434" s="65">
        <v>22938</v>
      </c>
      <c r="M434" s="65">
        <v>38774</v>
      </c>
      <c r="N434" s="65">
        <v>38774</v>
      </c>
      <c r="O434" s="65">
        <v>32574</v>
      </c>
      <c r="P434" s="65">
        <v>0</v>
      </c>
      <c r="Q434" s="65">
        <v>4051</v>
      </c>
      <c r="R434" s="65">
        <v>2017</v>
      </c>
      <c r="S434" s="65">
        <v>287</v>
      </c>
      <c r="T434" s="57">
        <v>1673</v>
      </c>
      <c r="U434" s="58">
        <v>237486.53032628942</v>
      </c>
      <c r="V434" s="58">
        <v>240080.63858037337</v>
      </c>
      <c r="W434" s="58" t="str">
        <f t="shared" si="6"/>
        <v>B</v>
      </c>
      <c r="X434" s="58">
        <v>240081</v>
      </c>
      <c r="Y434" s="63">
        <v>209463</v>
      </c>
    </row>
    <row r="435" spans="1:25">
      <c r="A435" s="64" t="s">
        <v>1411</v>
      </c>
      <c r="B435" s="64" t="s">
        <v>1327</v>
      </c>
      <c r="C435" s="64" t="s">
        <v>49</v>
      </c>
      <c r="D435" s="64" t="s">
        <v>50</v>
      </c>
      <c r="E435" s="64" t="s">
        <v>1328</v>
      </c>
      <c r="F435" s="64" t="s">
        <v>1412</v>
      </c>
      <c r="G435" s="64" t="s">
        <v>140</v>
      </c>
      <c r="H435" s="64" t="s">
        <v>24</v>
      </c>
      <c r="I435" s="64" t="s">
        <v>1413</v>
      </c>
      <c r="J435" s="64" t="s">
        <v>1336</v>
      </c>
      <c r="K435" s="64" t="s">
        <v>172</v>
      </c>
      <c r="L435" s="65">
        <v>27471</v>
      </c>
      <c r="M435" s="65">
        <v>60590</v>
      </c>
      <c r="N435" s="65">
        <v>60590</v>
      </c>
      <c r="O435" s="65">
        <v>56690</v>
      </c>
      <c r="P435" s="65">
        <v>0</v>
      </c>
      <c r="Q435" s="65">
        <v>3470</v>
      </c>
      <c r="R435" s="65">
        <v>976</v>
      </c>
      <c r="S435" s="65">
        <v>307</v>
      </c>
      <c r="T435" s="57">
        <v>0</v>
      </c>
      <c r="U435" s="58">
        <v>270366.68299332995</v>
      </c>
      <c r="V435" s="58">
        <v>133921.00450780289</v>
      </c>
      <c r="W435" s="58" t="str">
        <f t="shared" si="6"/>
        <v>A</v>
      </c>
      <c r="X435" s="58">
        <v>270367</v>
      </c>
      <c r="Y435" s="63">
        <v>235886</v>
      </c>
    </row>
    <row r="436" spans="1:25">
      <c r="A436" s="64" t="s">
        <v>1414</v>
      </c>
      <c r="B436" s="64" t="s">
        <v>1327</v>
      </c>
      <c r="C436" s="64" t="s">
        <v>49</v>
      </c>
      <c r="D436" s="64" t="s">
        <v>50</v>
      </c>
      <c r="E436" s="64" t="s">
        <v>1328</v>
      </c>
      <c r="F436" s="64" t="s">
        <v>1415</v>
      </c>
      <c r="G436" s="64" t="s">
        <v>140</v>
      </c>
      <c r="H436" s="64" t="s">
        <v>24</v>
      </c>
      <c r="I436" s="64" t="s">
        <v>1416</v>
      </c>
      <c r="J436" s="64" t="s">
        <v>1336</v>
      </c>
      <c r="K436" s="64" t="s">
        <v>172</v>
      </c>
      <c r="L436" s="65">
        <v>61093</v>
      </c>
      <c r="M436" s="65">
        <v>54887</v>
      </c>
      <c r="N436" s="65">
        <v>54887</v>
      </c>
      <c r="O436" s="65">
        <v>51878</v>
      </c>
      <c r="P436" s="65">
        <v>0</v>
      </c>
      <c r="Q436" s="65">
        <v>2986</v>
      </c>
      <c r="R436" s="65">
        <v>16193</v>
      </c>
      <c r="S436" s="65">
        <v>206</v>
      </c>
      <c r="T436" s="57">
        <v>39335</v>
      </c>
      <c r="U436" s="58">
        <v>228888.35343069432</v>
      </c>
      <c r="V436" s="58">
        <v>1706682.5633266859</v>
      </c>
      <c r="W436" s="58" t="str">
        <f t="shared" si="6"/>
        <v>B</v>
      </c>
      <c r="X436" s="58">
        <v>1706683</v>
      </c>
      <c r="Y436" s="63">
        <v>1489025</v>
      </c>
    </row>
    <row r="437" spans="1:25">
      <c r="A437" s="64" t="s">
        <v>1417</v>
      </c>
      <c r="B437" s="64" t="s">
        <v>1327</v>
      </c>
      <c r="C437" s="64" t="s">
        <v>49</v>
      </c>
      <c r="D437" s="64" t="s">
        <v>50</v>
      </c>
      <c r="E437" s="64" t="s">
        <v>1328</v>
      </c>
      <c r="F437" s="64" t="s">
        <v>1418</v>
      </c>
      <c r="G437" s="64" t="s">
        <v>23</v>
      </c>
      <c r="H437" s="64" t="s">
        <v>24</v>
      </c>
      <c r="I437" s="64" t="s">
        <v>1419</v>
      </c>
      <c r="J437" s="64" t="s">
        <v>1336</v>
      </c>
      <c r="K437" s="64" t="s">
        <v>172</v>
      </c>
      <c r="L437" s="65">
        <v>11504</v>
      </c>
      <c r="M437" s="65">
        <v>0</v>
      </c>
      <c r="N437" s="65">
        <v>0</v>
      </c>
      <c r="O437" s="65">
        <v>68557</v>
      </c>
      <c r="P437" s="65">
        <v>0</v>
      </c>
      <c r="Q437" s="65">
        <v>4951</v>
      </c>
      <c r="R437" s="65">
        <v>706</v>
      </c>
      <c r="S437" s="65">
        <v>718</v>
      </c>
      <c r="T437" s="57">
        <v>0</v>
      </c>
      <c r="U437" s="58">
        <v>408932.85300040193</v>
      </c>
      <c r="V437" s="58">
        <v>142015.46088645462</v>
      </c>
      <c r="W437" s="58" t="str">
        <f t="shared" si="6"/>
        <v>A</v>
      </c>
      <c r="X437" s="58">
        <v>408933</v>
      </c>
      <c r="Y437" s="63">
        <v>356781</v>
      </c>
    </row>
    <row r="438" spans="1:25">
      <c r="A438" s="64" t="s">
        <v>1420</v>
      </c>
      <c r="B438" s="64" t="s">
        <v>1327</v>
      </c>
      <c r="C438" s="64" t="s">
        <v>49</v>
      </c>
      <c r="D438" s="64" t="s">
        <v>50</v>
      </c>
      <c r="E438" s="64" t="s">
        <v>1328</v>
      </c>
      <c r="F438" s="64" t="s">
        <v>1421</v>
      </c>
      <c r="G438" s="64" t="s">
        <v>23</v>
      </c>
      <c r="H438" s="64" t="s">
        <v>24</v>
      </c>
      <c r="I438" s="64" t="s">
        <v>1422</v>
      </c>
      <c r="J438" s="64" t="s">
        <v>1423</v>
      </c>
      <c r="K438" s="64" t="s">
        <v>172</v>
      </c>
      <c r="L438" s="65">
        <v>28146</v>
      </c>
      <c r="M438" s="65">
        <v>33967</v>
      </c>
      <c r="N438" s="65">
        <v>33967</v>
      </c>
      <c r="O438" s="65">
        <v>34094</v>
      </c>
      <c r="P438" s="65">
        <v>0</v>
      </c>
      <c r="Q438" s="65">
        <v>3968</v>
      </c>
      <c r="R438" s="65">
        <v>2852</v>
      </c>
      <c r="S438" s="65">
        <v>185</v>
      </c>
      <c r="T438" s="57">
        <v>7929</v>
      </c>
      <c r="U438" s="58">
        <v>220644.95211481629</v>
      </c>
      <c r="V438" s="58">
        <v>376827.12003184739</v>
      </c>
      <c r="W438" s="58" t="str">
        <f t="shared" si="6"/>
        <v>B</v>
      </c>
      <c r="X438" s="58">
        <v>376827</v>
      </c>
      <c r="Y438" s="63">
        <v>328769</v>
      </c>
    </row>
    <row r="439" spans="1:25">
      <c r="A439" s="64" t="s">
        <v>1424</v>
      </c>
      <c r="B439" s="64" t="s">
        <v>1327</v>
      </c>
      <c r="C439" s="64" t="s">
        <v>28</v>
      </c>
      <c r="D439" s="64" t="s">
        <v>29</v>
      </c>
      <c r="E439" s="64" t="s">
        <v>1328</v>
      </c>
      <c r="F439" s="64" t="s">
        <v>1425</v>
      </c>
      <c r="G439" s="64" t="s">
        <v>122</v>
      </c>
      <c r="H439" s="64" t="s">
        <v>24</v>
      </c>
      <c r="I439" s="64" t="s">
        <v>1426</v>
      </c>
      <c r="J439" s="64" t="s">
        <v>1423</v>
      </c>
      <c r="K439" s="64" t="s">
        <v>172</v>
      </c>
      <c r="L439" s="65">
        <v>103162</v>
      </c>
      <c r="M439" s="65">
        <v>124813</v>
      </c>
      <c r="N439" s="65">
        <v>124160</v>
      </c>
      <c r="O439" s="65">
        <v>115007</v>
      </c>
      <c r="P439" s="65">
        <v>114405</v>
      </c>
      <c r="Q439" s="65">
        <v>20176</v>
      </c>
      <c r="R439" s="65">
        <v>13311</v>
      </c>
      <c r="S439" s="65">
        <v>667</v>
      </c>
      <c r="T439" s="57">
        <v>39618</v>
      </c>
      <c r="U439" s="58">
        <v>960879.12647274521</v>
      </c>
      <c r="V439" s="58">
        <v>1822192.2891772427</v>
      </c>
      <c r="W439" s="58" t="str">
        <f t="shared" si="6"/>
        <v>B</v>
      </c>
      <c r="X439" s="58">
        <v>1822192</v>
      </c>
      <c r="Y439" s="63">
        <v>1589803</v>
      </c>
    </row>
    <row r="440" spans="1:25">
      <c r="A440" s="64" t="s">
        <v>1427</v>
      </c>
      <c r="B440" s="64" t="s">
        <v>1327</v>
      </c>
      <c r="C440" s="64" t="s">
        <v>49</v>
      </c>
      <c r="D440" s="64" t="s">
        <v>50</v>
      </c>
      <c r="E440" s="64" t="s">
        <v>1328</v>
      </c>
      <c r="F440" s="64" t="s">
        <v>1428</v>
      </c>
      <c r="G440" s="64" t="s">
        <v>215</v>
      </c>
      <c r="H440" s="64" t="s">
        <v>24</v>
      </c>
      <c r="I440" s="64" t="s">
        <v>1429</v>
      </c>
      <c r="J440" s="64" t="s">
        <v>1352</v>
      </c>
      <c r="K440" s="64" t="s">
        <v>172</v>
      </c>
      <c r="L440" s="65">
        <v>22116</v>
      </c>
      <c r="M440" s="65">
        <v>20161</v>
      </c>
      <c r="N440" s="65">
        <v>20161</v>
      </c>
      <c r="O440" s="65">
        <v>12941</v>
      </c>
      <c r="P440" s="65">
        <v>0</v>
      </c>
      <c r="Q440" s="65">
        <v>2466</v>
      </c>
      <c r="R440" s="65">
        <v>486</v>
      </c>
      <c r="S440" s="65">
        <v>151</v>
      </c>
      <c r="T440" s="57">
        <v>20079</v>
      </c>
      <c r="U440" s="58">
        <v>127013.90969541848</v>
      </c>
      <c r="V440" s="58">
        <v>332640.73517094011</v>
      </c>
      <c r="W440" s="58" t="str">
        <f t="shared" si="6"/>
        <v>B</v>
      </c>
      <c r="X440" s="58">
        <v>332641</v>
      </c>
      <c r="Y440" s="63">
        <v>290218</v>
      </c>
    </row>
    <row r="441" spans="1:25">
      <c r="A441" s="64" t="s">
        <v>1430</v>
      </c>
      <c r="B441" s="64" t="s">
        <v>1327</v>
      </c>
      <c r="C441" s="64" t="s">
        <v>28</v>
      </c>
      <c r="D441" s="64" t="s">
        <v>29</v>
      </c>
      <c r="E441" s="64" t="s">
        <v>1328</v>
      </c>
      <c r="F441" s="64" t="s">
        <v>1431</v>
      </c>
      <c r="G441" s="64" t="s">
        <v>1432</v>
      </c>
      <c r="H441" s="64" t="s">
        <v>24</v>
      </c>
      <c r="I441" s="64" t="s">
        <v>206</v>
      </c>
      <c r="J441" s="64" t="s">
        <v>1433</v>
      </c>
      <c r="K441" s="64" t="s">
        <v>172</v>
      </c>
      <c r="L441" s="65">
        <v>126706</v>
      </c>
      <c r="M441" s="65">
        <v>139712</v>
      </c>
      <c r="N441" s="65">
        <v>139712</v>
      </c>
      <c r="O441" s="65">
        <v>152871</v>
      </c>
      <c r="P441" s="65">
        <v>0</v>
      </c>
      <c r="Q441" s="65">
        <v>33358</v>
      </c>
      <c r="R441" s="65">
        <v>15744</v>
      </c>
      <c r="S441" s="65">
        <v>1378</v>
      </c>
      <c r="T441" s="57">
        <v>36304</v>
      </c>
      <c r="U441" s="58">
        <v>1562001.6126217553</v>
      </c>
      <c r="V441" s="58">
        <v>2198203.8898984804</v>
      </c>
      <c r="W441" s="58" t="str">
        <f t="shared" si="6"/>
        <v>B</v>
      </c>
      <c r="X441" s="58">
        <v>2198204</v>
      </c>
      <c r="Y441" s="63">
        <v>1917861</v>
      </c>
    </row>
    <row r="442" spans="1:25">
      <c r="A442" s="64" t="s">
        <v>1434</v>
      </c>
      <c r="B442" s="64" t="s">
        <v>1327</v>
      </c>
      <c r="C442" s="64" t="s">
        <v>28</v>
      </c>
      <c r="D442" s="64" t="s">
        <v>29</v>
      </c>
      <c r="E442" s="64" t="s">
        <v>1328</v>
      </c>
      <c r="F442" s="64" t="s">
        <v>1435</v>
      </c>
      <c r="G442" s="64" t="s">
        <v>1396</v>
      </c>
      <c r="H442" s="64" t="s">
        <v>24</v>
      </c>
      <c r="I442" s="64" t="s">
        <v>1436</v>
      </c>
      <c r="J442" s="64" t="s">
        <v>1279</v>
      </c>
      <c r="K442" s="64" t="s">
        <v>172</v>
      </c>
      <c r="L442" s="65">
        <v>51863</v>
      </c>
      <c r="M442" s="65">
        <v>46828</v>
      </c>
      <c r="N442" s="65">
        <v>46952</v>
      </c>
      <c r="O442" s="65">
        <v>39018</v>
      </c>
      <c r="P442" s="65">
        <v>0</v>
      </c>
      <c r="Q442" s="65">
        <v>6206</v>
      </c>
      <c r="R442" s="65">
        <v>6146</v>
      </c>
      <c r="S442" s="65">
        <v>175</v>
      </c>
      <c r="T442" s="57">
        <v>38415</v>
      </c>
      <c r="U442" s="58">
        <v>297612.1721745439</v>
      </c>
      <c r="V442" s="58">
        <v>1036688.0527114857</v>
      </c>
      <c r="W442" s="58" t="str">
        <f t="shared" si="6"/>
        <v>B</v>
      </c>
      <c r="X442" s="58">
        <v>1036688</v>
      </c>
      <c r="Y442" s="63">
        <v>904477</v>
      </c>
    </row>
    <row r="443" spans="1:25">
      <c r="A443" s="64" t="s">
        <v>1437</v>
      </c>
      <c r="B443" s="64" t="s">
        <v>1327</v>
      </c>
      <c r="C443" s="64" t="s">
        <v>28</v>
      </c>
      <c r="D443" s="64" t="s">
        <v>29</v>
      </c>
      <c r="E443" s="64" t="s">
        <v>1328</v>
      </c>
      <c r="F443" s="64" t="s">
        <v>1438</v>
      </c>
      <c r="G443" s="64" t="s">
        <v>23</v>
      </c>
      <c r="H443" s="64" t="s">
        <v>24</v>
      </c>
      <c r="I443" s="64" t="s">
        <v>1439</v>
      </c>
      <c r="J443" s="64" t="s">
        <v>1336</v>
      </c>
      <c r="K443" s="64" t="s">
        <v>172</v>
      </c>
      <c r="L443" s="65">
        <v>986</v>
      </c>
      <c r="M443" s="65">
        <v>53363</v>
      </c>
      <c r="N443" s="65">
        <v>53305</v>
      </c>
      <c r="O443" s="65">
        <v>74227</v>
      </c>
      <c r="P443" s="65">
        <v>0</v>
      </c>
      <c r="Q443" s="65">
        <v>3156</v>
      </c>
      <c r="R443" s="65">
        <v>307</v>
      </c>
      <c r="S443" s="65">
        <v>393</v>
      </c>
      <c r="T443" s="57">
        <v>0</v>
      </c>
      <c r="U443" s="58">
        <v>309720.36600160034</v>
      </c>
      <c r="V443" s="58">
        <v>80305.496789398632</v>
      </c>
      <c r="W443" s="58" t="str">
        <f t="shared" si="6"/>
        <v>A</v>
      </c>
      <c r="X443" s="58">
        <v>309720</v>
      </c>
      <c r="Y443" s="63">
        <v>270221</v>
      </c>
    </row>
    <row r="444" spans="1:25">
      <c r="A444" s="64" t="s">
        <v>1440</v>
      </c>
      <c r="B444" s="64" t="s">
        <v>1327</v>
      </c>
      <c r="C444" s="64" t="s">
        <v>28</v>
      </c>
      <c r="D444" s="64" t="s">
        <v>29</v>
      </c>
      <c r="E444" s="64" t="s">
        <v>1328</v>
      </c>
      <c r="F444" s="64" t="s">
        <v>1441</v>
      </c>
      <c r="G444" s="64" t="s">
        <v>140</v>
      </c>
      <c r="H444" s="64" t="s">
        <v>24</v>
      </c>
      <c r="I444" s="64" t="s">
        <v>1442</v>
      </c>
      <c r="J444" s="64" t="s">
        <v>1336</v>
      </c>
      <c r="K444" s="64" t="s">
        <v>172</v>
      </c>
      <c r="L444" s="65">
        <v>59364</v>
      </c>
      <c r="M444" s="65">
        <v>60278</v>
      </c>
      <c r="N444" s="65">
        <v>60278</v>
      </c>
      <c r="O444" s="65">
        <v>64784</v>
      </c>
      <c r="P444" s="65">
        <v>0</v>
      </c>
      <c r="Q444" s="65">
        <v>4947</v>
      </c>
      <c r="R444" s="65">
        <v>1726</v>
      </c>
      <c r="S444" s="65">
        <v>565</v>
      </c>
      <c r="T444" s="57">
        <v>23848</v>
      </c>
      <c r="U444" s="58">
        <v>375487.01855900569</v>
      </c>
      <c r="V444" s="58">
        <v>514497.11832994258</v>
      </c>
      <c r="W444" s="58" t="str">
        <f t="shared" si="6"/>
        <v>B</v>
      </c>
      <c r="X444" s="58">
        <v>514497</v>
      </c>
      <c r="Y444" s="63">
        <v>448882</v>
      </c>
    </row>
    <row r="445" spans="1:25">
      <c r="A445" s="64" t="s">
        <v>1443</v>
      </c>
      <c r="B445" s="64" t="s">
        <v>1327</v>
      </c>
      <c r="C445" s="64" t="s">
        <v>28</v>
      </c>
      <c r="D445" s="64" t="s">
        <v>29</v>
      </c>
      <c r="E445" s="64" t="s">
        <v>1328</v>
      </c>
      <c r="F445" s="64" t="s">
        <v>1444</v>
      </c>
      <c r="G445" s="64" t="s">
        <v>1445</v>
      </c>
      <c r="H445" s="64" t="s">
        <v>24</v>
      </c>
      <c r="I445" s="64" t="s">
        <v>1446</v>
      </c>
      <c r="J445" s="64" t="s">
        <v>1447</v>
      </c>
      <c r="K445" s="64" t="s">
        <v>172</v>
      </c>
      <c r="L445" s="65">
        <v>83271</v>
      </c>
      <c r="M445" s="65">
        <v>100033</v>
      </c>
      <c r="N445" s="65">
        <v>99637</v>
      </c>
      <c r="O445" s="65">
        <v>116250</v>
      </c>
      <c r="P445" s="65">
        <v>0</v>
      </c>
      <c r="Q445" s="65">
        <v>18061</v>
      </c>
      <c r="R445" s="65">
        <v>10308</v>
      </c>
      <c r="S445" s="65">
        <v>802</v>
      </c>
      <c r="T445" s="57">
        <v>8076</v>
      </c>
      <c r="U445" s="58">
        <v>920990.23119815497</v>
      </c>
      <c r="V445" s="58">
        <v>1172132.4524314953</v>
      </c>
      <c r="W445" s="58" t="str">
        <f t="shared" si="6"/>
        <v>B</v>
      </c>
      <c r="X445" s="58">
        <v>1172132</v>
      </c>
      <c r="Y445" s="63">
        <v>1022647</v>
      </c>
    </row>
    <row r="446" spans="1:25">
      <c r="A446" s="64" t="s">
        <v>1449</v>
      </c>
      <c r="B446" s="64" t="s">
        <v>1327</v>
      </c>
      <c r="C446" s="64" t="s">
        <v>28</v>
      </c>
      <c r="D446" s="64" t="s">
        <v>29</v>
      </c>
      <c r="E446" s="64" t="s">
        <v>1328</v>
      </c>
      <c r="F446" s="64" t="s">
        <v>1450</v>
      </c>
      <c r="G446" s="64" t="s">
        <v>215</v>
      </c>
      <c r="H446" s="64" t="s">
        <v>24</v>
      </c>
      <c r="I446" s="64" t="s">
        <v>1451</v>
      </c>
      <c r="J446" s="64" t="s">
        <v>1352</v>
      </c>
      <c r="K446" s="64" t="s">
        <v>172</v>
      </c>
      <c r="L446" s="65">
        <v>27294</v>
      </c>
      <c r="M446" s="65">
        <v>36796</v>
      </c>
      <c r="N446" s="65">
        <v>35978</v>
      </c>
      <c r="O446" s="65">
        <v>41250</v>
      </c>
      <c r="P446" s="65">
        <v>40333</v>
      </c>
      <c r="Q446" s="65">
        <v>9261</v>
      </c>
      <c r="R446" s="65">
        <v>2794</v>
      </c>
      <c r="S446" s="65">
        <v>290</v>
      </c>
      <c r="T446" s="57">
        <v>418</v>
      </c>
      <c r="U446" s="58">
        <v>415635.8472361578</v>
      </c>
      <c r="V446" s="58">
        <v>376190.04354290717</v>
      </c>
      <c r="W446" s="58" t="str">
        <f t="shared" si="6"/>
        <v>A</v>
      </c>
      <c r="X446" s="58">
        <v>415636</v>
      </c>
      <c r="Y446" s="63">
        <v>362629</v>
      </c>
    </row>
    <row r="447" spans="1:25">
      <c r="A447" s="64" t="s">
        <v>1452</v>
      </c>
      <c r="B447" s="64" t="s">
        <v>1327</v>
      </c>
      <c r="C447" s="64" t="s">
        <v>49</v>
      </c>
      <c r="D447" s="64" t="s">
        <v>50</v>
      </c>
      <c r="E447" s="64" t="s">
        <v>1328</v>
      </c>
      <c r="F447" s="64" t="s">
        <v>1453</v>
      </c>
      <c r="G447" s="64" t="s">
        <v>85</v>
      </c>
      <c r="H447" s="64" t="s">
        <v>24</v>
      </c>
      <c r="I447" s="64" t="s">
        <v>1454</v>
      </c>
      <c r="J447" s="64" t="s">
        <v>1410</v>
      </c>
      <c r="K447" s="64" t="s">
        <v>172</v>
      </c>
      <c r="L447" s="65">
        <v>55719</v>
      </c>
      <c r="M447" s="65">
        <v>67653</v>
      </c>
      <c r="N447" s="65">
        <v>67653</v>
      </c>
      <c r="O447" s="65">
        <v>89078</v>
      </c>
      <c r="P447" s="65">
        <v>0</v>
      </c>
      <c r="Q447" s="65">
        <v>11422</v>
      </c>
      <c r="R447" s="65">
        <v>6803</v>
      </c>
      <c r="S447" s="65">
        <v>1600</v>
      </c>
      <c r="T447" s="57">
        <v>0</v>
      </c>
      <c r="U447" s="58">
        <v>798067.18893668242</v>
      </c>
      <c r="V447" s="58">
        <v>697396.15468016884</v>
      </c>
      <c r="W447" s="58" t="str">
        <f t="shared" si="6"/>
        <v>A</v>
      </c>
      <c r="X447" s="58">
        <v>798067</v>
      </c>
      <c r="Y447" s="63">
        <v>696287</v>
      </c>
    </row>
    <row r="448" spans="1:25">
      <c r="A448" s="64" t="s">
        <v>1455</v>
      </c>
      <c r="B448" s="64" t="s">
        <v>1327</v>
      </c>
      <c r="C448" s="64" t="s">
        <v>49</v>
      </c>
      <c r="D448" s="64" t="s">
        <v>50</v>
      </c>
      <c r="E448" s="64" t="s">
        <v>1328</v>
      </c>
      <c r="F448" s="64" t="s">
        <v>1456</v>
      </c>
      <c r="G448" s="64" t="s">
        <v>1374</v>
      </c>
      <c r="H448" s="64" t="s">
        <v>24</v>
      </c>
      <c r="I448" s="64" t="s">
        <v>1457</v>
      </c>
      <c r="J448" s="64" t="s">
        <v>1336</v>
      </c>
      <c r="K448" s="64" t="s">
        <v>172</v>
      </c>
      <c r="L448" s="65">
        <v>24312</v>
      </c>
      <c r="M448" s="65">
        <v>43043</v>
      </c>
      <c r="N448" s="65">
        <v>43043</v>
      </c>
      <c r="O448" s="65">
        <v>52894</v>
      </c>
      <c r="P448" s="65">
        <v>0</v>
      </c>
      <c r="Q448" s="65">
        <v>2353</v>
      </c>
      <c r="R448" s="65">
        <v>1667</v>
      </c>
      <c r="S448" s="65">
        <v>125</v>
      </c>
      <c r="T448" s="57">
        <v>0</v>
      </c>
      <c r="U448" s="58">
        <v>197659.23935777746</v>
      </c>
      <c r="V448" s="58">
        <v>162644.03343179735</v>
      </c>
      <c r="W448" s="58" t="str">
        <f t="shared" si="6"/>
        <v>A</v>
      </c>
      <c r="X448" s="58">
        <v>197659</v>
      </c>
      <c r="Y448" s="63">
        <v>172451</v>
      </c>
    </row>
    <row r="449" spans="1:25">
      <c r="A449" s="64" t="s">
        <v>1458</v>
      </c>
      <c r="B449" s="64" t="s">
        <v>1327</v>
      </c>
      <c r="C449" s="64" t="s">
        <v>102</v>
      </c>
      <c r="D449" s="64" t="s">
        <v>103</v>
      </c>
      <c r="E449" s="64" t="s">
        <v>1328</v>
      </c>
      <c r="F449" s="64" t="s">
        <v>1138</v>
      </c>
      <c r="G449" s="64" t="s">
        <v>140</v>
      </c>
      <c r="H449" s="64" t="s">
        <v>24</v>
      </c>
      <c r="I449" s="64" t="s">
        <v>24</v>
      </c>
      <c r="J449" s="64" t="s">
        <v>1336</v>
      </c>
      <c r="K449" s="64" t="s">
        <v>172</v>
      </c>
      <c r="L449" s="65">
        <v>1075480</v>
      </c>
      <c r="M449" s="65">
        <v>1479747</v>
      </c>
      <c r="N449" s="65">
        <v>1483728</v>
      </c>
      <c r="O449" s="65">
        <v>1663519</v>
      </c>
      <c r="P449" s="65">
        <v>0</v>
      </c>
      <c r="Q449" s="65">
        <v>139198</v>
      </c>
      <c r="R449" s="65">
        <v>64248</v>
      </c>
      <c r="S449" s="65">
        <v>14882</v>
      </c>
      <c r="T449" s="57">
        <v>0</v>
      </c>
      <c r="U449" s="58">
        <v>10080145.098304404</v>
      </c>
      <c r="V449" s="58">
        <v>7165628.7788044959</v>
      </c>
      <c r="W449" s="58" t="str">
        <f t="shared" si="6"/>
        <v>A</v>
      </c>
      <c r="X449" s="58">
        <v>10080145</v>
      </c>
      <c r="Y449" s="63">
        <v>8794599</v>
      </c>
    </row>
    <row r="450" spans="1:25">
      <c r="A450" s="64" t="s">
        <v>1459</v>
      </c>
      <c r="B450" s="64" t="s">
        <v>1327</v>
      </c>
      <c r="C450" s="64" t="s">
        <v>102</v>
      </c>
      <c r="D450" s="64" t="s">
        <v>103</v>
      </c>
      <c r="E450" s="64" t="s">
        <v>1328</v>
      </c>
      <c r="F450" s="64" t="s">
        <v>1460</v>
      </c>
      <c r="G450" s="64" t="s">
        <v>1374</v>
      </c>
      <c r="H450" s="64" t="s">
        <v>24</v>
      </c>
      <c r="I450" s="64" t="s">
        <v>24</v>
      </c>
      <c r="J450" s="64" t="s">
        <v>1336</v>
      </c>
      <c r="K450" s="64" t="s">
        <v>172</v>
      </c>
      <c r="L450" s="65">
        <v>255057</v>
      </c>
      <c r="M450" s="65">
        <v>509744</v>
      </c>
      <c r="N450" s="65">
        <v>509029</v>
      </c>
      <c r="O450" s="65">
        <v>674395</v>
      </c>
      <c r="P450" s="65">
        <v>0</v>
      </c>
      <c r="Q450" s="65">
        <v>38693</v>
      </c>
      <c r="R450" s="65">
        <v>16783</v>
      </c>
      <c r="S450" s="65">
        <v>5351</v>
      </c>
      <c r="T450" s="57">
        <v>0</v>
      </c>
      <c r="U450" s="58">
        <v>3424258.7183661507</v>
      </c>
      <c r="V450" s="58">
        <v>1914937.3803100833</v>
      </c>
      <c r="W450" s="58" t="str">
        <f t="shared" si="6"/>
        <v>A</v>
      </c>
      <c r="X450" s="58">
        <v>3424259</v>
      </c>
      <c r="Y450" s="63">
        <v>2987555</v>
      </c>
    </row>
    <row r="451" spans="1:25">
      <c r="A451" s="64" t="s">
        <v>1461</v>
      </c>
      <c r="B451" s="64" t="s">
        <v>1327</v>
      </c>
      <c r="C451" s="64" t="s">
        <v>102</v>
      </c>
      <c r="D451" s="64" t="s">
        <v>103</v>
      </c>
      <c r="E451" s="64" t="s">
        <v>1328</v>
      </c>
      <c r="F451" s="64" t="s">
        <v>1241</v>
      </c>
      <c r="G451" s="64" t="s">
        <v>585</v>
      </c>
      <c r="H451" s="64" t="s">
        <v>24</v>
      </c>
      <c r="I451" s="64" t="s">
        <v>24</v>
      </c>
      <c r="J451" s="64" t="s">
        <v>1336</v>
      </c>
      <c r="K451" s="64" t="s">
        <v>172</v>
      </c>
      <c r="L451" s="65">
        <v>94519</v>
      </c>
      <c r="M451" s="65">
        <v>0</v>
      </c>
      <c r="N451" s="65">
        <v>0</v>
      </c>
      <c r="O451" s="65">
        <v>273113</v>
      </c>
      <c r="P451" s="65">
        <v>0</v>
      </c>
      <c r="Q451" s="65">
        <v>13960</v>
      </c>
      <c r="R451" s="65">
        <v>7690</v>
      </c>
      <c r="S451" s="65">
        <v>1453</v>
      </c>
      <c r="T451" s="57">
        <v>0</v>
      </c>
      <c r="U451" s="58">
        <v>1213140.6748365758</v>
      </c>
      <c r="V451" s="58">
        <v>807720.75258932775</v>
      </c>
      <c r="W451" s="58" t="str">
        <f t="shared" ref="W451:W514" si="7">IF(U451&gt;V451, "A", "B")</f>
        <v>A</v>
      </c>
      <c r="X451" s="58">
        <v>1213141</v>
      </c>
      <c r="Y451" s="63">
        <v>1058426</v>
      </c>
    </row>
    <row r="452" spans="1:25">
      <c r="A452" s="64" t="s">
        <v>1144</v>
      </c>
      <c r="B452" s="64" t="s">
        <v>1327</v>
      </c>
      <c r="C452" s="64" t="s">
        <v>102</v>
      </c>
      <c r="D452" s="64" t="s">
        <v>103</v>
      </c>
      <c r="E452" s="64" t="s">
        <v>1328</v>
      </c>
      <c r="F452" s="64" t="s">
        <v>106</v>
      </c>
      <c r="G452" s="64" t="s">
        <v>85</v>
      </c>
      <c r="H452" s="64" t="s">
        <v>24</v>
      </c>
      <c r="I452" s="64" t="s">
        <v>24</v>
      </c>
      <c r="J452" s="64" t="s">
        <v>1410</v>
      </c>
      <c r="K452" s="64" t="s">
        <v>172</v>
      </c>
      <c r="L452" s="65">
        <v>214997</v>
      </c>
      <c r="M452" s="65">
        <v>333936</v>
      </c>
      <c r="N452" s="65">
        <v>333921</v>
      </c>
      <c r="O452" s="65">
        <v>581317</v>
      </c>
      <c r="P452" s="65">
        <v>0</v>
      </c>
      <c r="Q452" s="65">
        <v>30567</v>
      </c>
      <c r="R452" s="65">
        <v>15973</v>
      </c>
      <c r="S452" s="65">
        <v>3445</v>
      </c>
      <c r="T452" s="57">
        <v>0</v>
      </c>
      <c r="U452" s="58">
        <v>2668109.0960267186</v>
      </c>
      <c r="V452" s="58">
        <v>1706771.9385136128</v>
      </c>
      <c r="W452" s="58" t="str">
        <f t="shared" si="7"/>
        <v>A</v>
      </c>
      <c r="X452" s="58">
        <v>2668109</v>
      </c>
      <c r="Y452" s="63">
        <v>2327838</v>
      </c>
    </row>
    <row r="453" spans="1:25">
      <c r="A453" s="64" t="s">
        <v>1462</v>
      </c>
      <c r="B453" s="64" t="s">
        <v>1327</v>
      </c>
      <c r="C453" s="64" t="s">
        <v>102</v>
      </c>
      <c r="D453" s="64" t="s">
        <v>103</v>
      </c>
      <c r="E453" s="64" t="s">
        <v>1328</v>
      </c>
      <c r="F453" s="64" t="s">
        <v>795</v>
      </c>
      <c r="G453" s="64" t="s">
        <v>272</v>
      </c>
      <c r="H453" s="64" t="s">
        <v>24</v>
      </c>
      <c r="I453" s="64" t="s">
        <v>24</v>
      </c>
      <c r="J453" s="64" t="s">
        <v>1336</v>
      </c>
      <c r="K453" s="64" t="s">
        <v>172</v>
      </c>
      <c r="L453" s="65">
        <v>84210</v>
      </c>
      <c r="M453" s="65">
        <v>0</v>
      </c>
      <c r="N453" s="65">
        <v>0</v>
      </c>
      <c r="O453" s="65">
        <v>323475</v>
      </c>
      <c r="P453" s="65">
        <v>0</v>
      </c>
      <c r="Q453" s="65">
        <v>17632</v>
      </c>
      <c r="R453" s="65">
        <v>10995</v>
      </c>
      <c r="S453" s="65">
        <v>1662</v>
      </c>
      <c r="T453" s="57">
        <v>0</v>
      </c>
      <c r="U453" s="58">
        <v>1460701.7810008037</v>
      </c>
      <c r="V453" s="58">
        <v>1111813.7965504916</v>
      </c>
      <c r="W453" s="58" t="str">
        <f t="shared" si="7"/>
        <v>A</v>
      </c>
      <c r="X453" s="58">
        <v>1460702</v>
      </c>
      <c r="Y453" s="63">
        <v>1274415</v>
      </c>
    </row>
    <row r="454" spans="1:25">
      <c r="A454" s="64" t="s">
        <v>1463</v>
      </c>
      <c r="B454" s="64" t="s">
        <v>1327</v>
      </c>
      <c r="C454" s="64" t="s">
        <v>102</v>
      </c>
      <c r="D454" s="64" t="s">
        <v>103</v>
      </c>
      <c r="E454" s="64" t="s">
        <v>1328</v>
      </c>
      <c r="F454" s="64" t="s">
        <v>1464</v>
      </c>
      <c r="G454" s="64" t="s">
        <v>136</v>
      </c>
      <c r="H454" s="64" t="s">
        <v>24</v>
      </c>
      <c r="I454" s="64" t="s">
        <v>24</v>
      </c>
      <c r="J454" s="64" t="s">
        <v>1332</v>
      </c>
      <c r="K454" s="64" t="s">
        <v>172</v>
      </c>
      <c r="L454" s="65">
        <v>142178</v>
      </c>
      <c r="M454" s="65">
        <v>177450</v>
      </c>
      <c r="N454" s="65">
        <v>179223</v>
      </c>
      <c r="O454" s="65">
        <v>215114</v>
      </c>
      <c r="P454" s="65">
        <v>0</v>
      </c>
      <c r="Q454" s="65">
        <v>21144</v>
      </c>
      <c r="R454" s="65">
        <v>11497</v>
      </c>
      <c r="S454" s="65">
        <v>923</v>
      </c>
      <c r="T454" s="57">
        <v>0</v>
      </c>
      <c r="U454" s="58">
        <v>1230830.6032930184</v>
      </c>
      <c r="V454" s="58">
        <v>1212638.2909107851</v>
      </c>
      <c r="W454" s="58" t="str">
        <f t="shared" si="7"/>
        <v>A</v>
      </c>
      <c r="X454" s="58">
        <v>1230831</v>
      </c>
      <c r="Y454" s="63">
        <v>1073860</v>
      </c>
    </row>
    <row r="455" spans="1:25">
      <c r="A455" s="64" t="s">
        <v>1465</v>
      </c>
      <c r="B455" s="64" t="s">
        <v>1327</v>
      </c>
      <c r="C455" s="64" t="s">
        <v>102</v>
      </c>
      <c r="D455" s="64" t="s">
        <v>103</v>
      </c>
      <c r="E455" s="64" t="s">
        <v>1328</v>
      </c>
      <c r="F455" s="64" t="s">
        <v>1466</v>
      </c>
      <c r="G455" s="64" t="s">
        <v>1277</v>
      </c>
      <c r="H455" s="64" t="s">
        <v>24</v>
      </c>
      <c r="I455" s="64" t="s">
        <v>24</v>
      </c>
      <c r="J455" s="64" t="s">
        <v>1332</v>
      </c>
      <c r="K455" s="64" t="s">
        <v>172</v>
      </c>
      <c r="L455" s="65">
        <v>147945</v>
      </c>
      <c r="M455" s="65">
        <v>171194</v>
      </c>
      <c r="N455" s="65">
        <v>171194</v>
      </c>
      <c r="O455" s="65">
        <v>208350</v>
      </c>
      <c r="P455" s="65">
        <v>0</v>
      </c>
      <c r="Q455" s="65">
        <v>22928</v>
      </c>
      <c r="R455" s="65">
        <v>9897</v>
      </c>
      <c r="S455" s="65">
        <v>1108</v>
      </c>
      <c r="T455" s="57">
        <v>12535</v>
      </c>
      <c r="U455" s="58">
        <v>1303848.4764144793</v>
      </c>
      <c r="V455" s="58">
        <v>1275762.5997064691</v>
      </c>
      <c r="W455" s="58" t="str">
        <f t="shared" si="7"/>
        <v>A</v>
      </c>
      <c r="X455" s="58">
        <v>1303848</v>
      </c>
      <c r="Y455" s="63">
        <v>1137565</v>
      </c>
    </row>
    <row r="456" spans="1:25">
      <c r="A456" s="64" t="s">
        <v>1467</v>
      </c>
      <c r="B456" s="64" t="s">
        <v>1327</v>
      </c>
      <c r="C456" s="64" t="s">
        <v>102</v>
      </c>
      <c r="D456" s="64" t="s">
        <v>103</v>
      </c>
      <c r="E456" s="64" t="s">
        <v>1328</v>
      </c>
      <c r="F456" s="64" t="s">
        <v>1468</v>
      </c>
      <c r="G456" s="64" t="s">
        <v>1469</v>
      </c>
      <c r="H456" s="64" t="s">
        <v>24</v>
      </c>
      <c r="I456" s="64" t="s">
        <v>24</v>
      </c>
      <c r="J456" s="64" t="s">
        <v>1336</v>
      </c>
      <c r="K456" s="64" t="s">
        <v>172</v>
      </c>
      <c r="L456" s="65">
        <v>121337</v>
      </c>
      <c r="M456" s="65">
        <v>194217</v>
      </c>
      <c r="N456" s="65">
        <v>194287</v>
      </c>
      <c r="O456" s="65">
        <v>412874</v>
      </c>
      <c r="P456" s="65">
        <v>0</v>
      </c>
      <c r="Q456" s="65">
        <v>19417</v>
      </c>
      <c r="R456" s="65">
        <v>9104</v>
      </c>
      <c r="S456" s="65">
        <v>1764</v>
      </c>
      <c r="T456" s="57">
        <v>0</v>
      </c>
      <c r="U456" s="58">
        <v>1708712.5273201913</v>
      </c>
      <c r="V456" s="58">
        <v>1009689.5740428104</v>
      </c>
      <c r="W456" s="58" t="str">
        <f t="shared" si="7"/>
        <v>A</v>
      </c>
      <c r="X456" s="58">
        <v>1708713</v>
      </c>
      <c r="Y456" s="63">
        <v>1490796</v>
      </c>
    </row>
    <row r="457" spans="1:25">
      <c r="A457" s="64" t="s">
        <v>1470</v>
      </c>
      <c r="B457" s="64" t="s">
        <v>1471</v>
      </c>
      <c r="C457" s="64" t="s">
        <v>19</v>
      </c>
      <c r="D457" s="64" t="s">
        <v>20</v>
      </c>
      <c r="E457" s="64" t="s">
        <v>1472</v>
      </c>
      <c r="F457" s="64" t="s">
        <v>22</v>
      </c>
      <c r="G457" s="64" t="s">
        <v>23</v>
      </c>
      <c r="H457" s="64" t="s">
        <v>24</v>
      </c>
      <c r="I457" s="64" t="s">
        <v>24</v>
      </c>
      <c r="J457" s="64" t="s">
        <v>25</v>
      </c>
      <c r="K457" s="64" t="s">
        <v>1473</v>
      </c>
      <c r="L457" s="65">
        <v>0</v>
      </c>
      <c r="M457" s="65">
        <v>5490330</v>
      </c>
      <c r="N457" s="65">
        <v>5490224</v>
      </c>
      <c r="O457" s="65">
        <v>3741785</v>
      </c>
      <c r="P457" s="65">
        <v>0</v>
      </c>
      <c r="Q457" s="65">
        <v>364920</v>
      </c>
      <c r="R457" s="65">
        <v>306506</v>
      </c>
      <c r="S457" s="65">
        <v>20080</v>
      </c>
      <c r="T457" s="57">
        <v>0</v>
      </c>
      <c r="U457" s="58">
        <v>24675540.832891367</v>
      </c>
      <c r="V457" s="58">
        <v>32509912.611444529</v>
      </c>
      <c r="W457" s="58" t="str">
        <f t="shared" si="7"/>
        <v>B</v>
      </c>
      <c r="X457" s="58">
        <v>32509913</v>
      </c>
      <c r="Y457" s="63">
        <v>27107784</v>
      </c>
    </row>
    <row r="458" spans="1:25">
      <c r="A458" s="64" t="s">
        <v>1474</v>
      </c>
      <c r="B458" s="64" t="s">
        <v>1471</v>
      </c>
      <c r="C458" s="64" t="s">
        <v>28</v>
      </c>
      <c r="D458" s="64" t="s">
        <v>29</v>
      </c>
      <c r="E458" s="64" t="s">
        <v>1472</v>
      </c>
      <c r="F458" s="64" t="s">
        <v>1475</v>
      </c>
      <c r="G458" s="64" t="s">
        <v>359</v>
      </c>
      <c r="H458" s="64" t="s">
        <v>24</v>
      </c>
      <c r="I458" s="64" t="s">
        <v>1476</v>
      </c>
      <c r="J458" s="64" t="s">
        <v>1477</v>
      </c>
      <c r="K458" s="64" t="s">
        <v>1473</v>
      </c>
      <c r="L458" s="65">
        <v>49061</v>
      </c>
      <c r="M458" s="65">
        <v>64695</v>
      </c>
      <c r="N458" s="65">
        <v>64695</v>
      </c>
      <c r="O458" s="65">
        <v>56129</v>
      </c>
      <c r="P458" s="65">
        <v>0</v>
      </c>
      <c r="Q458" s="65">
        <v>10371</v>
      </c>
      <c r="R458" s="65">
        <v>7203</v>
      </c>
      <c r="S458" s="65">
        <v>308</v>
      </c>
      <c r="T458" s="57">
        <v>17120</v>
      </c>
      <c r="U458" s="58">
        <v>482143.05829453608</v>
      </c>
      <c r="V458" s="58">
        <v>921666.81299224345</v>
      </c>
      <c r="W458" s="58" t="str">
        <f t="shared" si="7"/>
        <v>B</v>
      </c>
      <c r="X458" s="58">
        <v>921667</v>
      </c>
      <c r="Y458" s="63">
        <v>804124</v>
      </c>
    </row>
    <row r="459" spans="1:25">
      <c r="A459" s="64" t="s">
        <v>1344</v>
      </c>
      <c r="B459" s="64" t="s">
        <v>1471</v>
      </c>
      <c r="C459" s="64" t="s">
        <v>28</v>
      </c>
      <c r="D459" s="64" t="s">
        <v>29</v>
      </c>
      <c r="E459" s="64" t="s">
        <v>1472</v>
      </c>
      <c r="F459" s="64" t="s">
        <v>1478</v>
      </c>
      <c r="G459" s="64" t="s">
        <v>1024</v>
      </c>
      <c r="H459" s="64" t="s">
        <v>24</v>
      </c>
      <c r="I459" s="64" t="s">
        <v>1479</v>
      </c>
      <c r="J459" s="64" t="s">
        <v>1480</v>
      </c>
      <c r="K459" s="64" t="s">
        <v>1473</v>
      </c>
      <c r="L459" s="65">
        <v>31357</v>
      </c>
      <c r="M459" s="65">
        <v>53813</v>
      </c>
      <c r="N459" s="65">
        <v>52044</v>
      </c>
      <c r="O459" s="65">
        <v>80405</v>
      </c>
      <c r="P459" s="65">
        <v>0</v>
      </c>
      <c r="Q459" s="65">
        <v>22500</v>
      </c>
      <c r="R459" s="65">
        <v>2292</v>
      </c>
      <c r="S459" s="65">
        <v>215</v>
      </c>
      <c r="T459" s="57">
        <v>0</v>
      </c>
      <c r="U459" s="58">
        <v>887964.93804170866</v>
      </c>
      <c r="V459" s="58">
        <v>579903.10088192811</v>
      </c>
      <c r="W459" s="58" t="str">
        <f t="shared" si="7"/>
        <v>A</v>
      </c>
      <c r="X459" s="58">
        <v>887965</v>
      </c>
      <c r="Y459" s="63">
        <v>774721</v>
      </c>
    </row>
    <row r="460" spans="1:25">
      <c r="A460" s="64" t="s">
        <v>1481</v>
      </c>
      <c r="B460" s="64" t="s">
        <v>1471</v>
      </c>
      <c r="C460" s="64" t="s">
        <v>28</v>
      </c>
      <c r="D460" s="64" t="s">
        <v>29</v>
      </c>
      <c r="E460" s="64" t="s">
        <v>1472</v>
      </c>
      <c r="F460" s="64" t="s">
        <v>266</v>
      </c>
      <c r="G460" s="64" t="s">
        <v>1116</v>
      </c>
      <c r="H460" s="64" t="s">
        <v>24</v>
      </c>
      <c r="I460" s="64" t="s">
        <v>1482</v>
      </c>
      <c r="J460" s="64" t="s">
        <v>1483</v>
      </c>
      <c r="K460" s="64" t="s">
        <v>1473</v>
      </c>
      <c r="L460" s="65">
        <v>1442</v>
      </c>
      <c r="M460" s="65">
        <v>0</v>
      </c>
      <c r="N460" s="65">
        <v>0</v>
      </c>
      <c r="O460" s="65">
        <v>79191</v>
      </c>
      <c r="P460" s="65">
        <v>0</v>
      </c>
      <c r="Q460" s="65">
        <v>2127</v>
      </c>
      <c r="R460" s="65">
        <v>349</v>
      </c>
      <c r="S460" s="65">
        <v>66</v>
      </c>
      <c r="T460" s="57">
        <v>0</v>
      </c>
      <c r="U460" s="58">
        <v>232391.97734556167</v>
      </c>
      <c r="V460" s="58">
        <v>64276.78430833423</v>
      </c>
      <c r="W460" s="58" t="str">
        <f t="shared" si="7"/>
        <v>A</v>
      </c>
      <c r="X460" s="58">
        <v>232392</v>
      </c>
      <c r="Y460" s="63">
        <v>202754</v>
      </c>
    </row>
    <row r="461" spans="1:25">
      <c r="A461" s="64" t="s">
        <v>1484</v>
      </c>
      <c r="B461" s="64" t="s">
        <v>1471</v>
      </c>
      <c r="C461" s="64" t="s">
        <v>28</v>
      </c>
      <c r="D461" s="64" t="s">
        <v>29</v>
      </c>
      <c r="E461" s="64" t="s">
        <v>1472</v>
      </c>
      <c r="F461" s="64" t="s">
        <v>63</v>
      </c>
      <c r="G461" s="64" t="s">
        <v>181</v>
      </c>
      <c r="H461" s="64" t="s">
        <v>24</v>
      </c>
      <c r="I461" s="64" t="s">
        <v>1485</v>
      </c>
      <c r="J461" s="64" t="s">
        <v>1486</v>
      </c>
      <c r="K461" s="64" t="s">
        <v>1473</v>
      </c>
      <c r="L461" s="65">
        <v>20778</v>
      </c>
      <c r="M461" s="65">
        <v>0</v>
      </c>
      <c r="N461" s="65">
        <v>0</v>
      </c>
      <c r="O461" s="65">
        <v>44061</v>
      </c>
      <c r="P461" s="65">
        <v>0</v>
      </c>
      <c r="Q461" s="65">
        <v>4311</v>
      </c>
      <c r="R461" s="65">
        <v>2354</v>
      </c>
      <c r="S461" s="65">
        <v>196</v>
      </c>
      <c r="T461" s="57">
        <v>0</v>
      </c>
      <c r="U461" s="58">
        <v>252670.71880612717</v>
      </c>
      <c r="V461" s="58">
        <v>247949.7055459969</v>
      </c>
      <c r="W461" s="58" t="str">
        <f t="shared" si="7"/>
        <v>A</v>
      </c>
      <c r="X461" s="58">
        <v>252671</v>
      </c>
      <c r="Y461" s="63">
        <v>220447</v>
      </c>
    </row>
    <row r="462" spans="1:25">
      <c r="A462" s="64" t="s">
        <v>1487</v>
      </c>
      <c r="B462" s="64" t="s">
        <v>1471</v>
      </c>
      <c r="C462" s="64" t="s">
        <v>49</v>
      </c>
      <c r="D462" s="64" t="s">
        <v>50</v>
      </c>
      <c r="E462" s="64" t="s">
        <v>1472</v>
      </c>
      <c r="F462" s="64" t="s">
        <v>318</v>
      </c>
      <c r="G462" s="64" t="s">
        <v>585</v>
      </c>
      <c r="H462" s="64" t="s">
        <v>24</v>
      </c>
      <c r="I462" s="64" t="s">
        <v>1488</v>
      </c>
      <c r="J462" s="64" t="s">
        <v>1489</v>
      </c>
      <c r="K462" s="64" t="s">
        <v>1473</v>
      </c>
      <c r="L462" s="65">
        <v>57669</v>
      </c>
      <c r="M462" s="65">
        <v>39786</v>
      </c>
      <c r="N462" s="65">
        <v>39786</v>
      </c>
      <c r="O462" s="65">
        <v>29698</v>
      </c>
      <c r="P462" s="65">
        <v>0</v>
      </c>
      <c r="Q462" s="65">
        <v>9710</v>
      </c>
      <c r="R462" s="65">
        <v>5507</v>
      </c>
      <c r="S462" s="65">
        <v>605</v>
      </c>
      <c r="T462" s="57">
        <v>56403</v>
      </c>
      <c r="U462" s="58">
        <v>460105.77510446659</v>
      </c>
      <c r="V462" s="58">
        <v>1281855.3819687609</v>
      </c>
      <c r="W462" s="58" t="str">
        <f t="shared" si="7"/>
        <v>B</v>
      </c>
      <c r="X462" s="58">
        <v>1281855</v>
      </c>
      <c r="Y462" s="63">
        <v>1118377</v>
      </c>
    </row>
    <row r="463" spans="1:25">
      <c r="A463" s="64" t="s">
        <v>1490</v>
      </c>
      <c r="B463" s="64" t="s">
        <v>1471</v>
      </c>
      <c r="C463" s="64" t="s">
        <v>28</v>
      </c>
      <c r="D463" s="64" t="s">
        <v>29</v>
      </c>
      <c r="E463" s="64" t="s">
        <v>1472</v>
      </c>
      <c r="F463" s="64" t="s">
        <v>1491</v>
      </c>
      <c r="G463" s="64" t="s">
        <v>464</v>
      </c>
      <c r="H463" s="64" t="s">
        <v>24</v>
      </c>
      <c r="I463" s="64" t="s">
        <v>1492</v>
      </c>
      <c r="J463" s="64" t="s">
        <v>1493</v>
      </c>
      <c r="K463" s="64" t="s">
        <v>1473</v>
      </c>
      <c r="L463" s="65">
        <v>40274</v>
      </c>
      <c r="M463" s="65">
        <v>41305</v>
      </c>
      <c r="N463" s="65">
        <v>41305</v>
      </c>
      <c r="O463" s="65">
        <v>50949</v>
      </c>
      <c r="P463" s="65">
        <v>0</v>
      </c>
      <c r="Q463" s="65">
        <v>11487</v>
      </c>
      <c r="R463" s="65">
        <v>6707</v>
      </c>
      <c r="S463" s="65">
        <v>700</v>
      </c>
      <c r="T463" s="57">
        <v>9181</v>
      </c>
      <c r="U463" s="58">
        <v>572734.48016256583</v>
      </c>
      <c r="V463" s="58">
        <v>807102.38994838065</v>
      </c>
      <c r="W463" s="58" t="str">
        <f t="shared" si="7"/>
        <v>B</v>
      </c>
      <c r="X463" s="58">
        <v>807102</v>
      </c>
      <c r="Y463" s="63">
        <v>704170</v>
      </c>
    </row>
    <row r="464" spans="1:25">
      <c r="A464" s="64" t="s">
        <v>1494</v>
      </c>
      <c r="B464" s="64" t="s">
        <v>1471</v>
      </c>
      <c r="C464" s="64" t="s">
        <v>28</v>
      </c>
      <c r="D464" s="64" t="s">
        <v>29</v>
      </c>
      <c r="E464" s="64" t="s">
        <v>1472</v>
      </c>
      <c r="F464" s="64" t="s">
        <v>990</v>
      </c>
      <c r="G464" s="64" t="s">
        <v>1277</v>
      </c>
      <c r="H464" s="64" t="s">
        <v>24</v>
      </c>
      <c r="I464" s="64" t="s">
        <v>1495</v>
      </c>
      <c r="J464" s="64" t="s">
        <v>1496</v>
      </c>
      <c r="K464" s="64" t="s">
        <v>1473</v>
      </c>
      <c r="L464" s="65">
        <v>141543</v>
      </c>
      <c r="M464" s="65">
        <v>134206</v>
      </c>
      <c r="N464" s="65">
        <v>130496</v>
      </c>
      <c r="O464" s="65">
        <v>117429</v>
      </c>
      <c r="P464" s="65">
        <v>114183</v>
      </c>
      <c r="Q464" s="65">
        <v>20701</v>
      </c>
      <c r="R464" s="65">
        <v>15903</v>
      </c>
      <c r="S464" s="65">
        <v>988</v>
      </c>
      <c r="T464" s="57">
        <v>97144</v>
      </c>
      <c r="U464" s="58">
        <v>1036174.5268915911</v>
      </c>
      <c r="V464" s="58">
        <v>2739979.7395870965</v>
      </c>
      <c r="W464" s="58" t="str">
        <f t="shared" si="7"/>
        <v>B</v>
      </c>
      <c r="X464" s="58">
        <v>2739980</v>
      </c>
      <c r="Y464" s="63">
        <v>2390543</v>
      </c>
    </row>
    <row r="465" spans="1:25">
      <c r="A465" s="64" t="s">
        <v>1497</v>
      </c>
      <c r="B465" s="64" t="s">
        <v>1471</v>
      </c>
      <c r="C465" s="64" t="s">
        <v>28</v>
      </c>
      <c r="D465" s="64" t="s">
        <v>29</v>
      </c>
      <c r="E465" s="64" t="s">
        <v>1472</v>
      </c>
      <c r="F465" s="64" t="s">
        <v>1498</v>
      </c>
      <c r="G465" s="64" t="s">
        <v>860</v>
      </c>
      <c r="H465" s="64" t="s">
        <v>24</v>
      </c>
      <c r="I465" s="64" t="s">
        <v>1499</v>
      </c>
      <c r="J465" s="64" t="s">
        <v>1500</v>
      </c>
      <c r="K465" s="64" t="s">
        <v>1473</v>
      </c>
      <c r="L465" s="65">
        <v>161776</v>
      </c>
      <c r="M465" s="65">
        <v>179071</v>
      </c>
      <c r="N465" s="65">
        <v>172391</v>
      </c>
      <c r="O465" s="65">
        <v>253691</v>
      </c>
      <c r="P465" s="65">
        <v>244227</v>
      </c>
      <c r="Q465" s="65">
        <v>36205</v>
      </c>
      <c r="R465" s="65">
        <v>22290</v>
      </c>
      <c r="S465" s="65">
        <v>1298</v>
      </c>
      <c r="T465" s="57">
        <v>0</v>
      </c>
      <c r="U465" s="58">
        <v>1834378.4987057799</v>
      </c>
      <c r="V465" s="58">
        <v>2262469.0429419782</v>
      </c>
      <c r="W465" s="58" t="str">
        <f t="shared" si="7"/>
        <v>B</v>
      </c>
      <c r="X465" s="58">
        <v>2262469</v>
      </c>
      <c r="Y465" s="63">
        <v>1973931</v>
      </c>
    </row>
    <row r="466" spans="1:25">
      <c r="A466" s="64" t="s">
        <v>1501</v>
      </c>
      <c r="B466" s="64" t="s">
        <v>1471</v>
      </c>
      <c r="C466" s="64" t="s">
        <v>28</v>
      </c>
      <c r="D466" s="64" t="s">
        <v>29</v>
      </c>
      <c r="E466" s="64" t="s">
        <v>1472</v>
      </c>
      <c r="F466" s="64" t="s">
        <v>916</v>
      </c>
      <c r="G466" s="64" t="s">
        <v>585</v>
      </c>
      <c r="H466" s="64" t="s">
        <v>24</v>
      </c>
      <c r="I466" s="64" t="s">
        <v>372</v>
      </c>
      <c r="J466" s="64" t="s">
        <v>1489</v>
      </c>
      <c r="K466" s="64" t="s">
        <v>1473</v>
      </c>
      <c r="L466" s="65">
        <v>178320</v>
      </c>
      <c r="M466" s="65">
        <v>151968</v>
      </c>
      <c r="N466" s="65">
        <v>151953</v>
      </c>
      <c r="O466" s="65">
        <v>80294</v>
      </c>
      <c r="P466" s="65">
        <v>0</v>
      </c>
      <c r="Q466" s="65">
        <v>31893</v>
      </c>
      <c r="R466" s="65">
        <v>10429</v>
      </c>
      <c r="S466" s="65">
        <v>1163</v>
      </c>
      <c r="T466" s="57">
        <v>185942</v>
      </c>
      <c r="U466" s="58">
        <v>1337785.6885074852</v>
      </c>
      <c r="V466" s="58">
        <v>3671574.4525413672</v>
      </c>
      <c r="W466" s="58" t="str">
        <f t="shared" si="7"/>
        <v>B</v>
      </c>
      <c r="X466" s="58">
        <v>3671574</v>
      </c>
      <c r="Y466" s="63">
        <v>3203329</v>
      </c>
    </row>
    <row r="467" spans="1:25">
      <c r="A467" s="64" t="s">
        <v>1502</v>
      </c>
      <c r="B467" s="64" t="s">
        <v>1471</v>
      </c>
      <c r="C467" s="64" t="s">
        <v>28</v>
      </c>
      <c r="D467" s="64" t="s">
        <v>29</v>
      </c>
      <c r="E467" s="64" t="s">
        <v>1472</v>
      </c>
      <c r="F467" s="64" t="s">
        <v>1503</v>
      </c>
      <c r="G467" s="64" t="s">
        <v>464</v>
      </c>
      <c r="H467" s="64" t="s">
        <v>24</v>
      </c>
      <c r="I467" s="64" t="s">
        <v>1504</v>
      </c>
      <c r="J467" s="64" t="s">
        <v>1493</v>
      </c>
      <c r="K467" s="64" t="s">
        <v>1473</v>
      </c>
      <c r="L467" s="65">
        <v>13718</v>
      </c>
      <c r="M467" s="65">
        <v>19665</v>
      </c>
      <c r="N467" s="65">
        <v>19665</v>
      </c>
      <c r="O467" s="65">
        <v>31719</v>
      </c>
      <c r="P467" s="65">
        <v>0</v>
      </c>
      <c r="Q467" s="65">
        <v>4449</v>
      </c>
      <c r="R467" s="65">
        <v>2765</v>
      </c>
      <c r="S467" s="65">
        <v>330</v>
      </c>
      <c r="T467" s="57">
        <v>0</v>
      </c>
      <c r="U467" s="58">
        <v>255354.41641691449</v>
      </c>
      <c r="V467" s="58">
        <v>279872.96221712662</v>
      </c>
      <c r="W467" s="58" t="str">
        <f t="shared" si="7"/>
        <v>B</v>
      </c>
      <c r="X467" s="58">
        <v>279873</v>
      </c>
      <c r="Y467" s="63">
        <v>244180</v>
      </c>
    </row>
    <row r="468" spans="1:25">
      <c r="A468" s="64" t="s">
        <v>1505</v>
      </c>
      <c r="B468" s="64" t="s">
        <v>1471</v>
      </c>
      <c r="C468" s="64" t="s">
        <v>49</v>
      </c>
      <c r="D468" s="64" t="s">
        <v>50</v>
      </c>
      <c r="E468" s="64" t="s">
        <v>1472</v>
      </c>
      <c r="F468" s="64" t="s">
        <v>1506</v>
      </c>
      <c r="G468" s="64" t="s">
        <v>585</v>
      </c>
      <c r="H468" s="64" t="s">
        <v>24</v>
      </c>
      <c r="I468" s="64" t="s">
        <v>1507</v>
      </c>
      <c r="J468" s="64" t="s">
        <v>1489</v>
      </c>
      <c r="K468" s="64" t="s">
        <v>1473</v>
      </c>
      <c r="L468" s="65">
        <v>111698</v>
      </c>
      <c r="M468" s="65">
        <v>93714</v>
      </c>
      <c r="N468" s="65">
        <v>93714</v>
      </c>
      <c r="O468" s="65">
        <v>80830</v>
      </c>
      <c r="P468" s="65">
        <v>0</v>
      </c>
      <c r="Q468" s="65">
        <v>16477</v>
      </c>
      <c r="R468" s="65">
        <v>10530</v>
      </c>
      <c r="S468" s="65">
        <v>949</v>
      </c>
      <c r="T468" s="57">
        <v>85938</v>
      </c>
      <c r="U468" s="58">
        <v>827436.26262255386</v>
      </c>
      <c r="V468" s="58">
        <v>2137083.7149204137</v>
      </c>
      <c r="W468" s="58" t="str">
        <f t="shared" si="7"/>
        <v>B</v>
      </c>
      <c r="X468" s="58">
        <v>2137084</v>
      </c>
      <c r="Y468" s="63">
        <v>1864536</v>
      </c>
    </row>
    <row r="469" spans="1:25">
      <c r="A469" s="64" t="s">
        <v>1508</v>
      </c>
      <c r="B469" s="64" t="s">
        <v>1471</v>
      </c>
      <c r="C469" s="64" t="s">
        <v>28</v>
      </c>
      <c r="D469" s="64" t="s">
        <v>29</v>
      </c>
      <c r="E469" s="64" t="s">
        <v>1472</v>
      </c>
      <c r="F469" s="64" t="s">
        <v>369</v>
      </c>
      <c r="G469" s="64" t="s">
        <v>85</v>
      </c>
      <c r="H469" s="64" t="s">
        <v>1509</v>
      </c>
      <c r="I469" s="64" t="s">
        <v>413</v>
      </c>
      <c r="J469" s="64" t="s">
        <v>1483</v>
      </c>
      <c r="K469" s="64" t="s">
        <v>1473</v>
      </c>
      <c r="L469" s="65">
        <v>665975</v>
      </c>
      <c r="M469" s="65">
        <v>711541</v>
      </c>
      <c r="N469" s="65">
        <v>711374</v>
      </c>
      <c r="O469" s="65">
        <v>829718</v>
      </c>
      <c r="P469" s="65">
        <v>0</v>
      </c>
      <c r="Q469" s="65">
        <v>135114</v>
      </c>
      <c r="R469" s="65">
        <v>73155</v>
      </c>
      <c r="S469" s="65">
        <v>5698</v>
      </c>
      <c r="T469" s="57">
        <v>164599</v>
      </c>
      <c r="U469" s="58">
        <v>6760300.7717837263</v>
      </c>
      <c r="V469" s="58">
        <v>9794898.0354994759</v>
      </c>
      <c r="W469" s="58" t="str">
        <f t="shared" si="7"/>
        <v>B</v>
      </c>
      <c r="X469" s="58">
        <v>9794898</v>
      </c>
      <c r="Y469" s="63">
        <v>8545730</v>
      </c>
    </row>
    <row r="470" spans="1:25">
      <c r="A470" s="64" t="s">
        <v>1510</v>
      </c>
      <c r="B470" s="64" t="s">
        <v>1471</v>
      </c>
      <c r="C470" s="64" t="s">
        <v>28</v>
      </c>
      <c r="D470" s="64" t="s">
        <v>29</v>
      </c>
      <c r="E470" s="64" t="s">
        <v>1472</v>
      </c>
      <c r="F470" s="64" t="s">
        <v>1511</v>
      </c>
      <c r="G470" s="64" t="s">
        <v>302</v>
      </c>
      <c r="H470" s="64" t="s">
        <v>24</v>
      </c>
      <c r="I470" s="64" t="s">
        <v>1512</v>
      </c>
      <c r="J470" s="64" t="s">
        <v>1513</v>
      </c>
      <c r="K470" s="64" t="s">
        <v>1473</v>
      </c>
      <c r="L470" s="65">
        <v>47197</v>
      </c>
      <c r="M470" s="65">
        <v>47808</v>
      </c>
      <c r="N470" s="65">
        <v>47808</v>
      </c>
      <c r="O470" s="65">
        <v>45468</v>
      </c>
      <c r="P470" s="65">
        <v>0</v>
      </c>
      <c r="Q470" s="65">
        <v>10001</v>
      </c>
      <c r="R470" s="65">
        <v>6766</v>
      </c>
      <c r="S470" s="65">
        <v>349</v>
      </c>
      <c r="T470" s="57">
        <v>24998</v>
      </c>
      <c r="U470" s="58">
        <v>456725.7541641416</v>
      </c>
      <c r="V470" s="58">
        <v>982586.56216075202</v>
      </c>
      <c r="W470" s="58" t="str">
        <f t="shared" si="7"/>
        <v>B</v>
      </c>
      <c r="X470" s="58">
        <v>982587</v>
      </c>
      <c r="Y470" s="63">
        <v>857275</v>
      </c>
    </row>
    <row r="471" spans="1:25">
      <c r="A471" s="64" t="s">
        <v>1514</v>
      </c>
      <c r="B471" s="64" t="s">
        <v>1471</v>
      </c>
      <c r="C471" s="64" t="s">
        <v>28</v>
      </c>
      <c r="D471" s="64" t="s">
        <v>29</v>
      </c>
      <c r="E471" s="64" t="s">
        <v>1472</v>
      </c>
      <c r="F471" s="64" t="s">
        <v>396</v>
      </c>
      <c r="G471" s="64" t="s">
        <v>1515</v>
      </c>
      <c r="H471" s="64" t="s">
        <v>24</v>
      </c>
      <c r="I471" s="64" t="s">
        <v>1516</v>
      </c>
      <c r="J471" s="64" t="s">
        <v>1517</v>
      </c>
      <c r="K471" s="64" t="s">
        <v>1473</v>
      </c>
      <c r="L471" s="65">
        <v>42330</v>
      </c>
      <c r="M471" s="65">
        <v>43011</v>
      </c>
      <c r="N471" s="65">
        <v>43011</v>
      </c>
      <c r="O471" s="65">
        <v>67140</v>
      </c>
      <c r="P471" s="65">
        <v>0</v>
      </c>
      <c r="Q471" s="65">
        <v>11487</v>
      </c>
      <c r="R471" s="65">
        <v>6679</v>
      </c>
      <c r="S471" s="65">
        <v>473</v>
      </c>
      <c r="T471" s="57">
        <v>0</v>
      </c>
      <c r="U471" s="58">
        <v>566122.83193643577</v>
      </c>
      <c r="V471" s="58">
        <v>689736.89623203978</v>
      </c>
      <c r="W471" s="58" t="str">
        <f t="shared" si="7"/>
        <v>B</v>
      </c>
      <c r="X471" s="58">
        <v>689737</v>
      </c>
      <c r="Y471" s="63">
        <v>601773</v>
      </c>
    </row>
    <row r="472" spans="1:25">
      <c r="A472" s="64" t="s">
        <v>1518</v>
      </c>
      <c r="B472" s="64" t="s">
        <v>1471</v>
      </c>
      <c r="C472" s="64" t="s">
        <v>28</v>
      </c>
      <c r="D472" s="64" t="s">
        <v>29</v>
      </c>
      <c r="E472" s="64" t="s">
        <v>1472</v>
      </c>
      <c r="F472" s="64" t="s">
        <v>403</v>
      </c>
      <c r="G472" s="64" t="s">
        <v>161</v>
      </c>
      <c r="H472" s="64" t="s">
        <v>24</v>
      </c>
      <c r="I472" s="64" t="s">
        <v>1519</v>
      </c>
      <c r="J472" s="64" t="s">
        <v>1520</v>
      </c>
      <c r="K472" s="64" t="s">
        <v>1473</v>
      </c>
      <c r="L472" s="65">
        <v>21157</v>
      </c>
      <c r="M472" s="65">
        <v>0</v>
      </c>
      <c r="N472" s="65">
        <v>0</v>
      </c>
      <c r="O472" s="65">
        <v>22053</v>
      </c>
      <c r="P472" s="65">
        <v>0</v>
      </c>
      <c r="Q472" s="65">
        <v>3108</v>
      </c>
      <c r="R472" s="65">
        <v>3390</v>
      </c>
      <c r="S472" s="65">
        <v>202</v>
      </c>
      <c r="T472" s="57">
        <v>9535</v>
      </c>
      <c r="U472" s="58">
        <v>173348.11337738996</v>
      </c>
      <c r="V472" s="58">
        <v>419549.60281491419</v>
      </c>
      <c r="W472" s="58" t="str">
        <f t="shared" si="7"/>
        <v>B</v>
      </c>
      <c r="X472" s="58">
        <v>419550</v>
      </c>
      <c r="Y472" s="63">
        <v>366044</v>
      </c>
    </row>
    <row r="473" spans="1:25">
      <c r="A473" s="64" t="s">
        <v>1521</v>
      </c>
      <c r="B473" s="64" t="s">
        <v>1471</v>
      </c>
      <c r="C473" s="64" t="s">
        <v>28</v>
      </c>
      <c r="D473" s="64" t="s">
        <v>29</v>
      </c>
      <c r="E473" s="64" t="s">
        <v>1472</v>
      </c>
      <c r="F473" s="64" t="s">
        <v>1522</v>
      </c>
      <c r="G473" s="64" t="s">
        <v>161</v>
      </c>
      <c r="H473" s="64" t="s">
        <v>24</v>
      </c>
      <c r="I473" s="64" t="s">
        <v>1523</v>
      </c>
      <c r="J473" s="64" t="s">
        <v>1520</v>
      </c>
      <c r="K473" s="64" t="s">
        <v>1473</v>
      </c>
      <c r="L473" s="65">
        <v>36653</v>
      </c>
      <c r="M473" s="65">
        <v>0</v>
      </c>
      <c r="N473" s="65">
        <v>0</v>
      </c>
      <c r="O473" s="65">
        <v>31479</v>
      </c>
      <c r="P473" s="65">
        <v>0</v>
      </c>
      <c r="Q473" s="65">
        <v>5749</v>
      </c>
      <c r="R473" s="65">
        <v>4005</v>
      </c>
      <c r="S473" s="65">
        <v>322</v>
      </c>
      <c r="T473" s="57">
        <v>23245</v>
      </c>
      <c r="U473" s="58">
        <v>293598.0349881046</v>
      </c>
      <c r="V473" s="58">
        <v>684615.27988257259</v>
      </c>
      <c r="W473" s="58" t="str">
        <f t="shared" si="7"/>
        <v>B</v>
      </c>
      <c r="X473" s="58">
        <v>684615</v>
      </c>
      <c r="Y473" s="63">
        <v>597304</v>
      </c>
    </row>
    <row r="474" spans="1:25">
      <c r="A474" s="64" t="s">
        <v>1524</v>
      </c>
      <c r="B474" s="64" t="s">
        <v>1471</v>
      </c>
      <c r="C474" s="64" t="s">
        <v>28</v>
      </c>
      <c r="D474" s="64" t="s">
        <v>29</v>
      </c>
      <c r="E474" s="64" t="s">
        <v>1472</v>
      </c>
      <c r="F474" s="64" t="s">
        <v>1525</v>
      </c>
      <c r="G474" s="64" t="s">
        <v>1526</v>
      </c>
      <c r="H474" s="64" t="s">
        <v>24</v>
      </c>
      <c r="I474" s="64" t="s">
        <v>1527</v>
      </c>
      <c r="J474" s="64" t="s">
        <v>1528</v>
      </c>
      <c r="K474" s="64" t="s">
        <v>1473</v>
      </c>
      <c r="L474" s="65">
        <v>33361</v>
      </c>
      <c r="M474" s="65">
        <v>40201</v>
      </c>
      <c r="N474" s="65">
        <v>40201</v>
      </c>
      <c r="O474" s="65">
        <v>48252</v>
      </c>
      <c r="P474" s="65">
        <v>0</v>
      </c>
      <c r="Q474" s="65">
        <v>5449</v>
      </c>
      <c r="R474" s="65">
        <v>5094</v>
      </c>
      <c r="S474" s="65">
        <v>225</v>
      </c>
      <c r="T474" s="57">
        <v>1557</v>
      </c>
      <c r="U474" s="58">
        <v>300895.43207266933</v>
      </c>
      <c r="V474" s="58">
        <v>484367.66918576334</v>
      </c>
      <c r="W474" s="58" t="str">
        <f t="shared" si="7"/>
        <v>B</v>
      </c>
      <c r="X474" s="58">
        <v>484368</v>
      </c>
      <c r="Y474" s="63">
        <v>422595</v>
      </c>
    </row>
    <row r="475" spans="1:25">
      <c r="A475" s="64" t="s">
        <v>1529</v>
      </c>
      <c r="B475" s="64" t="s">
        <v>1471</v>
      </c>
      <c r="C475" s="64" t="s">
        <v>28</v>
      </c>
      <c r="D475" s="64" t="s">
        <v>29</v>
      </c>
      <c r="E475" s="64" t="s">
        <v>1472</v>
      </c>
      <c r="F475" s="64" t="s">
        <v>1530</v>
      </c>
      <c r="G475" s="64" t="s">
        <v>166</v>
      </c>
      <c r="H475" s="64" t="s">
        <v>24</v>
      </c>
      <c r="I475" s="64" t="s">
        <v>1531</v>
      </c>
      <c r="J475" s="64" t="s">
        <v>1532</v>
      </c>
      <c r="K475" s="64" t="s">
        <v>1473</v>
      </c>
      <c r="L475" s="65">
        <v>68603</v>
      </c>
      <c r="M475" s="65">
        <v>77216</v>
      </c>
      <c r="N475" s="65">
        <v>77216</v>
      </c>
      <c r="O475" s="65">
        <v>70085</v>
      </c>
      <c r="P475" s="65">
        <v>0</v>
      </c>
      <c r="Q475" s="65">
        <v>18005</v>
      </c>
      <c r="R475" s="65">
        <v>8483</v>
      </c>
      <c r="S475" s="65">
        <v>327</v>
      </c>
      <c r="T475" s="57">
        <v>32341</v>
      </c>
      <c r="U475" s="58">
        <v>748094.82255519612</v>
      </c>
      <c r="V475" s="58">
        <v>1345581.310152106</v>
      </c>
      <c r="W475" s="58" t="str">
        <f t="shared" si="7"/>
        <v>B</v>
      </c>
      <c r="X475" s="58">
        <v>1345581</v>
      </c>
      <c r="Y475" s="63">
        <v>1173976</v>
      </c>
    </row>
    <row r="476" spans="1:25">
      <c r="A476" s="64" t="s">
        <v>1533</v>
      </c>
      <c r="B476" s="64" t="s">
        <v>1471</v>
      </c>
      <c r="C476" s="64" t="s">
        <v>49</v>
      </c>
      <c r="D476" s="64" t="s">
        <v>50</v>
      </c>
      <c r="E476" s="64" t="s">
        <v>1472</v>
      </c>
      <c r="F476" s="64" t="s">
        <v>149</v>
      </c>
      <c r="G476" s="64" t="s">
        <v>1374</v>
      </c>
      <c r="H476" s="64" t="s">
        <v>24</v>
      </c>
      <c r="I476" s="64" t="s">
        <v>1534</v>
      </c>
      <c r="J476" s="64" t="s">
        <v>1535</v>
      </c>
      <c r="K476" s="64" t="s">
        <v>1473</v>
      </c>
      <c r="L476" s="65">
        <v>37812</v>
      </c>
      <c r="M476" s="65">
        <v>37103</v>
      </c>
      <c r="N476" s="65">
        <v>37103</v>
      </c>
      <c r="O476" s="65">
        <v>36372</v>
      </c>
      <c r="P476" s="65">
        <v>0</v>
      </c>
      <c r="Q476" s="65">
        <v>6288</v>
      </c>
      <c r="R476" s="65">
        <v>4296</v>
      </c>
      <c r="S476" s="65">
        <v>212</v>
      </c>
      <c r="T476" s="57">
        <v>20082</v>
      </c>
      <c r="U476" s="58">
        <v>301203.69248545676</v>
      </c>
      <c r="V476" s="58">
        <v>675634.13842148334</v>
      </c>
      <c r="W476" s="58" t="str">
        <f t="shared" si="7"/>
        <v>B</v>
      </c>
      <c r="X476" s="58">
        <v>675634</v>
      </c>
      <c r="Y476" s="63">
        <v>589469</v>
      </c>
    </row>
    <row r="477" spans="1:25">
      <c r="A477" s="64" t="s">
        <v>1536</v>
      </c>
      <c r="B477" s="64" t="s">
        <v>1471</v>
      </c>
      <c r="C477" s="64" t="s">
        <v>28</v>
      </c>
      <c r="D477" s="64" t="s">
        <v>29</v>
      </c>
      <c r="E477" s="64" t="s">
        <v>1472</v>
      </c>
      <c r="F477" s="64" t="s">
        <v>1537</v>
      </c>
      <c r="G477" s="64" t="s">
        <v>1526</v>
      </c>
      <c r="H477" s="64" t="s">
        <v>24</v>
      </c>
      <c r="I477" s="64" t="s">
        <v>1117</v>
      </c>
      <c r="J477" s="64" t="s">
        <v>1528</v>
      </c>
      <c r="K477" s="64" t="s">
        <v>1473</v>
      </c>
      <c r="L477" s="65">
        <v>132445</v>
      </c>
      <c r="M477" s="65">
        <v>109727</v>
      </c>
      <c r="N477" s="65">
        <v>109727</v>
      </c>
      <c r="O477" s="65">
        <v>101168</v>
      </c>
      <c r="P477" s="65">
        <v>0</v>
      </c>
      <c r="Q477" s="65">
        <v>23552</v>
      </c>
      <c r="R477" s="65">
        <v>13294</v>
      </c>
      <c r="S477" s="65">
        <v>941</v>
      </c>
      <c r="T477" s="57">
        <v>96576</v>
      </c>
      <c r="U477" s="58">
        <v>1084130.5490292073</v>
      </c>
      <c r="V477" s="58">
        <v>2599122.5679471768</v>
      </c>
      <c r="W477" s="58" t="str">
        <f t="shared" si="7"/>
        <v>B</v>
      </c>
      <c r="X477" s="58">
        <v>2599123</v>
      </c>
      <c r="Y477" s="63">
        <v>2267650</v>
      </c>
    </row>
    <row r="478" spans="1:25">
      <c r="A478" s="64" t="s">
        <v>1538</v>
      </c>
      <c r="B478" s="64" t="s">
        <v>1471</v>
      </c>
      <c r="C478" s="64" t="s">
        <v>28</v>
      </c>
      <c r="D478" s="64" t="s">
        <v>29</v>
      </c>
      <c r="E478" s="64" t="s">
        <v>1472</v>
      </c>
      <c r="F478" s="64" t="s">
        <v>1539</v>
      </c>
      <c r="G478" s="64" t="s">
        <v>1445</v>
      </c>
      <c r="H478" s="64" t="s">
        <v>24</v>
      </c>
      <c r="I478" s="64" t="s">
        <v>1540</v>
      </c>
      <c r="J478" s="64" t="s">
        <v>1541</v>
      </c>
      <c r="K478" s="64" t="s">
        <v>1473</v>
      </c>
      <c r="L478" s="65">
        <v>72500</v>
      </c>
      <c r="M478" s="65">
        <v>61125</v>
      </c>
      <c r="N478" s="65">
        <v>61125</v>
      </c>
      <c r="O478" s="65">
        <v>60785</v>
      </c>
      <c r="P478" s="65">
        <v>0</v>
      </c>
      <c r="Q478" s="65">
        <v>13569</v>
      </c>
      <c r="R478" s="65">
        <v>11867</v>
      </c>
      <c r="S478" s="65">
        <v>409</v>
      </c>
      <c r="T478" s="57">
        <v>47459</v>
      </c>
      <c r="U478" s="58">
        <v>606968.46563503181</v>
      </c>
      <c r="V478" s="58">
        <v>1695338.371244092</v>
      </c>
      <c r="W478" s="58" t="str">
        <f t="shared" si="7"/>
        <v>B</v>
      </c>
      <c r="X478" s="58">
        <v>1695338</v>
      </c>
      <c r="Y478" s="63">
        <v>1479127</v>
      </c>
    </row>
    <row r="479" spans="1:25">
      <c r="A479" s="64" t="s">
        <v>1542</v>
      </c>
      <c r="B479" s="64" t="s">
        <v>1471</v>
      </c>
      <c r="C479" s="64" t="s">
        <v>49</v>
      </c>
      <c r="D479" s="64" t="s">
        <v>50</v>
      </c>
      <c r="E479" s="64" t="s">
        <v>1472</v>
      </c>
      <c r="F479" s="64" t="s">
        <v>1543</v>
      </c>
      <c r="G479" s="64" t="s">
        <v>1515</v>
      </c>
      <c r="H479" s="64" t="s">
        <v>24</v>
      </c>
      <c r="I479" s="64" t="s">
        <v>1544</v>
      </c>
      <c r="J479" s="64" t="s">
        <v>1517</v>
      </c>
      <c r="K479" s="64" t="s">
        <v>1473</v>
      </c>
      <c r="L479" s="65">
        <v>12680</v>
      </c>
      <c r="M479" s="65">
        <v>21247</v>
      </c>
      <c r="N479" s="65">
        <v>21247</v>
      </c>
      <c r="O479" s="65">
        <v>29596</v>
      </c>
      <c r="P479" s="65">
        <v>0</v>
      </c>
      <c r="Q479" s="65">
        <v>11865</v>
      </c>
      <c r="R479" s="65">
        <v>1624</v>
      </c>
      <c r="S479" s="65">
        <v>86</v>
      </c>
      <c r="T479" s="57">
        <v>0</v>
      </c>
      <c r="U479" s="58">
        <v>438450.28827051952</v>
      </c>
      <c r="V479" s="58">
        <v>335484.34988293791</v>
      </c>
      <c r="W479" s="58" t="str">
        <f t="shared" si="7"/>
        <v>A</v>
      </c>
      <c r="X479" s="58">
        <v>438450</v>
      </c>
      <c r="Y479" s="63">
        <v>382533</v>
      </c>
    </row>
    <row r="480" spans="1:25">
      <c r="A480" s="64" t="s">
        <v>1545</v>
      </c>
      <c r="B480" s="64" t="s">
        <v>1471</v>
      </c>
      <c r="C480" s="64" t="s">
        <v>102</v>
      </c>
      <c r="D480" s="64" t="s">
        <v>103</v>
      </c>
      <c r="E480" s="64" t="s">
        <v>1472</v>
      </c>
      <c r="F480" s="64" t="s">
        <v>1143</v>
      </c>
      <c r="G480" s="64" t="s">
        <v>1116</v>
      </c>
      <c r="H480" s="64" t="s">
        <v>24</v>
      </c>
      <c r="I480" s="64" t="s">
        <v>24</v>
      </c>
      <c r="J480" s="64" t="s">
        <v>1483</v>
      </c>
      <c r="K480" s="64" t="s">
        <v>1473</v>
      </c>
      <c r="L480" s="65">
        <v>34652</v>
      </c>
      <c r="M480" s="65">
        <v>0</v>
      </c>
      <c r="N480" s="65">
        <v>0</v>
      </c>
      <c r="O480" s="65">
        <v>190322</v>
      </c>
      <c r="P480" s="65">
        <v>0</v>
      </c>
      <c r="Q480" s="65">
        <v>9154</v>
      </c>
      <c r="R480" s="65">
        <v>3575</v>
      </c>
      <c r="S480" s="65">
        <v>557</v>
      </c>
      <c r="T480" s="57">
        <v>0</v>
      </c>
      <c r="U480" s="58">
        <v>750559.63500257197</v>
      </c>
      <c r="V480" s="58">
        <v>424771.04923598329</v>
      </c>
      <c r="W480" s="58" t="str">
        <f t="shared" si="7"/>
        <v>A</v>
      </c>
      <c r="X480" s="58">
        <v>750560</v>
      </c>
      <c r="Y480" s="63">
        <v>654839</v>
      </c>
    </row>
    <row r="481" spans="1:25">
      <c r="A481" s="64" t="s">
        <v>1144</v>
      </c>
      <c r="B481" s="64" t="s">
        <v>1471</v>
      </c>
      <c r="C481" s="64" t="s">
        <v>102</v>
      </c>
      <c r="D481" s="64" t="s">
        <v>103</v>
      </c>
      <c r="E481" s="64" t="s">
        <v>1472</v>
      </c>
      <c r="F481" s="64" t="s">
        <v>1241</v>
      </c>
      <c r="G481" s="64" t="s">
        <v>585</v>
      </c>
      <c r="H481" s="64" t="s">
        <v>24</v>
      </c>
      <c r="I481" s="64" t="s">
        <v>24</v>
      </c>
      <c r="J481" s="64" t="s">
        <v>1489</v>
      </c>
      <c r="K481" s="64" t="s">
        <v>1473</v>
      </c>
      <c r="L481" s="65">
        <v>165582</v>
      </c>
      <c r="M481" s="65">
        <v>237449</v>
      </c>
      <c r="N481" s="65">
        <v>237512</v>
      </c>
      <c r="O481" s="65">
        <v>305183</v>
      </c>
      <c r="P481" s="65">
        <v>0</v>
      </c>
      <c r="Q481" s="65">
        <v>22028</v>
      </c>
      <c r="R481" s="65">
        <v>11187</v>
      </c>
      <c r="S481" s="65">
        <v>1207</v>
      </c>
      <c r="T481" s="57">
        <v>0</v>
      </c>
      <c r="U481" s="58">
        <v>1483203.5191549161</v>
      </c>
      <c r="V481" s="58">
        <v>1206833.4351944518</v>
      </c>
      <c r="W481" s="58" t="str">
        <f t="shared" si="7"/>
        <v>A</v>
      </c>
      <c r="X481" s="58">
        <v>1483204</v>
      </c>
      <c r="Y481" s="63">
        <v>1294047</v>
      </c>
    </row>
    <row r="482" spans="1:25">
      <c r="A482" s="64" t="s">
        <v>1256</v>
      </c>
      <c r="B482" s="64" t="s">
        <v>1257</v>
      </c>
      <c r="C482" s="64" t="s">
        <v>19</v>
      </c>
      <c r="D482" s="64" t="s">
        <v>20</v>
      </c>
      <c r="E482" s="64" t="s">
        <v>1258</v>
      </c>
      <c r="F482" s="64" t="s">
        <v>22</v>
      </c>
      <c r="G482" s="64" t="s">
        <v>23</v>
      </c>
      <c r="H482" s="64" t="s">
        <v>24</v>
      </c>
      <c r="I482" s="64" t="s">
        <v>24</v>
      </c>
      <c r="J482" s="64" t="s">
        <v>25</v>
      </c>
      <c r="K482" s="64" t="s">
        <v>853</v>
      </c>
      <c r="L482" s="65">
        <v>0</v>
      </c>
      <c r="M482" s="65">
        <v>2913858</v>
      </c>
      <c r="N482" s="65">
        <v>2913808</v>
      </c>
      <c r="O482" s="65">
        <v>2122608</v>
      </c>
      <c r="P482" s="65">
        <v>0</v>
      </c>
      <c r="Q482" s="65">
        <v>187561</v>
      </c>
      <c r="R482" s="65">
        <v>285942</v>
      </c>
      <c r="S482" s="65">
        <v>9558</v>
      </c>
      <c r="T482" s="57">
        <v>0</v>
      </c>
      <c r="U482" s="58">
        <v>12865282.879243862</v>
      </c>
      <c r="V482" s="58">
        <v>25249127.329136431</v>
      </c>
      <c r="W482" s="58" t="str">
        <f t="shared" si="7"/>
        <v>B</v>
      </c>
      <c r="X482" s="58">
        <v>25249127</v>
      </c>
      <c r="Y482" s="63">
        <v>21053513</v>
      </c>
    </row>
    <row r="483" spans="1:25">
      <c r="A483" s="64" t="s">
        <v>1259</v>
      </c>
      <c r="B483" s="64" t="s">
        <v>1257</v>
      </c>
      <c r="C483" s="64" t="s">
        <v>28</v>
      </c>
      <c r="D483" s="64" t="s">
        <v>29</v>
      </c>
      <c r="E483" s="64" t="s">
        <v>1258</v>
      </c>
      <c r="F483" s="64" t="s">
        <v>1260</v>
      </c>
      <c r="G483" s="64" t="s">
        <v>1261</v>
      </c>
      <c r="H483" s="64" t="s">
        <v>24</v>
      </c>
      <c r="I483" s="64" t="s">
        <v>1262</v>
      </c>
      <c r="J483" s="64" t="s">
        <v>1263</v>
      </c>
      <c r="K483" s="64" t="s">
        <v>853</v>
      </c>
      <c r="L483" s="65">
        <v>27003</v>
      </c>
      <c r="M483" s="65">
        <v>0</v>
      </c>
      <c r="N483" s="65">
        <v>0</v>
      </c>
      <c r="O483" s="65">
        <v>58965</v>
      </c>
      <c r="P483" s="65">
        <v>0</v>
      </c>
      <c r="Q483" s="65">
        <v>13702</v>
      </c>
      <c r="R483" s="65">
        <v>2559</v>
      </c>
      <c r="S483" s="65">
        <v>282</v>
      </c>
      <c r="T483" s="57">
        <v>0</v>
      </c>
      <c r="U483" s="58">
        <v>585986.55768419709</v>
      </c>
      <c r="V483" s="58">
        <v>436274.98326433939</v>
      </c>
      <c r="W483" s="58" t="str">
        <f t="shared" si="7"/>
        <v>A</v>
      </c>
      <c r="X483" s="58">
        <v>585987</v>
      </c>
      <c r="Y483" s="63">
        <v>511255</v>
      </c>
    </row>
    <row r="484" spans="1:25">
      <c r="A484" s="64" t="s">
        <v>1264</v>
      </c>
      <c r="B484" s="64" t="s">
        <v>1257</v>
      </c>
      <c r="C484" s="64" t="s">
        <v>28</v>
      </c>
      <c r="D484" s="64" t="s">
        <v>29</v>
      </c>
      <c r="E484" s="64" t="s">
        <v>1258</v>
      </c>
      <c r="F484" s="64" t="s">
        <v>1265</v>
      </c>
      <c r="G484" s="64" t="s">
        <v>175</v>
      </c>
      <c r="H484" s="64" t="s">
        <v>24</v>
      </c>
      <c r="I484" s="64" t="s">
        <v>1266</v>
      </c>
      <c r="J484" s="64" t="s">
        <v>1267</v>
      </c>
      <c r="K484" s="64" t="s">
        <v>853</v>
      </c>
      <c r="L484" s="65">
        <v>21195</v>
      </c>
      <c r="M484" s="65">
        <v>36322</v>
      </c>
      <c r="N484" s="65">
        <v>36322</v>
      </c>
      <c r="O484" s="65">
        <v>39260</v>
      </c>
      <c r="P484" s="65">
        <v>0</v>
      </c>
      <c r="Q484" s="65">
        <v>7028</v>
      </c>
      <c r="R484" s="65">
        <v>2011</v>
      </c>
      <c r="S484" s="65">
        <v>41</v>
      </c>
      <c r="T484" s="57">
        <v>0</v>
      </c>
      <c r="U484" s="58">
        <v>300735.09354304068</v>
      </c>
      <c r="V484" s="58">
        <v>273685.75576673826</v>
      </c>
      <c r="W484" s="58" t="str">
        <f t="shared" si="7"/>
        <v>A</v>
      </c>
      <c r="X484" s="58">
        <v>300735</v>
      </c>
      <c r="Y484" s="63">
        <v>262382</v>
      </c>
    </row>
    <row r="485" spans="1:25">
      <c r="A485" s="64" t="s">
        <v>1268</v>
      </c>
      <c r="B485" s="64" t="s">
        <v>1257</v>
      </c>
      <c r="C485" s="64" t="s">
        <v>28</v>
      </c>
      <c r="D485" s="64" t="s">
        <v>29</v>
      </c>
      <c r="E485" s="64" t="s">
        <v>1258</v>
      </c>
      <c r="F485" s="64" t="s">
        <v>310</v>
      </c>
      <c r="G485" s="64" t="s">
        <v>330</v>
      </c>
      <c r="H485" s="64" t="s">
        <v>24</v>
      </c>
      <c r="I485" s="64" t="s">
        <v>179</v>
      </c>
      <c r="J485" s="64" t="s">
        <v>1269</v>
      </c>
      <c r="K485" s="64" t="s">
        <v>853</v>
      </c>
      <c r="L485" s="65">
        <v>92035</v>
      </c>
      <c r="M485" s="65">
        <v>110243</v>
      </c>
      <c r="N485" s="65">
        <v>110243</v>
      </c>
      <c r="O485" s="65">
        <v>126326</v>
      </c>
      <c r="P485" s="65">
        <v>0</v>
      </c>
      <c r="Q485" s="65">
        <v>15388</v>
      </c>
      <c r="R485" s="65">
        <v>11568</v>
      </c>
      <c r="S485" s="65">
        <v>691</v>
      </c>
      <c r="T485" s="57">
        <v>11084</v>
      </c>
      <c r="U485" s="58">
        <v>839610.57777753053</v>
      </c>
      <c r="V485" s="58">
        <v>1250538.5411543839</v>
      </c>
      <c r="W485" s="58" t="str">
        <f t="shared" si="7"/>
        <v>B</v>
      </c>
      <c r="X485" s="58">
        <v>1250539</v>
      </c>
      <c r="Y485" s="63">
        <v>1091055</v>
      </c>
    </row>
    <row r="486" spans="1:25">
      <c r="A486" s="64" t="s">
        <v>1270</v>
      </c>
      <c r="B486" s="64" t="s">
        <v>1257</v>
      </c>
      <c r="C486" s="64" t="s">
        <v>28</v>
      </c>
      <c r="D486" s="64" t="s">
        <v>29</v>
      </c>
      <c r="E486" s="64" t="s">
        <v>1258</v>
      </c>
      <c r="F486" s="64" t="s">
        <v>1271</v>
      </c>
      <c r="G486" s="64" t="s">
        <v>1272</v>
      </c>
      <c r="H486" s="64" t="s">
        <v>24</v>
      </c>
      <c r="I486" s="64" t="s">
        <v>1273</v>
      </c>
      <c r="J486" s="64" t="s">
        <v>1274</v>
      </c>
      <c r="K486" s="64" t="s">
        <v>853</v>
      </c>
      <c r="L486" s="65">
        <v>55641</v>
      </c>
      <c r="M486" s="65">
        <v>56449</v>
      </c>
      <c r="N486" s="65">
        <v>56449</v>
      </c>
      <c r="O486" s="65">
        <v>62230</v>
      </c>
      <c r="P486" s="65">
        <v>0</v>
      </c>
      <c r="Q486" s="65">
        <v>8277</v>
      </c>
      <c r="R486" s="65">
        <v>7897</v>
      </c>
      <c r="S486" s="65">
        <v>704</v>
      </c>
      <c r="T486" s="57">
        <v>20843</v>
      </c>
      <c r="U486" s="58">
        <v>496643.52369110705</v>
      </c>
      <c r="V486" s="58">
        <v>979317.40338866645</v>
      </c>
      <c r="W486" s="58" t="str">
        <f t="shared" si="7"/>
        <v>B</v>
      </c>
      <c r="X486" s="58">
        <v>979317</v>
      </c>
      <c r="Y486" s="63">
        <v>854422</v>
      </c>
    </row>
    <row r="487" spans="1:25">
      <c r="A487" s="64" t="s">
        <v>1275</v>
      </c>
      <c r="B487" s="64" t="s">
        <v>1257</v>
      </c>
      <c r="C487" s="64" t="s">
        <v>28</v>
      </c>
      <c r="D487" s="64" t="s">
        <v>29</v>
      </c>
      <c r="E487" s="64" t="s">
        <v>1258</v>
      </c>
      <c r="F487" s="64" t="s">
        <v>1276</v>
      </c>
      <c r="G487" s="64" t="s">
        <v>1277</v>
      </c>
      <c r="H487" s="64" t="s">
        <v>24</v>
      </c>
      <c r="I487" s="64" t="s">
        <v>1278</v>
      </c>
      <c r="J487" s="64" t="s">
        <v>1279</v>
      </c>
      <c r="K487" s="64" t="s">
        <v>853</v>
      </c>
      <c r="L487" s="65">
        <v>88981</v>
      </c>
      <c r="M487" s="65">
        <v>103264</v>
      </c>
      <c r="N487" s="65">
        <v>103264</v>
      </c>
      <c r="O487" s="65">
        <v>99685</v>
      </c>
      <c r="P487" s="65">
        <v>0</v>
      </c>
      <c r="Q487" s="65">
        <v>15723</v>
      </c>
      <c r="R487" s="65">
        <v>11400</v>
      </c>
      <c r="S487" s="65">
        <v>659</v>
      </c>
      <c r="T487" s="57">
        <v>33166</v>
      </c>
      <c r="U487" s="58">
        <v>792152.99950766005</v>
      </c>
      <c r="V487" s="58">
        <v>1522201.2841212088</v>
      </c>
      <c r="W487" s="58" t="str">
        <f t="shared" si="7"/>
        <v>B</v>
      </c>
      <c r="X487" s="58">
        <v>1522201</v>
      </c>
      <c r="Y487" s="63">
        <v>1328071</v>
      </c>
    </row>
    <row r="488" spans="1:25">
      <c r="A488" s="64" t="s">
        <v>1280</v>
      </c>
      <c r="B488" s="64" t="s">
        <v>1257</v>
      </c>
      <c r="C488" s="64" t="s">
        <v>28</v>
      </c>
      <c r="D488" s="64" t="s">
        <v>29</v>
      </c>
      <c r="E488" s="64" t="s">
        <v>1258</v>
      </c>
      <c r="F488" s="64" t="s">
        <v>1281</v>
      </c>
      <c r="G488" s="64" t="s">
        <v>23</v>
      </c>
      <c r="H488" s="64" t="s">
        <v>24</v>
      </c>
      <c r="I488" s="64" t="s">
        <v>1282</v>
      </c>
      <c r="J488" s="64" t="s">
        <v>1283</v>
      </c>
      <c r="K488" s="64" t="s">
        <v>853</v>
      </c>
      <c r="L488" s="65">
        <v>208982</v>
      </c>
      <c r="M488" s="65">
        <v>191003</v>
      </c>
      <c r="N488" s="65">
        <v>191003</v>
      </c>
      <c r="O488" s="65">
        <v>203433</v>
      </c>
      <c r="P488" s="65">
        <v>0</v>
      </c>
      <c r="Q488" s="65">
        <v>28288</v>
      </c>
      <c r="R488" s="65">
        <v>27103</v>
      </c>
      <c r="S488" s="65">
        <v>2785</v>
      </c>
      <c r="T488" s="57">
        <v>108582</v>
      </c>
      <c r="U488" s="58">
        <v>1743349.8320286297</v>
      </c>
      <c r="V488" s="58">
        <v>3824397.9924166379</v>
      </c>
      <c r="W488" s="58" t="str">
        <f t="shared" si="7"/>
        <v>B</v>
      </c>
      <c r="X488" s="58">
        <v>3824398</v>
      </c>
      <c r="Y488" s="63">
        <v>3336663</v>
      </c>
    </row>
    <row r="489" spans="1:25">
      <c r="A489" s="64" t="s">
        <v>1284</v>
      </c>
      <c r="B489" s="64" t="s">
        <v>1257</v>
      </c>
      <c r="C489" s="64" t="s">
        <v>28</v>
      </c>
      <c r="D489" s="64" t="s">
        <v>29</v>
      </c>
      <c r="E489" s="64" t="s">
        <v>1258</v>
      </c>
      <c r="F489" s="64" t="s">
        <v>385</v>
      </c>
      <c r="G489" s="64" t="s">
        <v>608</v>
      </c>
      <c r="H489" s="64" t="s">
        <v>24</v>
      </c>
      <c r="I489" s="64" t="s">
        <v>1285</v>
      </c>
      <c r="J489" s="64" t="s">
        <v>1286</v>
      </c>
      <c r="K489" s="64" t="s">
        <v>853</v>
      </c>
      <c r="L489" s="65">
        <v>56606</v>
      </c>
      <c r="M489" s="65">
        <v>62374</v>
      </c>
      <c r="N489" s="65">
        <v>62321</v>
      </c>
      <c r="O489" s="65">
        <v>57637</v>
      </c>
      <c r="P489" s="65">
        <v>0</v>
      </c>
      <c r="Q489" s="65">
        <v>5628</v>
      </c>
      <c r="R489" s="65">
        <v>8707</v>
      </c>
      <c r="S489" s="65">
        <v>175</v>
      </c>
      <c r="T489" s="57">
        <v>26877</v>
      </c>
      <c r="U489" s="58">
        <v>316393.55298269371</v>
      </c>
      <c r="V489" s="58">
        <v>1064032.6238500192</v>
      </c>
      <c r="W489" s="58" t="str">
        <f t="shared" si="7"/>
        <v>B</v>
      </c>
      <c r="X489" s="58">
        <v>1064033</v>
      </c>
      <c r="Y489" s="63">
        <v>928334</v>
      </c>
    </row>
    <row r="490" spans="1:25">
      <c r="A490" s="64" t="s">
        <v>1287</v>
      </c>
      <c r="B490" s="64" t="s">
        <v>1257</v>
      </c>
      <c r="C490" s="64" t="s">
        <v>28</v>
      </c>
      <c r="D490" s="64" t="s">
        <v>29</v>
      </c>
      <c r="E490" s="64" t="s">
        <v>1258</v>
      </c>
      <c r="F490" s="64" t="s">
        <v>157</v>
      </c>
      <c r="G490" s="64" t="s">
        <v>963</v>
      </c>
      <c r="H490" s="64" t="s">
        <v>24</v>
      </c>
      <c r="I490" s="64" t="s">
        <v>1288</v>
      </c>
      <c r="J490" s="64" t="s">
        <v>1289</v>
      </c>
      <c r="K490" s="64" t="s">
        <v>853</v>
      </c>
      <c r="L490" s="65">
        <v>33443</v>
      </c>
      <c r="M490" s="65">
        <v>50508</v>
      </c>
      <c r="N490" s="65">
        <v>50508</v>
      </c>
      <c r="O490" s="65">
        <v>67862</v>
      </c>
      <c r="P490" s="65">
        <v>0</v>
      </c>
      <c r="Q490" s="65">
        <v>17837</v>
      </c>
      <c r="R490" s="65">
        <v>4217</v>
      </c>
      <c r="S490" s="65">
        <v>290</v>
      </c>
      <c r="T490" s="57">
        <v>0</v>
      </c>
      <c r="U490" s="58">
        <v>732282.123201287</v>
      </c>
      <c r="V490" s="58">
        <v>631231.83915796038</v>
      </c>
      <c r="W490" s="58" t="str">
        <f t="shared" si="7"/>
        <v>A</v>
      </c>
      <c r="X490" s="58">
        <v>732282</v>
      </c>
      <c r="Y490" s="63">
        <v>638892</v>
      </c>
    </row>
    <row r="491" spans="1:25">
      <c r="A491" s="64" t="s">
        <v>1290</v>
      </c>
      <c r="B491" s="64" t="s">
        <v>1257</v>
      </c>
      <c r="C491" s="64" t="s">
        <v>28</v>
      </c>
      <c r="D491" s="64" t="s">
        <v>29</v>
      </c>
      <c r="E491" s="64" t="s">
        <v>1258</v>
      </c>
      <c r="F491" s="64" t="s">
        <v>1291</v>
      </c>
      <c r="G491" s="64" t="s">
        <v>23</v>
      </c>
      <c r="H491" s="64" t="s">
        <v>24</v>
      </c>
      <c r="I491" s="64" t="s">
        <v>1292</v>
      </c>
      <c r="J491" s="64" t="s">
        <v>1293</v>
      </c>
      <c r="K491" s="64" t="s">
        <v>853</v>
      </c>
      <c r="L491" s="65">
        <v>89159</v>
      </c>
      <c r="M491" s="65">
        <v>82003</v>
      </c>
      <c r="N491" s="65">
        <v>82003</v>
      </c>
      <c r="O491" s="65">
        <v>82684</v>
      </c>
      <c r="P491" s="65">
        <v>0</v>
      </c>
      <c r="Q491" s="65">
        <v>12322</v>
      </c>
      <c r="R491" s="65">
        <v>12117</v>
      </c>
      <c r="S491" s="65">
        <v>882</v>
      </c>
      <c r="T491" s="57">
        <v>50433</v>
      </c>
      <c r="U491" s="58">
        <v>691666.10709617462</v>
      </c>
      <c r="V491" s="58">
        <v>1727512.2368771278</v>
      </c>
      <c r="W491" s="58" t="str">
        <f t="shared" si="7"/>
        <v>B</v>
      </c>
      <c r="X491" s="58">
        <v>1727512</v>
      </c>
      <c r="Y491" s="63">
        <v>1507198</v>
      </c>
    </row>
    <row r="492" spans="1:25">
      <c r="A492" s="64" t="s">
        <v>1294</v>
      </c>
      <c r="B492" s="64" t="s">
        <v>1257</v>
      </c>
      <c r="C492" s="64" t="s">
        <v>28</v>
      </c>
      <c r="D492" s="64" t="s">
        <v>29</v>
      </c>
      <c r="E492" s="64" t="s">
        <v>1258</v>
      </c>
      <c r="F492" s="64" t="s">
        <v>1295</v>
      </c>
      <c r="G492" s="64" t="s">
        <v>175</v>
      </c>
      <c r="H492" s="64" t="s">
        <v>24</v>
      </c>
      <c r="I492" s="64" t="s">
        <v>1296</v>
      </c>
      <c r="J492" s="64" t="s">
        <v>1267</v>
      </c>
      <c r="K492" s="64" t="s">
        <v>853</v>
      </c>
      <c r="L492" s="65">
        <v>71755</v>
      </c>
      <c r="M492" s="65">
        <v>75985</v>
      </c>
      <c r="N492" s="65">
        <v>75985</v>
      </c>
      <c r="O492" s="65">
        <v>68406</v>
      </c>
      <c r="P492" s="65">
        <v>0</v>
      </c>
      <c r="Q492" s="65">
        <v>11393</v>
      </c>
      <c r="R492" s="65">
        <v>8249</v>
      </c>
      <c r="S492" s="65">
        <v>389</v>
      </c>
      <c r="T492" s="57">
        <v>38726</v>
      </c>
      <c r="U492" s="58">
        <v>551490.75741087506</v>
      </c>
      <c r="V492" s="58">
        <v>1286809.136430616</v>
      </c>
      <c r="W492" s="58" t="str">
        <f t="shared" si="7"/>
        <v>B</v>
      </c>
      <c r="X492" s="58">
        <v>1286809</v>
      </c>
      <c r="Y492" s="63">
        <v>1122699</v>
      </c>
    </row>
    <row r="493" spans="1:25">
      <c r="A493" s="64" t="s">
        <v>1297</v>
      </c>
      <c r="B493" s="64" t="s">
        <v>1257</v>
      </c>
      <c r="C493" s="64" t="s">
        <v>28</v>
      </c>
      <c r="D493" s="64" t="s">
        <v>29</v>
      </c>
      <c r="E493" s="64" t="s">
        <v>1258</v>
      </c>
      <c r="F493" s="64" t="s">
        <v>1298</v>
      </c>
      <c r="G493" s="64" t="s">
        <v>23</v>
      </c>
      <c r="H493" s="64" t="s">
        <v>24</v>
      </c>
      <c r="I493" s="64" t="s">
        <v>1299</v>
      </c>
      <c r="J493" s="64" t="s">
        <v>1283</v>
      </c>
      <c r="K493" s="64" t="s">
        <v>853</v>
      </c>
      <c r="L493" s="65">
        <v>11949</v>
      </c>
      <c r="M493" s="65">
        <v>0</v>
      </c>
      <c r="N493" s="65">
        <v>0</v>
      </c>
      <c r="O493" s="65">
        <v>56609</v>
      </c>
      <c r="P493" s="65">
        <v>0</v>
      </c>
      <c r="Q493" s="65">
        <v>3500</v>
      </c>
      <c r="R493" s="65">
        <v>1247</v>
      </c>
      <c r="S493" s="65">
        <v>209</v>
      </c>
      <c r="T493" s="57">
        <v>0</v>
      </c>
      <c r="U493" s="58">
        <v>254538.50925181032</v>
      </c>
      <c r="V493" s="58">
        <v>153842.17118259816</v>
      </c>
      <c r="W493" s="58" t="str">
        <f t="shared" si="7"/>
        <v>A</v>
      </c>
      <c r="X493" s="58">
        <v>254539</v>
      </c>
      <c r="Y493" s="63">
        <v>222077</v>
      </c>
    </row>
    <row r="494" spans="1:25">
      <c r="A494" s="64" t="s">
        <v>1546</v>
      </c>
      <c r="B494" s="64" t="s">
        <v>1547</v>
      </c>
      <c r="C494" s="64" t="s">
        <v>19</v>
      </c>
      <c r="D494" s="64" t="s">
        <v>20</v>
      </c>
      <c r="E494" s="64" t="s">
        <v>1548</v>
      </c>
      <c r="F494" s="64" t="s">
        <v>22</v>
      </c>
      <c r="G494" s="64" t="s">
        <v>23</v>
      </c>
      <c r="H494" s="64" t="s">
        <v>24</v>
      </c>
      <c r="I494" s="64" t="s">
        <v>24</v>
      </c>
      <c r="J494" s="64" t="s">
        <v>25</v>
      </c>
      <c r="K494" s="64" t="s">
        <v>172</v>
      </c>
      <c r="L494" s="65">
        <v>0</v>
      </c>
      <c r="M494" s="65">
        <v>2364386</v>
      </c>
      <c r="N494" s="65">
        <v>2363679</v>
      </c>
      <c r="O494" s="65">
        <v>1474312</v>
      </c>
      <c r="P494" s="65">
        <v>0</v>
      </c>
      <c r="Q494" s="65">
        <v>159179</v>
      </c>
      <c r="R494" s="65">
        <v>171165</v>
      </c>
      <c r="S494" s="65">
        <v>9493</v>
      </c>
      <c r="T494" s="57">
        <v>0</v>
      </c>
      <c r="U494" s="58">
        <v>10655913.137882371</v>
      </c>
      <c r="V494" s="58">
        <v>16327020.516982544</v>
      </c>
      <c r="W494" s="58" t="str">
        <f t="shared" si="7"/>
        <v>B</v>
      </c>
      <c r="X494" s="58">
        <v>16327021</v>
      </c>
      <c r="Y494" s="63">
        <v>13613981</v>
      </c>
    </row>
    <row r="495" spans="1:25">
      <c r="A495" s="64" t="s">
        <v>1549</v>
      </c>
      <c r="B495" s="64" t="s">
        <v>1547</v>
      </c>
      <c r="C495" s="64" t="s">
        <v>28</v>
      </c>
      <c r="D495" s="64" t="s">
        <v>29</v>
      </c>
      <c r="E495" s="64" t="s">
        <v>1548</v>
      </c>
      <c r="F495" s="64" t="s">
        <v>1371</v>
      </c>
      <c r="G495" s="64" t="s">
        <v>1550</v>
      </c>
      <c r="H495" s="64" t="s">
        <v>24</v>
      </c>
      <c r="I495" s="64" t="s">
        <v>413</v>
      </c>
      <c r="J495" s="64" t="s">
        <v>1551</v>
      </c>
      <c r="K495" s="64" t="s">
        <v>172</v>
      </c>
      <c r="L495" s="65">
        <v>140246</v>
      </c>
      <c r="M495" s="65">
        <v>161148</v>
      </c>
      <c r="N495" s="65">
        <v>161087</v>
      </c>
      <c r="O495" s="65">
        <v>145786</v>
      </c>
      <c r="P495" s="65">
        <v>0</v>
      </c>
      <c r="Q495" s="65">
        <v>29605</v>
      </c>
      <c r="R495" s="65">
        <v>13683</v>
      </c>
      <c r="S495" s="65">
        <v>1908</v>
      </c>
      <c r="T495" s="57">
        <v>63605</v>
      </c>
      <c r="U495" s="58">
        <v>1522137.8400774943</v>
      </c>
      <c r="V495" s="58">
        <v>2324565.0211628685</v>
      </c>
      <c r="W495" s="58" t="str">
        <f t="shared" si="7"/>
        <v>B</v>
      </c>
      <c r="X495" s="58">
        <v>2324565</v>
      </c>
      <c r="Y495" s="63">
        <v>2028107</v>
      </c>
    </row>
    <row r="496" spans="1:25">
      <c r="A496" s="64" t="s">
        <v>1552</v>
      </c>
      <c r="B496" s="64" t="s">
        <v>1547</v>
      </c>
      <c r="C496" s="64" t="s">
        <v>28</v>
      </c>
      <c r="D496" s="64" t="s">
        <v>29</v>
      </c>
      <c r="E496" s="64" t="s">
        <v>1548</v>
      </c>
      <c r="F496" s="64" t="s">
        <v>1553</v>
      </c>
      <c r="G496" s="64" t="s">
        <v>117</v>
      </c>
      <c r="H496" s="64" t="s">
        <v>24</v>
      </c>
      <c r="I496" s="64" t="s">
        <v>1554</v>
      </c>
      <c r="J496" s="64" t="s">
        <v>1555</v>
      </c>
      <c r="K496" s="64" t="s">
        <v>172</v>
      </c>
      <c r="L496" s="65">
        <v>32858</v>
      </c>
      <c r="M496" s="65">
        <v>52738</v>
      </c>
      <c r="N496" s="65">
        <v>52738</v>
      </c>
      <c r="O496" s="65">
        <v>87643</v>
      </c>
      <c r="P496" s="65">
        <v>0</v>
      </c>
      <c r="Q496" s="65">
        <v>20657</v>
      </c>
      <c r="R496" s="65">
        <v>3996</v>
      </c>
      <c r="S496" s="65">
        <v>355</v>
      </c>
      <c r="T496" s="57">
        <v>0</v>
      </c>
      <c r="U496" s="58">
        <v>869090.16124716157</v>
      </c>
      <c r="V496" s="58">
        <v>667591.1843099948</v>
      </c>
      <c r="W496" s="58" t="str">
        <f t="shared" si="7"/>
        <v>A</v>
      </c>
      <c r="X496" s="58">
        <v>869090</v>
      </c>
      <c r="Y496" s="63">
        <v>758253</v>
      </c>
    </row>
    <row r="497" spans="1:25">
      <c r="A497" s="64" t="s">
        <v>1556</v>
      </c>
      <c r="B497" s="64" t="s">
        <v>1547</v>
      </c>
      <c r="C497" s="64" t="s">
        <v>49</v>
      </c>
      <c r="D497" s="64" t="s">
        <v>50</v>
      </c>
      <c r="E497" s="64" t="s">
        <v>1548</v>
      </c>
      <c r="F497" s="64" t="s">
        <v>1557</v>
      </c>
      <c r="G497" s="64" t="s">
        <v>963</v>
      </c>
      <c r="H497" s="64" t="s">
        <v>24</v>
      </c>
      <c r="I497" s="64" t="s">
        <v>1558</v>
      </c>
      <c r="J497" s="64" t="s">
        <v>1551</v>
      </c>
      <c r="K497" s="64" t="s">
        <v>172</v>
      </c>
      <c r="L497" s="65">
        <v>22052</v>
      </c>
      <c r="M497" s="65">
        <v>33656</v>
      </c>
      <c r="N497" s="65">
        <v>33656</v>
      </c>
      <c r="O497" s="65">
        <v>35251</v>
      </c>
      <c r="P497" s="65">
        <v>0</v>
      </c>
      <c r="Q497" s="65">
        <v>3946</v>
      </c>
      <c r="R497" s="65">
        <v>3706</v>
      </c>
      <c r="S497" s="65">
        <v>117</v>
      </c>
      <c r="T497" s="57">
        <v>0</v>
      </c>
      <c r="U497" s="58">
        <v>210727.05570667383</v>
      </c>
      <c r="V497" s="58">
        <v>337816.83447651408</v>
      </c>
      <c r="W497" s="58" t="str">
        <f t="shared" si="7"/>
        <v>B</v>
      </c>
      <c r="X497" s="58">
        <v>337817</v>
      </c>
      <c r="Y497" s="63">
        <v>294734</v>
      </c>
    </row>
    <row r="498" spans="1:25">
      <c r="A498" s="64" t="s">
        <v>1559</v>
      </c>
      <c r="B498" s="64" t="s">
        <v>1547</v>
      </c>
      <c r="C498" s="64" t="s">
        <v>28</v>
      </c>
      <c r="D498" s="64" t="s">
        <v>29</v>
      </c>
      <c r="E498" s="64" t="s">
        <v>1548</v>
      </c>
      <c r="F498" s="64" t="s">
        <v>1560</v>
      </c>
      <c r="G498" s="64" t="s">
        <v>23</v>
      </c>
      <c r="H498" s="64" t="s">
        <v>24</v>
      </c>
      <c r="I498" s="64" t="s">
        <v>1561</v>
      </c>
      <c r="J498" s="64" t="s">
        <v>1562</v>
      </c>
      <c r="K498" s="64" t="s">
        <v>172</v>
      </c>
      <c r="L498" s="65">
        <v>22993</v>
      </c>
      <c r="M498" s="65">
        <v>0</v>
      </c>
      <c r="N498" s="65">
        <v>0</v>
      </c>
      <c r="O498" s="65">
        <v>52281</v>
      </c>
      <c r="P498" s="65">
        <v>0</v>
      </c>
      <c r="Q498" s="65">
        <v>14182</v>
      </c>
      <c r="R498" s="65">
        <v>2325</v>
      </c>
      <c r="S498" s="65">
        <v>614</v>
      </c>
      <c r="T498" s="57">
        <v>0</v>
      </c>
      <c r="U498" s="58">
        <v>643858.92308391654</v>
      </c>
      <c r="V498" s="58">
        <v>428429.77877039416</v>
      </c>
      <c r="W498" s="58" t="str">
        <f t="shared" si="7"/>
        <v>A</v>
      </c>
      <c r="X498" s="58">
        <v>643859</v>
      </c>
      <c r="Y498" s="63">
        <v>561746</v>
      </c>
    </row>
    <row r="499" spans="1:25">
      <c r="A499" s="64" t="s">
        <v>1563</v>
      </c>
      <c r="B499" s="64" t="s">
        <v>1547</v>
      </c>
      <c r="C499" s="64" t="s">
        <v>28</v>
      </c>
      <c r="D499" s="64" t="s">
        <v>29</v>
      </c>
      <c r="E499" s="64" t="s">
        <v>1548</v>
      </c>
      <c r="F499" s="64" t="s">
        <v>1564</v>
      </c>
      <c r="G499" s="64" t="s">
        <v>161</v>
      </c>
      <c r="H499" s="64" t="s">
        <v>24</v>
      </c>
      <c r="I499" s="64" t="s">
        <v>1565</v>
      </c>
      <c r="J499" s="64" t="s">
        <v>1551</v>
      </c>
      <c r="K499" s="64" t="s">
        <v>172</v>
      </c>
      <c r="L499" s="65">
        <v>21110</v>
      </c>
      <c r="M499" s="65">
        <v>82487</v>
      </c>
      <c r="N499" s="65">
        <v>81784</v>
      </c>
      <c r="O499" s="65">
        <v>173372</v>
      </c>
      <c r="P499" s="65">
        <v>0</v>
      </c>
      <c r="Q499" s="65">
        <v>7821</v>
      </c>
      <c r="R499" s="65">
        <v>1147</v>
      </c>
      <c r="S499" s="65">
        <v>566</v>
      </c>
      <c r="T499" s="57">
        <v>0</v>
      </c>
      <c r="U499" s="58">
        <v>677679.89694975736</v>
      </c>
      <c r="V499" s="58">
        <v>226607.70766529319</v>
      </c>
      <c r="W499" s="58" t="str">
        <f t="shared" si="7"/>
        <v>A</v>
      </c>
      <c r="X499" s="58">
        <v>677680</v>
      </c>
      <c r="Y499" s="63">
        <v>591254</v>
      </c>
    </row>
    <row r="500" spans="1:25">
      <c r="A500" s="64" t="s">
        <v>1566</v>
      </c>
      <c r="B500" s="64" t="s">
        <v>1547</v>
      </c>
      <c r="C500" s="64" t="s">
        <v>49</v>
      </c>
      <c r="D500" s="64" t="s">
        <v>50</v>
      </c>
      <c r="E500" s="64" t="s">
        <v>1548</v>
      </c>
      <c r="F500" s="64" t="s">
        <v>1567</v>
      </c>
      <c r="G500" s="64" t="s">
        <v>161</v>
      </c>
      <c r="H500" s="64" t="s">
        <v>24</v>
      </c>
      <c r="I500" s="64" t="s">
        <v>1568</v>
      </c>
      <c r="J500" s="64" t="s">
        <v>1551</v>
      </c>
      <c r="K500" s="64" t="s">
        <v>172</v>
      </c>
      <c r="L500" s="65">
        <v>9072</v>
      </c>
      <c r="M500" s="65">
        <v>31164</v>
      </c>
      <c r="N500" s="65">
        <v>29653</v>
      </c>
      <c r="O500" s="65">
        <v>62209</v>
      </c>
      <c r="P500" s="65">
        <v>0</v>
      </c>
      <c r="Q500" s="65">
        <v>3236</v>
      </c>
      <c r="R500" s="65">
        <v>738</v>
      </c>
      <c r="S500" s="65">
        <v>189</v>
      </c>
      <c r="T500" s="57">
        <v>0</v>
      </c>
      <c r="U500" s="58">
        <v>254022.00481546912</v>
      </c>
      <c r="V500" s="58">
        <v>112585.36303674945</v>
      </c>
      <c r="W500" s="58" t="str">
        <f t="shared" si="7"/>
        <v>A</v>
      </c>
      <c r="X500" s="58">
        <v>254022</v>
      </c>
      <c r="Y500" s="63">
        <v>221626</v>
      </c>
    </row>
    <row r="501" spans="1:25">
      <c r="A501" s="64" t="s">
        <v>1569</v>
      </c>
      <c r="B501" s="64" t="s">
        <v>1547</v>
      </c>
      <c r="C501" s="64" t="s">
        <v>28</v>
      </c>
      <c r="D501" s="64" t="s">
        <v>29</v>
      </c>
      <c r="E501" s="64" t="s">
        <v>1548</v>
      </c>
      <c r="F501" s="64" t="s">
        <v>673</v>
      </c>
      <c r="G501" s="64" t="s">
        <v>1570</v>
      </c>
      <c r="H501" s="64" t="s">
        <v>24</v>
      </c>
      <c r="I501" s="64" t="s">
        <v>1117</v>
      </c>
      <c r="J501" s="64" t="s">
        <v>1571</v>
      </c>
      <c r="K501" s="64" t="s">
        <v>172</v>
      </c>
      <c r="L501" s="65">
        <v>119484</v>
      </c>
      <c r="M501" s="65">
        <v>120993</v>
      </c>
      <c r="N501" s="65">
        <v>118690</v>
      </c>
      <c r="O501" s="65">
        <v>127473</v>
      </c>
      <c r="P501" s="65">
        <v>125047</v>
      </c>
      <c r="Q501" s="65">
        <v>21153</v>
      </c>
      <c r="R501" s="65">
        <v>10929</v>
      </c>
      <c r="S501" s="65">
        <v>1233</v>
      </c>
      <c r="T501" s="57">
        <v>53345</v>
      </c>
      <c r="U501" s="58">
        <v>1111332.9328719135</v>
      </c>
      <c r="V501" s="58">
        <v>1842524.5921937469</v>
      </c>
      <c r="W501" s="58" t="str">
        <f t="shared" si="7"/>
        <v>B</v>
      </c>
      <c r="X501" s="58">
        <v>1842525</v>
      </c>
      <c r="Y501" s="63">
        <v>1607543</v>
      </c>
    </row>
    <row r="502" spans="1:25">
      <c r="A502" s="64" t="s">
        <v>1572</v>
      </c>
      <c r="B502" s="64" t="s">
        <v>1547</v>
      </c>
      <c r="C502" s="64" t="s">
        <v>28</v>
      </c>
      <c r="D502" s="64" t="s">
        <v>29</v>
      </c>
      <c r="E502" s="64" t="s">
        <v>1548</v>
      </c>
      <c r="F502" s="64" t="s">
        <v>1573</v>
      </c>
      <c r="G502" s="64" t="s">
        <v>1574</v>
      </c>
      <c r="H502" s="64" t="s">
        <v>24</v>
      </c>
      <c r="I502" s="64" t="s">
        <v>1575</v>
      </c>
      <c r="J502" s="64" t="s">
        <v>1576</v>
      </c>
      <c r="K502" s="64" t="s">
        <v>172</v>
      </c>
      <c r="L502" s="65">
        <v>254698</v>
      </c>
      <c r="M502" s="65">
        <v>281807</v>
      </c>
      <c r="N502" s="65">
        <v>279898</v>
      </c>
      <c r="O502" s="65">
        <v>382368</v>
      </c>
      <c r="P502" s="65">
        <v>379778</v>
      </c>
      <c r="Q502" s="65">
        <v>52839</v>
      </c>
      <c r="R502" s="65">
        <v>19839</v>
      </c>
      <c r="S502" s="65">
        <v>3337</v>
      </c>
      <c r="T502" s="57">
        <v>492</v>
      </c>
      <c r="U502" s="58">
        <v>2945263.0360616157</v>
      </c>
      <c r="V502" s="58">
        <v>2401122.7712923451</v>
      </c>
      <c r="W502" s="58" t="str">
        <f t="shared" si="7"/>
        <v>A</v>
      </c>
      <c r="X502" s="58">
        <v>2945263</v>
      </c>
      <c r="Y502" s="63">
        <v>2569646</v>
      </c>
    </row>
    <row r="503" spans="1:25">
      <c r="A503" s="64" t="s">
        <v>1577</v>
      </c>
      <c r="B503" s="64" t="s">
        <v>1547</v>
      </c>
      <c r="C503" s="64" t="s">
        <v>102</v>
      </c>
      <c r="D503" s="64" t="s">
        <v>103</v>
      </c>
      <c r="E503" s="64" t="s">
        <v>1548</v>
      </c>
      <c r="F503" s="64" t="s">
        <v>1578</v>
      </c>
      <c r="G503" s="64" t="s">
        <v>161</v>
      </c>
      <c r="H503" s="64" t="s">
        <v>24</v>
      </c>
      <c r="I503" s="64" t="s">
        <v>24</v>
      </c>
      <c r="J503" s="64" t="s">
        <v>1551</v>
      </c>
      <c r="K503" s="64" t="s">
        <v>172</v>
      </c>
      <c r="L503" s="65">
        <v>113610</v>
      </c>
      <c r="M503" s="65">
        <v>154657</v>
      </c>
      <c r="N503" s="65">
        <v>156871</v>
      </c>
      <c r="O503" s="65">
        <v>310975</v>
      </c>
      <c r="P503" s="65">
        <v>0</v>
      </c>
      <c r="Q503" s="65">
        <v>16026</v>
      </c>
      <c r="R503" s="65">
        <v>4405</v>
      </c>
      <c r="S503" s="65">
        <v>1271</v>
      </c>
      <c r="T503" s="57">
        <v>0</v>
      </c>
      <c r="U503" s="58">
        <v>1320424.9810610004</v>
      </c>
      <c r="V503" s="58">
        <v>611174.49309215171</v>
      </c>
      <c r="W503" s="58" t="str">
        <f t="shared" si="7"/>
        <v>A</v>
      </c>
      <c r="X503" s="58">
        <v>1320425</v>
      </c>
      <c r="Y503" s="63">
        <v>1152028</v>
      </c>
    </row>
    <row r="504" spans="1:25">
      <c r="A504" s="64" t="s">
        <v>1579</v>
      </c>
      <c r="B504" s="64" t="s">
        <v>1580</v>
      </c>
      <c r="C504" s="64" t="s">
        <v>19</v>
      </c>
      <c r="D504" s="64" t="s">
        <v>20</v>
      </c>
      <c r="E504" s="64" t="s">
        <v>1581</v>
      </c>
      <c r="F504" s="64" t="s">
        <v>22</v>
      </c>
      <c r="G504" s="64" t="s">
        <v>23</v>
      </c>
      <c r="H504" s="64" t="s">
        <v>24</v>
      </c>
      <c r="I504" s="64" t="s">
        <v>24</v>
      </c>
      <c r="J504" s="64" t="s">
        <v>25</v>
      </c>
      <c r="K504" s="64" t="s">
        <v>1473</v>
      </c>
      <c r="L504" s="65">
        <v>0</v>
      </c>
      <c r="M504" s="65">
        <v>3660334</v>
      </c>
      <c r="N504" s="65">
        <v>3660777</v>
      </c>
      <c r="O504" s="65">
        <v>3035947</v>
      </c>
      <c r="P504" s="65">
        <v>0</v>
      </c>
      <c r="Q504" s="65">
        <v>520929</v>
      </c>
      <c r="R504" s="65">
        <v>137662</v>
      </c>
      <c r="S504" s="65">
        <v>18404</v>
      </c>
      <c r="T504" s="57">
        <v>0</v>
      </c>
      <c r="U504" s="58">
        <v>27705845.994207103</v>
      </c>
      <c r="V504" s="58">
        <v>23521107.892484598</v>
      </c>
      <c r="W504" s="58" t="str">
        <f t="shared" si="7"/>
        <v>A</v>
      </c>
      <c r="X504" s="58">
        <v>27705846</v>
      </c>
      <c r="Y504" s="63">
        <v>23102002</v>
      </c>
    </row>
    <row r="505" spans="1:25">
      <c r="A505" s="64" t="s">
        <v>1582</v>
      </c>
      <c r="B505" s="64" t="s">
        <v>1580</v>
      </c>
      <c r="C505" s="64" t="s">
        <v>28</v>
      </c>
      <c r="D505" s="64" t="s">
        <v>29</v>
      </c>
      <c r="E505" s="64" t="s">
        <v>1581</v>
      </c>
      <c r="F505" s="64" t="s">
        <v>1583</v>
      </c>
      <c r="G505" s="64" t="s">
        <v>215</v>
      </c>
      <c r="H505" s="64" t="s">
        <v>24</v>
      </c>
      <c r="I505" s="64" t="s">
        <v>1584</v>
      </c>
      <c r="J505" s="64" t="s">
        <v>1585</v>
      </c>
      <c r="K505" s="64" t="s">
        <v>1473</v>
      </c>
      <c r="L505" s="65">
        <v>31283</v>
      </c>
      <c r="M505" s="65">
        <v>27064</v>
      </c>
      <c r="N505" s="65">
        <v>27064</v>
      </c>
      <c r="O505" s="65">
        <v>21684</v>
      </c>
      <c r="P505" s="65">
        <v>0</v>
      </c>
      <c r="Q505" s="65">
        <v>4248</v>
      </c>
      <c r="R505" s="65">
        <v>2751</v>
      </c>
      <c r="S505" s="65">
        <v>72</v>
      </c>
      <c r="T505" s="57">
        <v>25022</v>
      </c>
      <c r="U505" s="58">
        <v>185749.08272988384</v>
      </c>
      <c r="V505" s="58">
        <v>589571.04140473809</v>
      </c>
      <c r="W505" s="58" t="str">
        <f t="shared" si="7"/>
        <v>B</v>
      </c>
      <c r="X505" s="58">
        <v>589571</v>
      </c>
      <c r="Y505" s="63">
        <v>514382</v>
      </c>
    </row>
    <row r="506" spans="1:25">
      <c r="A506" s="64" t="s">
        <v>1586</v>
      </c>
      <c r="B506" s="64" t="s">
        <v>1580</v>
      </c>
      <c r="C506" s="64" t="s">
        <v>28</v>
      </c>
      <c r="D506" s="64" t="s">
        <v>29</v>
      </c>
      <c r="E506" s="64" t="s">
        <v>1581</v>
      </c>
      <c r="F506" s="64" t="s">
        <v>1587</v>
      </c>
      <c r="G506" s="64" t="s">
        <v>1588</v>
      </c>
      <c r="H506" s="64" t="s">
        <v>24</v>
      </c>
      <c r="I506" s="64" t="s">
        <v>1589</v>
      </c>
      <c r="J506" s="64" t="s">
        <v>1590</v>
      </c>
      <c r="K506" s="64" t="s">
        <v>1473</v>
      </c>
      <c r="L506" s="65">
        <v>28338</v>
      </c>
      <c r="M506" s="65">
        <v>0</v>
      </c>
      <c r="N506" s="65">
        <v>0</v>
      </c>
      <c r="O506" s="65">
        <v>58067</v>
      </c>
      <c r="P506" s="65">
        <v>0</v>
      </c>
      <c r="Q506" s="65">
        <v>12601</v>
      </c>
      <c r="R506" s="65">
        <v>1720</v>
      </c>
      <c r="S506" s="65">
        <v>390</v>
      </c>
      <c r="T506" s="57">
        <v>0</v>
      </c>
      <c r="U506" s="58">
        <v>568572.19373984379</v>
      </c>
      <c r="V506" s="58">
        <v>355956.20583605766</v>
      </c>
      <c r="W506" s="58" t="str">
        <f t="shared" si="7"/>
        <v>A</v>
      </c>
      <c r="X506" s="58">
        <v>568572</v>
      </c>
      <c r="Y506" s="63">
        <v>496061</v>
      </c>
    </row>
    <row r="507" spans="1:25">
      <c r="A507" s="64" t="s">
        <v>1591</v>
      </c>
      <c r="B507" s="64" t="s">
        <v>1580</v>
      </c>
      <c r="C507" s="64" t="s">
        <v>49</v>
      </c>
      <c r="D507" s="64" t="s">
        <v>50</v>
      </c>
      <c r="E507" s="64" t="s">
        <v>1581</v>
      </c>
      <c r="F507" s="64" t="s">
        <v>970</v>
      </c>
      <c r="G507" s="64" t="s">
        <v>1101</v>
      </c>
      <c r="H507" s="64" t="s">
        <v>24</v>
      </c>
      <c r="I507" s="64" t="s">
        <v>1592</v>
      </c>
      <c r="J507" s="64" t="s">
        <v>1593</v>
      </c>
      <c r="K507" s="64" t="s">
        <v>1473</v>
      </c>
      <c r="L507" s="65">
        <v>60376</v>
      </c>
      <c r="M507" s="65">
        <v>49585</v>
      </c>
      <c r="N507" s="65">
        <v>49563</v>
      </c>
      <c r="O507" s="65">
        <v>40640</v>
      </c>
      <c r="P507" s="65">
        <v>0</v>
      </c>
      <c r="Q507" s="65">
        <v>8696</v>
      </c>
      <c r="R507" s="65">
        <v>11601</v>
      </c>
      <c r="S507" s="65">
        <v>420</v>
      </c>
      <c r="T507" s="57">
        <v>49503</v>
      </c>
      <c r="U507" s="58">
        <v>419033.82041732135</v>
      </c>
      <c r="V507" s="58">
        <v>1611892.9868362327</v>
      </c>
      <c r="W507" s="58" t="str">
        <f t="shared" si="7"/>
        <v>B</v>
      </c>
      <c r="X507" s="58">
        <v>1611893</v>
      </c>
      <c r="Y507" s="63">
        <v>1406324</v>
      </c>
    </row>
    <row r="508" spans="1:25">
      <c r="A508" s="64" t="s">
        <v>1594</v>
      </c>
      <c r="B508" s="64" t="s">
        <v>1580</v>
      </c>
      <c r="C508" s="64" t="s">
        <v>28</v>
      </c>
      <c r="D508" s="64" t="s">
        <v>29</v>
      </c>
      <c r="E508" s="64" t="s">
        <v>1581</v>
      </c>
      <c r="F508" s="64" t="s">
        <v>894</v>
      </c>
      <c r="G508" s="64" t="s">
        <v>1595</v>
      </c>
      <c r="H508" s="64" t="s">
        <v>24</v>
      </c>
      <c r="I508" s="64" t="s">
        <v>1596</v>
      </c>
      <c r="J508" s="64" t="s">
        <v>1597</v>
      </c>
      <c r="K508" s="64" t="s">
        <v>1473</v>
      </c>
      <c r="L508" s="65">
        <v>9641</v>
      </c>
      <c r="M508" s="65">
        <v>0</v>
      </c>
      <c r="N508" s="65">
        <v>0</v>
      </c>
      <c r="O508" s="65">
        <v>28531</v>
      </c>
      <c r="P508" s="65">
        <v>0</v>
      </c>
      <c r="Q508" s="65">
        <v>3293</v>
      </c>
      <c r="R508" s="65">
        <v>575</v>
      </c>
      <c r="S508" s="65">
        <v>61</v>
      </c>
      <c r="T508" s="57">
        <v>0</v>
      </c>
      <c r="U508" s="58">
        <v>167908.84583682864</v>
      </c>
      <c r="V508" s="58">
        <v>101991.11443484624</v>
      </c>
      <c r="W508" s="58" t="str">
        <f t="shared" si="7"/>
        <v>A</v>
      </c>
      <c r="X508" s="58">
        <v>167909</v>
      </c>
      <c r="Y508" s="63">
        <v>146495</v>
      </c>
    </row>
    <row r="509" spans="1:25">
      <c r="A509" s="64" t="s">
        <v>1598</v>
      </c>
      <c r="B509" s="64" t="s">
        <v>1580</v>
      </c>
      <c r="C509" s="64" t="s">
        <v>49</v>
      </c>
      <c r="D509" s="64" t="s">
        <v>50</v>
      </c>
      <c r="E509" s="64" t="s">
        <v>1581</v>
      </c>
      <c r="F509" s="64" t="s">
        <v>336</v>
      </c>
      <c r="G509" s="64" t="s">
        <v>90</v>
      </c>
      <c r="H509" s="64" t="s">
        <v>24</v>
      </c>
      <c r="I509" s="64" t="s">
        <v>1599</v>
      </c>
      <c r="J509" s="64" t="s">
        <v>1496</v>
      </c>
      <c r="K509" s="64" t="s">
        <v>1473</v>
      </c>
      <c r="L509" s="65">
        <v>16892</v>
      </c>
      <c r="M509" s="65">
        <v>24834</v>
      </c>
      <c r="N509" s="65">
        <v>24834</v>
      </c>
      <c r="O509" s="65">
        <v>28757</v>
      </c>
      <c r="P509" s="65">
        <v>0</v>
      </c>
      <c r="Q509" s="65">
        <v>5011</v>
      </c>
      <c r="R509" s="65">
        <v>1299</v>
      </c>
      <c r="S509" s="65">
        <v>202</v>
      </c>
      <c r="T509" s="57">
        <v>0</v>
      </c>
      <c r="U509" s="58">
        <v>245181.57620744602</v>
      </c>
      <c r="V509" s="58">
        <v>185502.38448458439</v>
      </c>
      <c r="W509" s="58" t="str">
        <f t="shared" si="7"/>
        <v>A</v>
      </c>
      <c r="X509" s="58">
        <v>245182</v>
      </c>
      <c r="Y509" s="63">
        <v>213913</v>
      </c>
    </row>
    <row r="510" spans="1:25">
      <c r="A510" s="64" t="s">
        <v>1600</v>
      </c>
      <c r="B510" s="64" t="s">
        <v>1580</v>
      </c>
      <c r="C510" s="64" t="s">
        <v>49</v>
      </c>
      <c r="D510" s="64" t="s">
        <v>50</v>
      </c>
      <c r="E510" s="64" t="s">
        <v>1581</v>
      </c>
      <c r="F510" s="64" t="s">
        <v>1601</v>
      </c>
      <c r="G510" s="64" t="s">
        <v>472</v>
      </c>
      <c r="H510" s="64" t="s">
        <v>24</v>
      </c>
      <c r="I510" s="64" t="s">
        <v>1602</v>
      </c>
      <c r="J510" s="64" t="s">
        <v>1603</v>
      </c>
      <c r="K510" s="64" t="s">
        <v>1473</v>
      </c>
      <c r="L510" s="65">
        <v>19465</v>
      </c>
      <c r="M510" s="65">
        <v>29386</v>
      </c>
      <c r="N510" s="65">
        <v>27318</v>
      </c>
      <c r="O510" s="65">
        <v>31577</v>
      </c>
      <c r="P510" s="65">
        <v>29355</v>
      </c>
      <c r="Q510" s="65">
        <v>6394</v>
      </c>
      <c r="R510" s="65">
        <v>1077</v>
      </c>
      <c r="S510" s="65">
        <v>167</v>
      </c>
      <c r="T510" s="57">
        <v>0</v>
      </c>
      <c r="U510" s="58">
        <v>287426.45378790825</v>
      </c>
      <c r="V510" s="58">
        <v>195214.64918870915</v>
      </c>
      <c r="W510" s="58" t="str">
        <f t="shared" si="7"/>
        <v>A</v>
      </c>
      <c r="X510" s="58">
        <v>287426</v>
      </c>
      <c r="Y510" s="63">
        <v>250770</v>
      </c>
    </row>
    <row r="511" spans="1:25">
      <c r="A511" s="64" t="s">
        <v>1604</v>
      </c>
      <c r="B511" s="64" t="s">
        <v>1580</v>
      </c>
      <c r="C511" s="64" t="s">
        <v>28</v>
      </c>
      <c r="D511" s="64" t="s">
        <v>29</v>
      </c>
      <c r="E511" s="64" t="s">
        <v>1581</v>
      </c>
      <c r="F511" s="64" t="s">
        <v>1194</v>
      </c>
      <c r="G511" s="64" t="s">
        <v>302</v>
      </c>
      <c r="H511" s="64" t="s">
        <v>24</v>
      </c>
      <c r="I511" s="64" t="s">
        <v>24</v>
      </c>
      <c r="J511" s="64" t="s">
        <v>1605</v>
      </c>
      <c r="K511" s="64" t="s">
        <v>1473</v>
      </c>
      <c r="L511" s="65">
        <v>131906</v>
      </c>
      <c r="M511" s="65">
        <v>204165</v>
      </c>
      <c r="N511" s="65">
        <v>204165</v>
      </c>
      <c r="O511" s="65">
        <v>295803</v>
      </c>
      <c r="P511" s="65">
        <v>0</v>
      </c>
      <c r="Q511" s="65">
        <v>46861</v>
      </c>
      <c r="R511" s="65">
        <v>11402</v>
      </c>
      <c r="S511" s="65">
        <v>1531</v>
      </c>
      <c r="T511" s="57">
        <v>0</v>
      </c>
      <c r="U511" s="58">
        <v>2285055.3928142679</v>
      </c>
      <c r="V511" s="58">
        <v>1681454.891353189</v>
      </c>
      <c r="W511" s="58" t="str">
        <f t="shared" si="7"/>
        <v>A</v>
      </c>
      <c r="X511" s="58">
        <v>2285055</v>
      </c>
      <c r="Y511" s="63">
        <v>1993636</v>
      </c>
    </row>
    <row r="512" spans="1:25">
      <c r="A512" s="64" t="s">
        <v>3384</v>
      </c>
      <c r="B512" s="64" t="s">
        <v>1580</v>
      </c>
      <c r="C512" s="64" t="s">
        <v>28</v>
      </c>
      <c r="D512" s="64" t="s">
        <v>29</v>
      </c>
      <c r="E512" s="64" t="s">
        <v>1581</v>
      </c>
      <c r="F512" s="64" t="s">
        <v>135</v>
      </c>
      <c r="G512" s="64" t="s">
        <v>272</v>
      </c>
      <c r="H512" s="64" t="s">
        <v>24</v>
      </c>
      <c r="I512" s="64" t="s">
        <v>1509</v>
      </c>
      <c r="J512" s="64" t="s">
        <v>1509</v>
      </c>
      <c r="K512" s="64" t="s">
        <v>1473</v>
      </c>
      <c r="L512" s="65">
        <v>390639</v>
      </c>
      <c r="M512" s="65">
        <v>298694</v>
      </c>
      <c r="N512" s="65">
        <v>298451</v>
      </c>
      <c r="O512" s="65">
        <v>244581</v>
      </c>
      <c r="P512" s="65">
        <v>0</v>
      </c>
      <c r="Q512" s="65">
        <v>55730</v>
      </c>
      <c r="R512" s="65">
        <v>43745</v>
      </c>
      <c r="S512" s="65">
        <v>2090</v>
      </c>
      <c r="T512" s="57">
        <v>338652</v>
      </c>
      <c r="U512" s="58">
        <v>2552395.5850358247</v>
      </c>
      <c r="V512" s="58">
        <v>8412146.9885767624</v>
      </c>
      <c r="W512" s="58" t="str">
        <f t="shared" si="7"/>
        <v>B</v>
      </c>
      <c r="X512" s="58">
        <v>8412147</v>
      </c>
      <c r="Y512" s="63">
        <v>7339325</v>
      </c>
    </row>
    <row r="513" spans="1:25">
      <c r="A513" s="64" t="s">
        <v>1607</v>
      </c>
      <c r="B513" s="64" t="s">
        <v>1580</v>
      </c>
      <c r="C513" s="64" t="s">
        <v>28</v>
      </c>
      <c r="D513" s="64" t="s">
        <v>29</v>
      </c>
      <c r="E513" s="64" t="s">
        <v>1581</v>
      </c>
      <c r="F513" s="64" t="s">
        <v>1608</v>
      </c>
      <c r="G513" s="64" t="s">
        <v>242</v>
      </c>
      <c r="H513" s="64" t="s">
        <v>24</v>
      </c>
      <c r="I513" s="64" t="s">
        <v>1609</v>
      </c>
      <c r="J513" s="64" t="s">
        <v>1610</v>
      </c>
      <c r="K513" s="64" t="s">
        <v>1473</v>
      </c>
      <c r="L513" s="65">
        <v>42471</v>
      </c>
      <c r="M513" s="65">
        <v>54959</v>
      </c>
      <c r="N513" s="65">
        <v>54450</v>
      </c>
      <c r="O513" s="65">
        <v>57265</v>
      </c>
      <c r="P513" s="65">
        <v>0</v>
      </c>
      <c r="Q513" s="65">
        <v>10150</v>
      </c>
      <c r="R513" s="65">
        <v>2283</v>
      </c>
      <c r="S513" s="65">
        <v>370</v>
      </c>
      <c r="T513" s="57">
        <v>6145</v>
      </c>
      <c r="U513" s="58">
        <v>488062.08997943875</v>
      </c>
      <c r="V513" s="58">
        <v>428076.73044903966</v>
      </c>
      <c r="W513" s="58" t="str">
        <f t="shared" si="7"/>
        <v>A</v>
      </c>
      <c r="X513" s="58">
        <v>488062</v>
      </c>
      <c r="Y513" s="63">
        <v>425818</v>
      </c>
    </row>
    <row r="514" spans="1:25">
      <c r="A514" s="64" t="s">
        <v>101</v>
      </c>
      <c r="B514" s="64" t="s">
        <v>1580</v>
      </c>
      <c r="C514" s="64" t="s">
        <v>102</v>
      </c>
      <c r="D514" s="64" t="s">
        <v>103</v>
      </c>
      <c r="E514" s="64" t="s">
        <v>1581</v>
      </c>
      <c r="F514" s="64" t="s">
        <v>795</v>
      </c>
      <c r="G514" s="64" t="s">
        <v>272</v>
      </c>
      <c r="H514" s="64" t="s">
        <v>24</v>
      </c>
      <c r="I514" s="64" t="s">
        <v>1606</v>
      </c>
      <c r="J514" s="64" t="s">
        <v>1535</v>
      </c>
      <c r="K514" s="64" t="s">
        <v>1473</v>
      </c>
      <c r="L514" s="65">
        <v>220308</v>
      </c>
      <c r="M514" s="65">
        <v>385954</v>
      </c>
      <c r="N514" s="65">
        <v>386553</v>
      </c>
      <c r="O514" s="65">
        <v>496515</v>
      </c>
      <c r="P514" s="65">
        <v>0</v>
      </c>
      <c r="Q514" s="65">
        <v>45833</v>
      </c>
      <c r="R514" s="65">
        <v>6872</v>
      </c>
      <c r="S514" s="65">
        <v>2175</v>
      </c>
      <c r="T514" s="57">
        <v>0</v>
      </c>
      <c r="U514" s="58">
        <v>2756928.3728751829</v>
      </c>
      <c r="V514" s="58">
        <v>1338717.8762926627</v>
      </c>
      <c r="W514" s="58" t="str">
        <f t="shared" si="7"/>
        <v>A</v>
      </c>
      <c r="X514" s="58">
        <v>2756928</v>
      </c>
      <c r="Y514" s="63">
        <v>2405330</v>
      </c>
    </row>
    <row r="515" spans="1:25">
      <c r="A515" s="64" t="s">
        <v>1611</v>
      </c>
      <c r="B515" s="64" t="s">
        <v>1612</v>
      </c>
      <c r="C515" s="64" t="s">
        <v>19</v>
      </c>
      <c r="D515" s="64" t="s">
        <v>20</v>
      </c>
      <c r="E515" s="64" t="s">
        <v>19</v>
      </c>
      <c r="F515" s="64" t="s">
        <v>22</v>
      </c>
      <c r="G515" s="64" t="s">
        <v>23</v>
      </c>
      <c r="H515" s="64" t="s">
        <v>24</v>
      </c>
      <c r="I515" s="64" t="s">
        <v>24</v>
      </c>
      <c r="J515" s="64" t="s">
        <v>25</v>
      </c>
      <c r="K515" s="64" t="s">
        <v>1613</v>
      </c>
      <c r="L515" s="65">
        <v>0</v>
      </c>
      <c r="M515" s="65">
        <v>4206894</v>
      </c>
      <c r="N515" s="65">
        <v>4205900</v>
      </c>
      <c r="O515" s="65">
        <v>2395846</v>
      </c>
      <c r="P515" s="65">
        <v>0</v>
      </c>
      <c r="Q515" s="65">
        <v>413212</v>
      </c>
      <c r="R515" s="65">
        <v>57426</v>
      </c>
      <c r="S515" s="65">
        <v>25230</v>
      </c>
      <c r="T515" s="57">
        <v>0</v>
      </c>
      <c r="U515" s="58">
        <v>24965781.021119237</v>
      </c>
      <c r="V515" s="58">
        <v>15323269.582956465</v>
      </c>
      <c r="W515" s="58" t="str">
        <f t="shared" ref="W515:W578" si="8">IF(U515&gt;V515, "A", "B")</f>
        <v>A</v>
      </c>
      <c r="X515" s="58">
        <v>24965781</v>
      </c>
      <c r="Y515" s="63">
        <v>20817250</v>
      </c>
    </row>
    <row r="516" spans="1:25">
      <c r="A516" s="64" t="s">
        <v>1614</v>
      </c>
      <c r="B516" s="64" t="s">
        <v>1612</v>
      </c>
      <c r="C516" s="64" t="s">
        <v>28</v>
      </c>
      <c r="D516" s="64" t="s">
        <v>29</v>
      </c>
      <c r="E516" s="64" t="s">
        <v>19</v>
      </c>
      <c r="F516" s="64" t="s">
        <v>236</v>
      </c>
      <c r="G516" s="64" t="s">
        <v>783</v>
      </c>
      <c r="H516" s="64" t="s">
        <v>24</v>
      </c>
      <c r="I516" s="64" t="s">
        <v>1615</v>
      </c>
      <c r="J516" s="64" t="s">
        <v>1616</v>
      </c>
      <c r="K516" s="64" t="s">
        <v>1613</v>
      </c>
      <c r="L516" s="65">
        <v>40279</v>
      </c>
      <c r="M516" s="65">
        <v>51648</v>
      </c>
      <c r="N516" s="65">
        <v>51565</v>
      </c>
      <c r="O516" s="65">
        <v>47723</v>
      </c>
      <c r="P516" s="65">
        <v>0</v>
      </c>
      <c r="Q516" s="65">
        <v>11071</v>
      </c>
      <c r="R516" s="65">
        <v>1954</v>
      </c>
      <c r="S516" s="65">
        <v>656</v>
      </c>
      <c r="T516" s="57">
        <v>12415</v>
      </c>
      <c r="U516" s="58">
        <v>546120.93350130413</v>
      </c>
      <c r="V516" s="58">
        <v>500384.5114860239</v>
      </c>
      <c r="W516" s="58" t="str">
        <f t="shared" si="8"/>
        <v>A</v>
      </c>
      <c r="X516" s="58">
        <v>546121</v>
      </c>
      <c r="Y516" s="63">
        <v>476473</v>
      </c>
    </row>
    <row r="517" spans="1:25">
      <c r="A517" s="64" t="s">
        <v>1617</v>
      </c>
      <c r="B517" s="64" t="s">
        <v>1612</v>
      </c>
      <c r="C517" s="64" t="s">
        <v>28</v>
      </c>
      <c r="D517" s="64" t="s">
        <v>29</v>
      </c>
      <c r="E517" s="64" t="s">
        <v>19</v>
      </c>
      <c r="F517" s="64" t="s">
        <v>1330</v>
      </c>
      <c r="G517" s="64" t="s">
        <v>1080</v>
      </c>
      <c r="H517" s="64" t="s">
        <v>24</v>
      </c>
      <c r="I517" s="64" t="s">
        <v>24</v>
      </c>
      <c r="J517" s="64" t="s">
        <v>1618</v>
      </c>
      <c r="K517" s="64" t="s">
        <v>1613</v>
      </c>
      <c r="L517" s="65">
        <v>221967</v>
      </c>
      <c r="M517" s="65">
        <v>345618</v>
      </c>
      <c r="N517" s="65">
        <v>219419</v>
      </c>
      <c r="O517" s="65">
        <v>384452</v>
      </c>
      <c r="P517" s="65">
        <v>0</v>
      </c>
      <c r="Q517" s="65">
        <v>76756</v>
      </c>
      <c r="R517" s="65">
        <v>6835</v>
      </c>
      <c r="S517" s="65">
        <v>3448</v>
      </c>
      <c r="T517" s="57">
        <v>0</v>
      </c>
      <c r="U517" s="58">
        <v>3705348.6000664299</v>
      </c>
      <c r="V517" s="58">
        <v>1907958.1265423112</v>
      </c>
      <c r="W517" s="58" t="str">
        <f t="shared" si="8"/>
        <v>A</v>
      </c>
      <c r="X517" s="58">
        <v>3705349</v>
      </c>
      <c r="Y517" s="63">
        <v>3232796</v>
      </c>
    </row>
    <row r="518" spans="1:25">
      <c r="A518" s="64" t="s">
        <v>1619</v>
      </c>
      <c r="B518" s="64" t="s">
        <v>1612</v>
      </c>
      <c r="C518" s="64" t="s">
        <v>28</v>
      </c>
      <c r="D518" s="64" t="s">
        <v>29</v>
      </c>
      <c r="E518" s="64" t="s">
        <v>19</v>
      </c>
      <c r="F518" s="64" t="s">
        <v>1179</v>
      </c>
      <c r="G518" s="64" t="s">
        <v>40</v>
      </c>
      <c r="H518" s="64" t="s">
        <v>24</v>
      </c>
      <c r="I518" s="64" t="s">
        <v>1620</v>
      </c>
      <c r="J518" s="64" t="s">
        <v>1621</v>
      </c>
      <c r="K518" s="64" t="s">
        <v>1613</v>
      </c>
      <c r="L518" s="65">
        <v>32776</v>
      </c>
      <c r="M518" s="65">
        <v>52128</v>
      </c>
      <c r="N518" s="65">
        <v>50817</v>
      </c>
      <c r="O518" s="65">
        <v>61315</v>
      </c>
      <c r="P518" s="65">
        <v>0</v>
      </c>
      <c r="Q518" s="65">
        <v>9226</v>
      </c>
      <c r="R518" s="65">
        <v>905</v>
      </c>
      <c r="S518" s="65">
        <v>520</v>
      </c>
      <c r="T518" s="57">
        <v>0</v>
      </c>
      <c r="U518" s="58">
        <v>492940.64712914434</v>
      </c>
      <c r="V518" s="58">
        <v>235297.58530942193</v>
      </c>
      <c r="W518" s="58" t="str">
        <f t="shared" si="8"/>
        <v>A</v>
      </c>
      <c r="X518" s="58">
        <v>492941</v>
      </c>
      <c r="Y518" s="63">
        <v>430075</v>
      </c>
    </row>
    <row r="519" spans="1:25">
      <c r="A519" s="64" t="s">
        <v>1622</v>
      </c>
      <c r="B519" s="64" t="s">
        <v>1612</v>
      </c>
      <c r="C519" s="64" t="s">
        <v>28</v>
      </c>
      <c r="D519" s="64" t="s">
        <v>29</v>
      </c>
      <c r="E519" s="64" t="s">
        <v>19</v>
      </c>
      <c r="F519" s="64" t="s">
        <v>315</v>
      </c>
      <c r="G519" s="64" t="s">
        <v>1623</v>
      </c>
      <c r="H519" s="64" t="s">
        <v>24</v>
      </c>
      <c r="I519" s="64" t="s">
        <v>24</v>
      </c>
      <c r="J519" s="64" t="s">
        <v>1624</v>
      </c>
      <c r="K519" s="64" t="s">
        <v>1613</v>
      </c>
      <c r="L519" s="65">
        <v>60771</v>
      </c>
      <c r="M519" s="65">
        <v>94393</v>
      </c>
      <c r="N519" s="65">
        <v>32602</v>
      </c>
      <c r="O519" s="65">
        <v>111860</v>
      </c>
      <c r="P519" s="65">
        <v>0</v>
      </c>
      <c r="Q519" s="65">
        <v>18115</v>
      </c>
      <c r="R519" s="65">
        <v>2136</v>
      </c>
      <c r="S519" s="65">
        <v>1372</v>
      </c>
      <c r="T519" s="57">
        <v>0</v>
      </c>
      <c r="U519" s="58">
        <v>1010539.8918936824</v>
      </c>
      <c r="V519" s="58">
        <v>487659.54618704435</v>
      </c>
      <c r="W519" s="58" t="str">
        <f t="shared" si="8"/>
        <v>A</v>
      </c>
      <c r="X519" s="58">
        <v>1010540</v>
      </c>
      <c r="Y519" s="63">
        <v>881663</v>
      </c>
    </row>
    <row r="520" spans="1:25">
      <c r="A520" s="64" t="s">
        <v>1625</v>
      </c>
      <c r="B520" s="64" t="s">
        <v>1612</v>
      </c>
      <c r="C520" s="64" t="s">
        <v>28</v>
      </c>
      <c r="D520" s="64" t="s">
        <v>29</v>
      </c>
      <c r="E520" s="64" t="s">
        <v>19</v>
      </c>
      <c r="F520" s="64" t="s">
        <v>1626</v>
      </c>
      <c r="G520" s="64" t="s">
        <v>131</v>
      </c>
      <c r="H520" s="64" t="s">
        <v>24</v>
      </c>
      <c r="I520" s="64" t="s">
        <v>1627</v>
      </c>
      <c r="J520" s="64" t="s">
        <v>1628</v>
      </c>
      <c r="K520" s="64" t="s">
        <v>1613</v>
      </c>
      <c r="L520" s="65">
        <v>17037</v>
      </c>
      <c r="M520" s="65">
        <v>66472</v>
      </c>
      <c r="N520" s="65">
        <v>66382</v>
      </c>
      <c r="O520" s="65">
        <v>66702</v>
      </c>
      <c r="P520" s="65">
        <v>0</v>
      </c>
      <c r="Q520" s="65">
        <v>8531</v>
      </c>
      <c r="R520" s="65">
        <v>156</v>
      </c>
      <c r="S520" s="65">
        <v>764</v>
      </c>
      <c r="T520" s="57">
        <v>0</v>
      </c>
      <c r="U520" s="58">
        <v>523422.0169846646</v>
      </c>
      <c r="V520" s="58">
        <v>168918.92824296543</v>
      </c>
      <c r="W520" s="58" t="str">
        <f t="shared" si="8"/>
        <v>A</v>
      </c>
      <c r="X520" s="58">
        <v>523422</v>
      </c>
      <c r="Y520" s="63">
        <v>456669</v>
      </c>
    </row>
    <row r="521" spans="1:25">
      <c r="A521" s="64" t="s">
        <v>1514</v>
      </c>
      <c r="B521" s="64" t="s">
        <v>1612</v>
      </c>
      <c r="C521" s="64" t="s">
        <v>28</v>
      </c>
      <c r="D521" s="64" t="s">
        <v>29</v>
      </c>
      <c r="E521" s="64" t="s">
        <v>19</v>
      </c>
      <c r="F521" s="64" t="s">
        <v>990</v>
      </c>
      <c r="G521" s="64" t="s">
        <v>73</v>
      </c>
      <c r="H521" s="64" t="s">
        <v>24</v>
      </c>
      <c r="I521" s="64" t="s">
        <v>24</v>
      </c>
      <c r="J521" s="64" t="s">
        <v>1629</v>
      </c>
      <c r="K521" s="64" t="s">
        <v>1613</v>
      </c>
      <c r="L521" s="65">
        <v>40400</v>
      </c>
      <c r="M521" s="65">
        <v>92166</v>
      </c>
      <c r="N521" s="65">
        <v>81961</v>
      </c>
      <c r="O521" s="65">
        <v>187713</v>
      </c>
      <c r="P521" s="65">
        <v>0</v>
      </c>
      <c r="Q521" s="65">
        <v>26177</v>
      </c>
      <c r="R521" s="65">
        <v>3478</v>
      </c>
      <c r="S521" s="65">
        <v>1251</v>
      </c>
      <c r="T521" s="57">
        <v>0</v>
      </c>
      <c r="U521" s="58">
        <v>1387642.0645337855</v>
      </c>
      <c r="V521" s="58">
        <v>732659.46223895135</v>
      </c>
      <c r="W521" s="58" t="str">
        <f t="shared" si="8"/>
        <v>A</v>
      </c>
      <c r="X521" s="58">
        <v>1387642</v>
      </c>
      <c r="Y521" s="63">
        <v>1210672</v>
      </c>
    </row>
    <row r="522" spans="1:25">
      <c r="A522" s="64" t="s">
        <v>1630</v>
      </c>
      <c r="B522" s="64" t="s">
        <v>1612</v>
      </c>
      <c r="C522" s="64" t="s">
        <v>28</v>
      </c>
      <c r="D522" s="64" t="s">
        <v>29</v>
      </c>
      <c r="E522" s="64" t="s">
        <v>19</v>
      </c>
      <c r="F522" s="64" t="s">
        <v>832</v>
      </c>
      <c r="G522" s="64" t="s">
        <v>215</v>
      </c>
      <c r="H522" s="64" t="s">
        <v>24</v>
      </c>
      <c r="I522" s="64" t="s">
        <v>1631</v>
      </c>
      <c r="J522" s="64" t="s">
        <v>1632</v>
      </c>
      <c r="K522" s="64" t="s">
        <v>1613</v>
      </c>
      <c r="L522" s="65">
        <v>63392</v>
      </c>
      <c r="M522" s="65">
        <v>76178</v>
      </c>
      <c r="N522" s="65">
        <v>75226</v>
      </c>
      <c r="O522" s="65">
        <v>71993</v>
      </c>
      <c r="P522" s="65">
        <v>0</v>
      </c>
      <c r="Q522" s="65">
        <v>14959</v>
      </c>
      <c r="R522" s="65">
        <v>2669</v>
      </c>
      <c r="S522" s="65">
        <v>712</v>
      </c>
      <c r="T522" s="57">
        <v>22653</v>
      </c>
      <c r="U522" s="58">
        <v>723147.54121365771</v>
      </c>
      <c r="V522" s="58">
        <v>752030.56053447712</v>
      </c>
      <c r="W522" s="58" t="str">
        <f t="shared" si="8"/>
        <v>B</v>
      </c>
      <c r="X522" s="58">
        <v>752031</v>
      </c>
      <c r="Y522" s="63">
        <v>656123</v>
      </c>
    </row>
    <row r="523" spans="1:25">
      <c r="A523" s="64" t="s">
        <v>1633</v>
      </c>
      <c r="B523" s="64" t="s">
        <v>1612</v>
      </c>
      <c r="C523" s="64" t="s">
        <v>28</v>
      </c>
      <c r="D523" s="64" t="s">
        <v>29</v>
      </c>
      <c r="E523" s="64" t="s">
        <v>19</v>
      </c>
      <c r="F523" s="64" t="s">
        <v>77</v>
      </c>
      <c r="G523" s="64" t="s">
        <v>52</v>
      </c>
      <c r="H523" s="64" t="s">
        <v>24</v>
      </c>
      <c r="I523" s="64" t="s">
        <v>1634</v>
      </c>
      <c r="J523" s="64" t="s">
        <v>1635</v>
      </c>
      <c r="K523" s="64" t="s">
        <v>1613</v>
      </c>
      <c r="L523" s="65">
        <v>52219</v>
      </c>
      <c r="M523" s="65">
        <v>57597</v>
      </c>
      <c r="N523" s="65">
        <v>57597</v>
      </c>
      <c r="O523" s="65">
        <v>48815</v>
      </c>
      <c r="P523" s="65">
        <v>0</v>
      </c>
      <c r="Q523" s="65">
        <v>16402</v>
      </c>
      <c r="R523" s="65">
        <v>1944</v>
      </c>
      <c r="S523" s="65">
        <v>735</v>
      </c>
      <c r="T523" s="57">
        <v>29149</v>
      </c>
      <c r="U523" s="58">
        <v>725961.44232569239</v>
      </c>
      <c r="V523" s="58">
        <v>808532.76364862488</v>
      </c>
      <c r="W523" s="58" t="str">
        <f t="shared" si="8"/>
        <v>B</v>
      </c>
      <c r="X523" s="58">
        <v>808533</v>
      </c>
      <c r="Y523" s="63">
        <v>705419</v>
      </c>
    </row>
    <row r="524" spans="1:25">
      <c r="A524" s="64" t="s">
        <v>1636</v>
      </c>
      <c r="B524" s="64" t="s">
        <v>1612</v>
      </c>
      <c r="C524" s="64" t="s">
        <v>28</v>
      </c>
      <c r="D524" s="64" t="s">
        <v>29</v>
      </c>
      <c r="E524" s="64" t="s">
        <v>19</v>
      </c>
      <c r="F524" s="64" t="s">
        <v>1354</v>
      </c>
      <c r="G524" s="64" t="s">
        <v>250</v>
      </c>
      <c r="H524" s="64" t="s">
        <v>24</v>
      </c>
      <c r="I524" s="64" t="s">
        <v>198</v>
      </c>
      <c r="J524" s="64" t="s">
        <v>1628</v>
      </c>
      <c r="K524" s="64" t="s">
        <v>1613</v>
      </c>
      <c r="L524" s="65">
        <v>627525</v>
      </c>
      <c r="M524" s="65">
        <v>558327</v>
      </c>
      <c r="N524" s="65">
        <v>557515</v>
      </c>
      <c r="O524" s="65">
        <v>343829</v>
      </c>
      <c r="P524" s="65">
        <v>0</v>
      </c>
      <c r="Q524" s="65">
        <v>74361</v>
      </c>
      <c r="R524" s="65">
        <v>50167</v>
      </c>
      <c r="S524" s="65">
        <v>2781</v>
      </c>
      <c r="T524" s="57">
        <v>593081</v>
      </c>
      <c r="U524" s="58">
        <v>3438741.3387374338</v>
      </c>
      <c r="V524" s="58">
        <v>12412684.481266994</v>
      </c>
      <c r="W524" s="58" t="str">
        <f t="shared" si="8"/>
        <v>B</v>
      </c>
      <c r="X524" s="58">
        <v>12412684</v>
      </c>
      <c r="Y524" s="63">
        <v>10829663</v>
      </c>
    </row>
    <row r="525" spans="1:25">
      <c r="A525" s="64" t="s">
        <v>1637</v>
      </c>
      <c r="B525" s="64" t="s">
        <v>1612</v>
      </c>
      <c r="C525" s="64" t="s">
        <v>28</v>
      </c>
      <c r="D525" s="64" t="s">
        <v>29</v>
      </c>
      <c r="E525" s="64" t="s">
        <v>19</v>
      </c>
      <c r="F525" s="64" t="s">
        <v>1638</v>
      </c>
      <c r="G525" s="64" t="s">
        <v>23</v>
      </c>
      <c r="H525" s="64" t="s">
        <v>24</v>
      </c>
      <c r="I525" s="64" t="s">
        <v>668</v>
      </c>
      <c r="J525" s="64" t="s">
        <v>1621</v>
      </c>
      <c r="K525" s="64" t="s">
        <v>1613</v>
      </c>
      <c r="L525" s="65">
        <v>164372</v>
      </c>
      <c r="M525" s="65">
        <v>208118</v>
      </c>
      <c r="N525" s="65">
        <v>205820</v>
      </c>
      <c r="O525" s="65">
        <v>199311</v>
      </c>
      <c r="P525" s="65">
        <v>0</v>
      </c>
      <c r="Q525" s="65">
        <v>44050</v>
      </c>
      <c r="R525" s="65">
        <v>6835</v>
      </c>
      <c r="S525" s="65">
        <v>1776</v>
      </c>
      <c r="T525" s="57">
        <v>46100</v>
      </c>
      <c r="U525" s="58">
        <v>2050233.4497290321</v>
      </c>
      <c r="V525" s="58">
        <v>1882372.2806547973</v>
      </c>
      <c r="W525" s="58" t="str">
        <f t="shared" si="8"/>
        <v>A</v>
      </c>
      <c r="X525" s="58">
        <v>2050233</v>
      </c>
      <c r="Y525" s="63">
        <v>1788762</v>
      </c>
    </row>
    <row r="526" spans="1:25">
      <c r="A526" s="64" t="s">
        <v>1639</v>
      </c>
      <c r="B526" s="64" t="s">
        <v>1612</v>
      </c>
      <c r="C526" s="64" t="s">
        <v>49</v>
      </c>
      <c r="D526" s="64" t="s">
        <v>50</v>
      </c>
      <c r="E526" s="64" t="s">
        <v>19</v>
      </c>
      <c r="F526" s="64" t="s">
        <v>415</v>
      </c>
      <c r="G526" s="64" t="s">
        <v>963</v>
      </c>
      <c r="H526" s="64" t="s">
        <v>24</v>
      </c>
      <c r="I526" s="64" t="s">
        <v>1640</v>
      </c>
      <c r="J526" s="64" t="s">
        <v>1628</v>
      </c>
      <c r="K526" s="64" t="s">
        <v>1613</v>
      </c>
      <c r="L526" s="65">
        <v>6356</v>
      </c>
      <c r="M526" s="65">
        <v>26718</v>
      </c>
      <c r="N526" s="65">
        <v>26718</v>
      </c>
      <c r="O526" s="65">
        <v>27068</v>
      </c>
      <c r="P526" s="65">
        <v>0</v>
      </c>
      <c r="Q526" s="65">
        <v>3845</v>
      </c>
      <c r="R526" s="65">
        <v>273</v>
      </c>
      <c r="S526" s="65">
        <v>102</v>
      </c>
      <c r="T526" s="57">
        <v>0</v>
      </c>
      <c r="U526" s="58">
        <v>188989.76152124198</v>
      </c>
      <c r="V526" s="58">
        <v>90618.011243731919</v>
      </c>
      <c r="W526" s="58" t="str">
        <f t="shared" si="8"/>
        <v>A</v>
      </c>
      <c r="X526" s="58">
        <v>188990</v>
      </c>
      <c r="Y526" s="63">
        <v>164888</v>
      </c>
    </row>
    <row r="527" spans="1:25">
      <c r="A527" s="64" t="s">
        <v>1641</v>
      </c>
      <c r="B527" s="64" t="s">
        <v>1612</v>
      </c>
      <c r="C527" s="64" t="s">
        <v>28</v>
      </c>
      <c r="D527" s="64" t="s">
        <v>29</v>
      </c>
      <c r="E527" s="64" t="s">
        <v>19</v>
      </c>
      <c r="F527" s="64" t="s">
        <v>1642</v>
      </c>
      <c r="G527" s="64" t="s">
        <v>1116</v>
      </c>
      <c r="H527" s="64" t="s">
        <v>24</v>
      </c>
      <c r="I527" s="64" t="s">
        <v>1643</v>
      </c>
      <c r="J527" s="64" t="s">
        <v>1624</v>
      </c>
      <c r="K527" s="64" t="s">
        <v>1613</v>
      </c>
      <c r="L527" s="65">
        <v>13403</v>
      </c>
      <c r="M527" s="65">
        <v>15810</v>
      </c>
      <c r="N527" s="65">
        <v>15810</v>
      </c>
      <c r="O527" s="65">
        <v>14566</v>
      </c>
      <c r="P527" s="65">
        <v>0</v>
      </c>
      <c r="Q527" s="65">
        <v>2932</v>
      </c>
      <c r="R527" s="65">
        <v>565</v>
      </c>
      <c r="S527" s="65">
        <v>93</v>
      </c>
      <c r="T527" s="57">
        <v>5445</v>
      </c>
      <c r="U527" s="58">
        <v>134750.77303376599</v>
      </c>
      <c r="V527" s="58">
        <v>163019.77500651509</v>
      </c>
      <c r="W527" s="58" t="str">
        <f t="shared" si="8"/>
        <v>B</v>
      </c>
      <c r="X527" s="58">
        <v>163020</v>
      </c>
      <c r="Y527" s="63">
        <v>142230</v>
      </c>
    </row>
    <row r="528" spans="1:25">
      <c r="A528" s="64" t="s">
        <v>1644</v>
      </c>
      <c r="B528" s="64" t="s">
        <v>1612</v>
      </c>
      <c r="C528" s="64" t="s">
        <v>102</v>
      </c>
      <c r="D528" s="64" t="s">
        <v>103</v>
      </c>
      <c r="E528" s="64" t="s">
        <v>19</v>
      </c>
      <c r="F528" s="64" t="s">
        <v>1645</v>
      </c>
      <c r="G528" s="64" t="s">
        <v>131</v>
      </c>
      <c r="H528" s="64" t="s">
        <v>24</v>
      </c>
      <c r="I528" s="64" t="s">
        <v>24</v>
      </c>
      <c r="J528" s="64" t="s">
        <v>1628</v>
      </c>
      <c r="K528" s="64" t="s">
        <v>1613</v>
      </c>
      <c r="L528" s="65">
        <v>191732</v>
      </c>
      <c r="M528" s="65">
        <v>388340</v>
      </c>
      <c r="N528" s="65">
        <v>388210</v>
      </c>
      <c r="O528" s="65">
        <v>365850</v>
      </c>
      <c r="P528" s="65">
        <v>0</v>
      </c>
      <c r="Q528" s="65">
        <v>51103</v>
      </c>
      <c r="R528" s="65">
        <v>6487</v>
      </c>
      <c r="S528" s="65">
        <v>3419</v>
      </c>
      <c r="T528" s="57">
        <v>0</v>
      </c>
      <c r="U528" s="58">
        <v>2873171.3240345987</v>
      </c>
      <c r="V528" s="58">
        <v>1408667.2191409413</v>
      </c>
      <c r="W528" s="58" t="str">
        <f t="shared" si="8"/>
        <v>A</v>
      </c>
      <c r="X528" s="58">
        <v>2873171</v>
      </c>
      <c r="Y528" s="63">
        <v>2506748</v>
      </c>
    </row>
    <row r="529" spans="1:25">
      <c r="A529" s="64" t="s">
        <v>1646</v>
      </c>
      <c r="B529" s="64" t="s">
        <v>1612</v>
      </c>
      <c r="C529" s="64" t="s">
        <v>102</v>
      </c>
      <c r="D529" s="64" t="s">
        <v>103</v>
      </c>
      <c r="E529" s="64" t="s">
        <v>19</v>
      </c>
      <c r="F529" s="64" t="s">
        <v>1157</v>
      </c>
      <c r="G529" s="64" t="s">
        <v>963</v>
      </c>
      <c r="H529" s="64" t="s">
        <v>24</v>
      </c>
      <c r="I529" s="64" t="s">
        <v>24</v>
      </c>
      <c r="J529" s="64" t="s">
        <v>1628</v>
      </c>
      <c r="K529" s="64" t="s">
        <v>1613</v>
      </c>
      <c r="L529" s="65">
        <v>32062</v>
      </c>
      <c r="M529" s="65">
        <v>0</v>
      </c>
      <c r="N529" s="65">
        <v>0</v>
      </c>
      <c r="O529" s="65">
        <v>205956</v>
      </c>
      <c r="P529" s="65">
        <v>0</v>
      </c>
      <c r="Q529" s="65">
        <v>18842</v>
      </c>
      <c r="R529" s="65">
        <v>2110</v>
      </c>
      <c r="S529" s="65">
        <v>1311</v>
      </c>
      <c r="T529" s="57">
        <v>0</v>
      </c>
      <c r="U529" s="58">
        <v>1207572.5425068352</v>
      </c>
      <c r="V529" s="58">
        <v>499246.52619428345</v>
      </c>
      <c r="W529" s="58" t="str">
        <f t="shared" si="8"/>
        <v>A</v>
      </c>
      <c r="X529" s="58">
        <v>1207573</v>
      </c>
      <c r="Y529" s="63">
        <v>1053568</v>
      </c>
    </row>
    <row r="530" spans="1:25">
      <c r="A530" s="64" t="s">
        <v>1784</v>
      </c>
      <c r="B530" s="64" t="s">
        <v>1785</v>
      </c>
      <c r="C530" s="64" t="s">
        <v>19</v>
      </c>
      <c r="D530" s="64" t="s">
        <v>20</v>
      </c>
      <c r="E530" s="64" t="s">
        <v>1786</v>
      </c>
      <c r="F530" s="64" t="s">
        <v>22</v>
      </c>
      <c r="G530" s="64" t="s">
        <v>23</v>
      </c>
      <c r="H530" s="64" t="s">
        <v>24</v>
      </c>
      <c r="I530" s="64" t="s">
        <v>24</v>
      </c>
      <c r="J530" s="64" t="s">
        <v>25</v>
      </c>
      <c r="K530" s="64" t="s">
        <v>172</v>
      </c>
      <c r="L530" s="65">
        <v>0</v>
      </c>
      <c r="M530" s="65">
        <v>1125043</v>
      </c>
      <c r="N530" s="65">
        <v>1124660</v>
      </c>
      <c r="O530" s="65">
        <v>951242</v>
      </c>
      <c r="P530" s="65">
        <v>0</v>
      </c>
      <c r="Q530" s="65">
        <v>116164</v>
      </c>
      <c r="R530" s="65">
        <v>140141</v>
      </c>
      <c r="S530" s="65">
        <v>4461</v>
      </c>
      <c r="T530" s="57">
        <v>0</v>
      </c>
      <c r="U530" s="58">
        <v>6827858.2070367662</v>
      </c>
      <c r="V530" s="58">
        <v>12690575.226775229</v>
      </c>
      <c r="W530" s="58" t="str">
        <f t="shared" si="8"/>
        <v>B</v>
      </c>
      <c r="X530" s="58">
        <v>12690575</v>
      </c>
      <c r="Y530" s="63">
        <v>10581799</v>
      </c>
    </row>
    <row r="531" spans="1:25">
      <c r="A531" s="64" t="s">
        <v>43</v>
      </c>
      <c r="B531" s="64" t="s">
        <v>1785</v>
      </c>
      <c r="C531" s="64" t="s">
        <v>28</v>
      </c>
      <c r="D531" s="64" t="s">
        <v>29</v>
      </c>
      <c r="E531" s="64" t="s">
        <v>1786</v>
      </c>
      <c r="F531" s="64" t="s">
        <v>1787</v>
      </c>
      <c r="G531" s="64" t="s">
        <v>232</v>
      </c>
      <c r="H531" s="64" t="s">
        <v>1788</v>
      </c>
      <c r="I531" s="64" t="s">
        <v>1788</v>
      </c>
      <c r="J531" s="64" t="s">
        <v>1789</v>
      </c>
      <c r="K531" s="64" t="s">
        <v>172</v>
      </c>
      <c r="L531" s="65">
        <v>24449</v>
      </c>
      <c r="M531" s="65">
        <v>23128</v>
      </c>
      <c r="N531" s="65">
        <v>23128</v>
      </c>
      <c r="O531" s="65">
        <v>23055</v>
      </c>
      <c r="P531" s="65">
        <v>0</v>
      </c>
      <c r="Q531" s="65">
        <v>3245</v>
      </c>
      <c r="R531" s="65">
        <v>4614</v>
      </c>
      <c r="S531" s="65">
        <v>158</v>
      </c>
      <c r="T531" s="57">
        <v>13448</v>
      </c>
      <c r="U531" s="58">
        <v>172090.16617116515</v>
      </c>
      <c r="V531" s="58">
        <v>558722.51616098988</v>
      </c>
      <c r="W531" s="58" t="str">
        <f t="shared" si="8"/>
        <v>B</v>
      </c>
      <c r="X531" s="58">
        <v>558723</v>
      </c>
      <c r="Y531" s="63">
        <v>487468</v>
      </c>
    </row>
    <row r="532" spans="1:25">
      <c r="A532" s="64" t="s">
        <v>1790</v>
      </c>
      <c r="B532" s="64" t="s">
        <v>1785</v>
      </c>
      <c r="C532" s="64" t="s">
        <v>28</v>
      </c>
      <c r="D532" s="64" t="s">
        <v>29</v>
      </c>
      <c r="E532" s="64" t="s">
        <v>1786</v>
      </c>
      <c r="F532" s="64" t="s">
        <v>1791</v>
      </c>
      <c r="G532" s="64" t="s">
        <v>215</v>
      </c>
      <c r="H532" s="64" t="s">
        <v>1792</v>
      </c>
      <c r="I532" s="64" t="s">
        <v>1792</v>
      </c>
      <c r="J532" s="64" t="s">
        <v>1793</v>
      </c>
      <c r="K532" s="64" t="s">
        <v>172</v>
      </c>
      <c r="L532" s="65">
        <v>38912</v>
      </c>
      <c r="M532" s="65">
        <v>31643</v>
      </c>
      <c r="N532" s="65">
        <v>31643</v>
      </c>
      <c r="O532" s="65">
        <v>33039</v>
      </c>
      <c r="P532" s="65">
        <v>0</v>
      </c>
      <c r="Q532" s="65">
        <v>5067</v>
      </c>
      <c r="R532" s="65">
        <v>6250</v>
      </c>
      <c r="S532" s="65">
        <v>179</v>
      </c>
      <c r="T532" s="57">
        <v>25058</v>
      </c>
      <c r="U532" s="58">
        <v>251429.84139136254</v>
      </c>
      <c r="V532" s="58">
        <v>855217.31592464144</v>
      </c>
      <c r="W532" s="58" t="str">
        <f t="shared" si="8"/>
        <v>B</v>
      </c>
      <c r="X532" s="58">
        <v>855217</v>
      </c>
      <c r="Y532" s="63">
        <v>746149</v>
      </c>
    </row>
    <row r="533" spans="1:25">
      <c r="A533" s="64" t="s">
        <v>1794</v>
      </c>
      <c r="B533" s="64" t="s">
        <v>1785</v>
      </c>
      <c r="C533" s="64" t="s">
        <v>28</v>
      </c>
      <c r="D533" s="64" t="s">
        <v>29</v>
      </c>
      <c r="E533" s="64" t="s">
        <v>1786</v>
      </c>
      <c r="F533" s="64" t="s">
        <v>1795</v>
      </c>
      <c r="G533" s="64" t="s">
        <v>140</v>
      </c>
      <c r="H533" s="64" t="s">
        <v>1796</v>
      </c>
      <c r="I533" s="64" t="s">
        <v>1796</v>
      </c>
      <c r="J533" s="64" t="s">
        <v>1797</v>
      </c>
      <c r="K533" s="64" t="s">
        <v>172</v>
      </c>
      <c r="L533" s="65">
        <v>19255</v>
      </c>
      <c r="M533" s="65">
        <v>0</v>
      </c>
      <c r="N533" s="65">
        <v>0</v>
      </c>
      <c r="O533" s="65">
        <v>21277</v>
      </c>
      <c r="P533" s="65">
        <v>0</v>
      </c>
      <c r="Q533" s="65">
        <v>2887</v>
      </c>
      <c r="R533" s="65">
        <v>4401</v>
      </c>
      <c r="S533" s="65">
        <v>65</v>
      </c>
      <c r="T533" s="57">
        <v>7471</v>
      </c>
      <c r="U533" s="58">
        <v>141813.68555944049</v>
      </c>
      <c r="V533" s="58">
        <v>461775.76442291634</v>
      </c>
      <c r="W533" s="58" t="str">
        <f t="shared" si="8"/>
        <v>B</v>
      </c>
      <c r="X533" s="58">
        <v>461776</v>
      </c>
      <c r="Y533" s="63">
        <v>402885</v>
      </c>
    </row>
    <row r="534" spans="1:25">
      <c r="A534" s="64" t="s">
        <v>1314</v>
      </c>
      <c r="B534" s="64" t="s">
        <v>1785</v>
      </c>
      <c r="C534" s="64" t="s">
        <v>28</v>
      </c>
      <c r="D534" s="64" t="s">
        <v>29</v>
      </c>
      <c r="E534" s="64" t="s">
        <v>1786</v>
      </c>
      <c r="F534" s="64" t="s">
        <v>403</v>
      </c>
      <c r="G534" s="64" t="s">
        <v>232</v>
      </c>
      <c r="H534" s="64" t="s">
        <v>1798</v>
      </c>
      <c r="I534" s="64" t="s">
        <v>1798</v>
      </c>
      <c r="J534" s="64" t="s">
        <v>1789</v>
      </c>
      <c r="K534" s="64" t="s">
        <v>172</v>
      </c>
      <c r="L534" s="65">
        <v>40804</v>
      </c>
      <c r="M534" s="65">
        <v>40481</v>
      </c>
      <c r="N534" s="65">
        <v>40481</v>
      </c>
      <c r="O534" s="65">
        <v>36592</v>
      </c>
      <c r="P534" s="65">
        <v>0</v>
      </c>
      <c r="Q534" s="65">
        <v>8096</v>
      </c>
      <c r="R534" s="65">
        <v>5821</v>
      </c>
      <c r="S534" s="65">
        <v>374</v>
      </c>
      <c r="T534" s="57">
        <v>24329</v>
      </c>
      <c r="U534" s="58">
        <v>384794.48500029289</v>
      </c>
      <c r="V534" s="58">
        <v>871417.35400993878</v>
      </c>
      <c r="W534" s="58" t="str">
        <f t="shared" si="8"/>
        <v>B</v>
      </c>
      <c r="X534" s="58">
        <v>871417</v>
      </c>
      <c r="Y534" s="63">
        <v>760283</v>
      </c>
    </row>
    <row r="535" spans="1:25">
      <c r="A535" s="64" t="s">
        <v>1799</v>
      </c>
      <c r="B535" s="64" t="s">
        <v>1785</v>
      </c>
      <c r="C535" s="64" t="s">
        <v>28</v>
      </c>
      <c r="D535" s="64" t="s">
        <v>29</v>
      </c>
      <c r="E535" s="64" t="s">
        <v>1786</v>
      </c>
      <c r="F535" s="64" t="s">
        <v>1800</v>
      </c>
      <c r="G535" s="64" t="s">
        <v>181</v>
      </c>
      <c r="H535" s="64" t="s">
        <v>1801</v>
      </c>
      <c r="I535" s="64" t="s">
        <v>1801</v>
      </c>
      <c r="J535" s="64" t="s">
        <v>1797</v>
      </c>
      <c r="K535" s="64" t="s">
        <v>172</v>
      </c>
      <c r="L535" s="65">
        <v>72566</v>
      </c>
      <c r="M535" s="65">
        <v>61572</v>
      </c>
      <c r="N535" s="65">
        <v>61572</v>
      </c>
      <c r="O535" s="65">
        <v>66194</v>
      </c>
      <c r="P535" s="65">
        <v>0</v>
      </c>
      <c r="Q535" s="65">
        <v>10674</v>
      </c>
      <c r="R535" s="65">
        <v>16902</v>
      </c>
      <c r="S535" s="65">
        <v>338</v>
      </c>
      <c r="T535" s="57">
        <v>42149</v>
      </c>
      <c r="U535" s="58">
        <v>516345.66712888691</v>
      </c>
      <c r="V535" s="58">
        <v>1934889.5219382662</v>
      </c>
      <c r="W535" s="58" t="str">
        <f t="shared" si="8"/>
        <v>B</v>
      </c>
      <c r="X535" s="58">
        <v>1934890</v>
      </c>
      <c r="Y535" s="63">
        <v>1688129</v>
      </c>
    </row>
    <row r="536" spans="1:25">
      <c r="A536" s="64" t="s">
        <v>1802</v>
      </c>
      <c r="B536" s="64" t="s">
        <v>1785</v>
      </c>
      <c r="C536" s="64" t="s">
        <v>102</v>
      </c>
      <c r="D536" s="64" t="s">
        <v>103</v>
      </c>
      <c r="E536" s="64" t="s">
        <v>1786</v>
      </c>
      <c r="F536" s="64" t="s">
        <v>846</v>
      </c>
      <c r="G536" s="64" t="s">
        <v>181</v>
      </c>
      <c r="H536" s="64" t="s">
        <v>24</v>
      </c>
      <c r="I536" s="64" t="s">
        <v>24</v>
      </c>
      <c r="J536" s="64" t="s">
        <v>1797</v>
      </c>
      <c r="K536" s="64" t="s">
        <v>172</v>
      </c>
      <c r="L536" s="65">
        <v>94387</v>
      </c>
      <c r="M536" s="65">
        <v>0</v>
      </c>
      <c r="N536" s="65">
        <v>0</v>
      </c>
      <c r="O536" s="65">
        <v>195197</v>
      </c>
      <c r="P536" s="65">
        <v>0</v>
      </c>
      <c r="Q536" s="65">
        <v>14878</v>
      </c>
      <c r="R536" s="65">
        <v>19234</v>
      </c>
      <c r="S536" s="65">
        <v>616</v>
      </c>
      <c r="T536" s="57">
        <v>0</v>
      </c>
      <c r="U536" s="58">
        <v>946562.91632156156</v>
      </c>
      <c r="V536" s="58">
        <v>1649661.8005655219</v>
      </c>
      <c r="W536" s="58" t="str">
        <f t="shared" si="8"/>
        <v>B</v>
      </c>
      <c r="X536" s="58">
        <v>1649662</v>
      </c>
      <c r="Y536" s="63">
        <v>1439276</v>
      </c>
    </row>
    <row r="537" spans="1:25">
      <c r="A537" s="64" t="s">
        <v>1747</v>
      </c>
      <c r="B537" s="64" t="s">
        <v>1748</v>
      </c>
      <c r="C537" s="64" t="s">
        <v>19</v>
      </c>
      <c r="D537" s="64" t="s">
        <v>20</v>
      </c>
      <c r="E537" s="64" t="s">
        <v>1749</v>
      </c>
      <c r="F537" s="64" t="s">
        <v>22</v>
      </c>
      <c r="G537" s="64" t="s">
        <v>23</v>
      </c>
      <c r="H537" s="64" t="s">
        <v>24</v>
      </c>
      <c r="I537" s="64" t="s">
        <v>24</v>
      </c>
      <c r="J537" s="64" t="s">
        <v>25</v>
      </c>
      <c r="K537" s="64" t="s">
        <v>26</v>
      </c>
      <c r="L537" s="65">
        <v>0</v>
      </c>
      <c r="M537" s="65">
        <v>4217243</v>
      </c>
      <c r="N537" s="65">
        <v>4216975</v>
      </c>
      <c r="O537" s="65">
        <v>1310102</v>
      </c>
      <c r="P537" s="65">
        <v>0</v>
      </c>
      <c r="Q537" s="65">
        <v>87340</v>
      </c>
      <c r="R537" s="65">
        <v>67929</v>
      </c>
      <c r="S537" s="65">
        <v>4969</v>
      </c>
      <c r="T537" s="57">
        <v>0</v>
      </c>
      <c r="U537" s="58">
        <v>6781051.9880787991</v>
      </c>
      <c r="V537" s="58">
        <v>8096465.2811439261</v>
      </c>
      <c r="W537" s="58" t="str">
        <f t="shared" si="8"/>
        <v>B</v>
      </c>
      <c r="X537" s="58">
        <v>8096465</v>
      </c>
      <c r="Y537" s="63">
        <v>6751086</v>
      </c>
    </row>
    <row r="538" spans="1:25">
      <c r="A538" s="64" t="s">
        <v>1750</v>
      </c>
      <c r="B538" s="64" t="s">
        <v>1748</v>
      </c>
      <c r="C538" s="64" t="s">
        <v>49</v>
      </c>
      <c r="D538" s="64" t="s">
        <v>50</v>
      </c>
      <c r="E538" s="64" t="s">
        <v>1749</v>
      </c>
      <c r="F538" s="64" t="s">
        <v>1751</v>
      </c>
      <c r="G538" s="64" t="s">
        <v>860</v>
      </c>
      <c r="H538" s="64" t="s">
        <v>24</v>
      </c>
      <c r="I538" s="64" t="s">
        <v>1752</v>
      </c>
      <c r="J538" s="64" t="s">
        <v>1753</v>
      </c>
      <c r="K538" s="64" t="s">
        <v>26</v>
      </c>
      <c r="L538" s="65">
        <v>23385</v>
      </c>
      <c r="M538" s="65">
        <v>31740</v>
      </c>
      <c r="N538" s="65">
        <v>31740</v>
      </c>
      <c r="O538" s="65">
        <v>38394</v>
      </c>
      <c r="P538" s="65">
        <v>0</v>
      </c>
      <c r="Q538" s="65">
        <v>3253</v>
      </c>
      <c r="R538" s="65">
        <v>2560</v>
      </c>
      <c r="S538" s="65">
        <v>293</v>
      </c>
      <c r="T538" s="57">
        <v>0</v>
      </c>
      <c r="U538" s="58">
        <v>225345.35180736872</v>
      </c>
      <c r="V538" s="58">
        <v>243104.53115255359</v>
      </c>
      <c r="W538" s="58" t="str">
        <f t="shared" si="8"/>
        <v>B</v>
      </c>
      <c r="X538" s="58">
        <v>243105</v>
      </c>
      <c r="Y538" s="63">
        <v>212101</v>
      </c>
    </row>
    <row r="539" spans="1:25">
      <c r="A539" s="64" t="s">
        <v>1754</v>
      </c>
      <c r="B539" s="64" t="s">
        <v>1748</v>
      </c>
      <c r="C539" s="64" t="s">
        <v>28</v>
      </c>
      <c r="D539" s="64" t="s">
        <v>29</v>
      </c>
      <c r="E539" s="64" t="s">
        <v>1749</v>
      </c>
      <c r="F539" s="64" t="s">
        <v>1755</v>
      </c>
      <c r="G539" s="64" t="s">
        <v>1756</v>
      </c>
      <c r="H539" s="64" t="s">
        <v>24</v>
      </c>
      <c r="I539" s="64" t="s">
        <v>24</v>
      </c>
      <c r="J539" s="64" t="s">
        <v>1753</v>
      </c>
      <c r="K539" s="64" t="s">
        <v>26</v>
      </c>
      <c r="L539" s="65">
        <v>939024</v>
      </c>
      <c r="M539" s="65">
        <v>786741</v>
      </c>
      <c r="N539" s="65">
        <v>786775</v>
      </c>
      <c r="O539" s="65">
        <v>620961</v>
      </c>
      <c r="P539" s="65">
        <v>0</v>
      </c>
      <c r="Q539" s="65">
        <v>123956</v>
      </c>
      <c r="R539" s="65">
        <v>116827</v>
      </c>
      <c r="S539" s="65">
        <v>4484</v>
      </c>
      <c r="T539" s="57">
        <v>781024</v>
      </c>
      <c r="U539" s="58">
        <v>5800491.1509991242</v>
      </c>
      <c r="V539" s="58">
        <v>20455191.100756742</v>
      </c>
      <c r="W539" s="58" t="str">
        <f t="shared" si="8"/>
        <v>B</v>
      </c>
      <c r="X539" s="58">
        <v>20455191</v>
      </c>
      <c r="Y539" s="63">
        <v>17846489</v>
      </c>
    </row>
    <row r="540" spans="1:25">
      <c r="A540" s="64" t="s">
        <v>1757</v>
      </c>
      <c r="B540" s="64" t="s">
        <v>1748</v>
      </c>
      <c r="C540" s="64" t="s">
        <v>49</v>
      </c>
      <c r="D540" s="64" t="s">
        <v>50</v>
      </c>
      <c r="E540" s="64" t="s">
        <v>1749</v>
      </c>
      <c r="F540" s="64" t="s">
        <v>1758</v>
      </c>
      <c r="G540" s="64" t="s">
        <v>1080</v>
      </c>
      <c r="H540" s="64" t="s">
        <v>24</v>
      </c>
      <c r="I540" s="64" t="s">
        <v>1759</v>
      </c>
      <c r="J540" s="64" t="s">
        <v>931</v>
      </c>
      <c r="K540" s="64" t="s">
        <v>929</v>
      </c>
      <c r="L540" s="65">
        <v>1072</v>
      </c>
      <c r="M540" s="65">
        <v>33695</v>
      </c>
      <c r="N540" s="65">
        <v>33695</v>
      </c>
      <c r="O540" s="65">
        <v>54727</v>
      </c>
      <c r="P540" s="65">
        <v>0</v>
      </c>
      <c r="Q540" s="65">
        <v>1521</v>
      </c>
      <c r="R540" s="65">
        <v>122</v>
      </c>
      <c r="S540" s="65">
        <v>205</v>
      </c>
      <c r="T540" s="57">
        <v>0</v>
      </c>
      <c r="U540" s="58">
        <v>189163.22022505791</v>
      </c>
      <c r="V540" s="58">
        <v>36847.530264428489</v>
      </c>
      <c r="W540" s="58" t="str">
        <f t="shared" si="8"/>
        <v>A</v>
      </c>
      <c r="X540" s="58">
        <v>189163</v>
      </c>
      <c r="Y540" s="63">
        <v>165039</v>
      </c>
    </row>
    <row r="541" spans="1:25">
      <c r="A541" s="64" t="s">
        <v>1760</v>
      </c>
      <c r="B541" s="64" t="s">
        <v>1748</v>
      </c>
      <c r="C541" s="64" t="s">
        <v>28</v>
      </c>
      <c r="D541" s="64" t="s">
        <v>29</v>
      </c>
      <c r="E541" s="64" t="s">
        <v>1749</v>
      </c>
      <c r="F541" s="64" t="s">
        <v>1761</v>
      </c>
      <c r="G541" s="64" t="s">
        <v>232</v>
      </c>
      <c r="H541" s="64" t="s">
        <v>24</v>
      </c>
      <c r="I541" s="64" t="s">
        <v>1762</v>
      </c>
      <c r="J541" s="64" t="s">
        <v>1763</v>
      </c>
      <c r="K541" s="64" t="s">
        <v>26</v>
      </c>
      <c r="L541" s="65">
        <v>33415</v>
      </c>
      <c r="M541" s="65">
        <v>25933</v>
      </c>
      <c r="N541" s="65">
        <v>25933</v>
      </c>
      <c r="O541" s="65">
        <v>20859</v>
      </c>
      <c r="P541" s="65">
        <v>0</v>
      </c>
      <c r="Q541" s="65">
        <v>3751</v>
      </c>
      <c r="R541" s="65">
        <v>5501</v>
      </c>
      <c r="S541" s="65">
        <v>132</v>
      </c>
      <c r="T541" s="57">
        <v>29030</v>
      </c>
      <c r="U541" s="58">
        <v>178967.81362955394</v>
      </c>
      <c r="V541" s="58">
        <v>827264.46035505598</v>
      </c>
      <c r="W541" s="58" t="str">
        <f t="shared" si="8"/>
        <v>B</v>
      </c>
      <c r="X541" s="58">
        <v>827264</v>
      </c>
      <c r="Y541" s="63">
        <v>721761</v>
      </c>
    </row>
    <row r="542" spans="1:25">
      <c r="A542" s="64" t="s">
        <v>1764</v>
      </c>
      <c r="B542" s="64" t="s">
        <v>1748</v>
      </c>
      <c r="C542" s="64" t="s">
        <v>28</v>
      </c>
      <c r="D542" s="64" t="s">
        <v>29</v>
      </c>
      <c r="E542" s="64" t="s">
        <v>1749</v>
      </c>
      <c r="F542" s="64" t="s">
        <v>819</v>
      </c>
      <c r="G542" s="64" t="s">
        <v>1034</v>
      </c>
      <c r="H542" s="64" t="s">
        <v>24</v>
      </c>
      <c r="I542" s="64" t="s">
        <v>1765</v>
      </c>
      <c r="J542" s="64" t="s">
        <v>1766</v>
      </c>
      <c r="K542" s="64" t="s">
        <v>26</v>
      </c>
      <c r="L542" s="65">
        <v>21744</v>
      </c>
      <c r="M542" s="65">
        <v>28086</v>
      </c>
      <c r="N542" s="65">
        <v>28086</v>
      </c>
      <c r="O542" s="65">
        <v>65239</v>
      </c>
      <c r="P542" s="65">
        <v>0</v>
      </c>
      <c r="Q542" s="65">
        <v>4404</v>
      </c>
      <c r="R542" s="65">
        <v>3776</v>
      </c>
      <c r="S542" s="65">
        <v>323</v>
      </c>
      <c r="T542" s="57">
        <v>0</v>
      </c>
      <c r="U542" s="58">
        <v>318668.28701281047</v>
      </c>
      <c r="V542" s="58">
        <v>351289.38234815566</v>
      </c>
      <c r="W542" s="58" t="str">
        <f t="shared" si="8"/>
        <v>B</v>
      </c>
      <c r="X542" s="58">
        <v>351289</v>
      </c>
      <c r="Y542" s="63">
        <v>306488</v>
      </c>
    </row>
    <row r="543" spans="1:25">
      <c r="A543" s="64" t="s">
        <v>1767</v>
      </c>
      <c r="B543" s="64" t="s">
        <v>1748</v>
      </c>
      <c r="C543" s="64" t="s">
        <v>28</v>
      </c>
      <c r="D543" s="64" t="s">
        <v>29</v>
      </c>
      <c r="E543" s="64" t="s">
        <v>1749</v>
      </c>
      <c r="F543" s="64" t="s">
        <v>1768</v>
      </c>
      <c r="G543" s="64" t="s">
        <v>140</v>
      </c>
      <c r="H543" s="64" t="s">
        <v>24</v>
      </c>
      <c r="I543" s="64" t="s">
        <v>1769</v>
      </c>
      <c r="J543" s="64" t="s">
        <v>1766</v>
      </c>
      <c r="K543" s="64" t="s">
        <v>929</v>
      </c>
      <c r="L543" s="65">
        <v>3847</v>
      </c>
      <c r="M543" s="65">
        <v>26424</v>
      </c>
      <c r="N543" s="65">
        <v>26424</v>
      </c>
      <c r="O543" s="65">
        <v>59933</v>
      </c>
      <c r="P543" s="65">
        <v>0</v>
      </c>
      <c r="Q543" s="65">
        <v>4707</v>
      </c>
      <c r="R543" s="65">
        <v>426</v>
      </c>
      <c r="S543" s="65">
        <v>924</v>
      </c>
      <c r="T543" s="57">
        <v>0</v>
      </c>
      <c r="U543" s="58">
        <v>419341.42597224331</v>
      </c>
      <c r="V543" s="58">
        <v>117493.4539619608</v>
      </c>
      <c r="W543" s="58" t="str">
        <f t="shared" si="8"/>
        <v>A</v>
      </c>
      <c r="X543" s="58">
        <v>419341</v>
      </c>
      <c r="Y543" s="63">
        <v>365861</v>
      </c>
    </row>
    <row r="544" spans="1:25">
      <c r="A544" s="64" t="s">
        <v>1770</v>
      </c>
      <c r="B544" s="64" t="s">
        <v>1748</v>
      </c>
      <c r="C544" s="64" t="s">
        <v>28</v>
      </c>
      <c r="D544" s="64" t="s">
        <v>29</v>
      </c>
      <c r="E544" s="64" t="s">
        <v>1749</v>
      </c>
      <c r="F544" s="64" t="s">
        <v>1345</v>
      </c>
      <c r="G544" s="64" t="s">
        <v>1374</v>
      </c>
      <c r="H544" s="64" t="s">
        <v>24</v>
      </c>
      <c r="I544" s="64" t="s">
        <v>1771</v>
      </c>
      <c r="J544" s="64" t="s">
        <v>1772</v>
      </c>
      <c r="K544" s="64" t="s">
        <v>26</v>
      </c>
      <c r="L544" s="65">
        <v>36660</v>
      </c>
      <c r="M544" s="65">
        <v>34132</v>
      </c>
      <c r="N544" s="65">
        <v>34132</v>
      </c>
      <c r="O544" s="65">
        <v>39662</v>
      </c>
      <c r="P544" s="65">
        <v>0</v>
      </c>
      <c r="Q544" s="65">
        <v>7116</v>
      </c>
      <c r="R544" s="65">
        <v>6122</v>
      </c>
      <c r="S544" s="65">
        <v>379</v>
      </c>
      <c r="T544" s="57">
        <v>15072</v>
      </c>
      <c r="U544" s="58">
        <v>361468.85277428944</v>
      </c>
      <c r="V544" s="58">
        <v>758484.11422595719</v>
      </c>
      <c r="W544" s="58" t="str">
        <f t="shared" si="8"/>
        <v>B</v>
      </c>
      <c r="X544" s="58">
        <v>758484</v>
      </c>
      <c r="Y544" s="63">
        <v>661753</v>
      </c>
    </row>
    <row r="545" spans="1:25">
      <c r="A545" s="64" t="s">
        <v>1773</v>
      </c>
      <c r="B545" s="64" t="s">
        <v>1748</v>
      </c>
      <c r="C545" s="64" t="s">
        <v>28</v>
      </c>
      <c r="D545" s="64" t="s">
        <v>29</v>
      </c>
      <c r="E545" s="64" t="s">
        <v>1749</v>
      </c>
      <c r="F545" s="64" t="s">
        <v>838</v>
      </c>
      <c r="G545" s="64" t="s">
        <v>117</v>
      </c>
      <c r="H545" s="64" t="s">
        <v>24</v>
      </c>
      <c r="I545" s="64" t="s">
        <v>1774</v>
      </c>
      <c r="J545" s="64" t="s">
        <v>1775</v>
      </c>
      <c r="K545" s="64" t="s">
        <v>26</v>
      </c>
      <c r="L545" s="65">
        <v>16302</v>
      </c>
      <c r="M545" s="65">
        <v>0</v>
      </c>
      <c r="N545" s="65">
        <v>0</v>
      </c>
      <c r="O545" s="65">
        <v>30343</v>
      </c>
      <c r="P545" s="65">
        <v>0</v>
      </c>
      <c r="Q545" s="65">
        <v>4911</v>
      </c>
      <c r="R545" s="65">
        <v>1798</v>
      </c>
      <c r="S545" s="65">
        <v>388</v>
      </c>
      <c r="T545" s="57">
        <v>0</v>
      </c>
      <c r="U545" s="58">
        <v>276710.7553283968</v>
      </c>
      <c r="V545" s="58">
        <v>219312.81697777941</v>
      </c>
      <c r="W545" s="58" t="str">
        <f t="shared" si="8"/>
        <v>A</v>
      </c>
      <c r="X545" s="58">
        <v>276711</v>
      </c>
      <c r="Y545" s="63">
        <v>241421</v>
      </c>
    </row>
    <row r="546" spans="1:25">
      <c r="A546" s="64" t="s">
        <v>1776</v>
      </c>
      <c r="B546" s="64" t="s">
        <v>1748</v>
      </c>
      <c r="C546" s="64" t="s">
        <v>102</v>
      </c>
      <c r="D546" s="64" t="s">
        <v>103</v>
      </c>
      <c r="E546" s="64" t="s">
        <v>1749</v>
      </c>
      <c r="F546" s="64" t="s">
        <v>943</v>
      </c>
      <c r="G546" s="64" t="s">
        <v>860</v>
      </c>
      <c r="H546" s="64" t="s">
        <v>24</v>
      </c>
      <c r="I546" s="64" t="s">
        <v>24</v>
      </c>
      <c r="J546" s="64" t="s">
        <v>1753</v>
      </c>
      <c r="K546" s="64" t="s">
        <v>26</v>
      </c>
      <c r="L546" s="65">
        <v>183244</v>
      </c>
      <c r="M546" s="65">
        <v>339027</v>
      </c>
      <c r="N546" s="65">
        <v>339027</v>
      </c>
      <c r="O546" s="65">
        <v>499166</v>
      </c>
      <c r="P546" s="65">
        <v>0</v>
      </c>
      <c r="Q546" s="65">
        <v>22544</v>
      </c>
      <c r="R546" s="65">
        <v>8780</v>
      </c>
      <c r="S546" s="65">
        <v>1959</v>
      </c>
      <c r="T546" s="57">
        <v>0</v>
      </c>
      <c r="U546" s="58">
        <v>2007727.7698356519</v>
      </c>
      <c r="V546" s="58">
        <v>1044365.8785749542</v>
      </c>
      <c r="W546" s="58" t="str">
        <f t="shared" si="8"/>
        <v>A</v>
      </c>
      <c r="X546" s="58">
        <v>2007728</v>
      </c>
      <c r="Y546" s="63">
        <v>1751677</v>
      </c>
    </row>
    <row r="547" spans="1:25">
      <c r="A547" s="64" t="s">
        <v>1777</v>
      </c>
      <c r="B547" s="64" t="s">
        <v>1748</v>
      </c>
      <c r="C547" s="64" t="s">
        <v>102</v>
      </c>
      <c r="D547" s="64" t="s">
        <v>103</v>
      </c>
      <c r="E547" s="64" t="s">
        <v>1749</v>
      </c>
      <c r="F547" s="64" t="s">
        <v>846</v>
      </c>
      <c r="G547" s="64" t="s">
        <v>181</v>
      </c>
      <c r="H547" s="64" t="s">
        <v>24</v>
      </c>
      <c r="I547" s="64" t="s">
        <v>24</v>
      </c>
      <c r="J547" s="64" t="s">
        <v>1753</v>
      </c>
      <c r="K547" s="64" t="s">
        <v>26</v>
      </c>
      <c r="L547" s="65">
        <v>492428</v>
      </c>
      <c r="M547" s="65">
        <v>655615</v>
      </c>
      <c r="N547" s="65">
        <v>655615</v>
      </c>
      <c r="O547" s="65">
        <v>805029</v>
      </c>
      <c r="P547" s="65">
        <v>0</v>
      </c>
      <c r="Q547" s="65">
        <v>60047</v>
      </c>
      <c r="R547" s="65">
        <v>28422</v>
      </c>
      <c r="S547" s="65">
        <v>4188</v>
      </c>
      <c r="T547" s="57">
        <v>0</v>
      </c>
      <c r="U547" s="58">
        <v>4142302.391192684</v>
      </c>
      <c r="V547" s="58">
        <v>3141607.0558623513</v>
      </c>
      <c r="W547" s="58" t="str">
        <f t="shared" si="8"/>
        <v>A</v>
      </c>
      <c r="X547" s="58">
        <v>4142302</v>
      </c>
      <c r="Y547" s="63">
        <v>3614024</v>
      </c>
    </row>
    <row r="548" spans="1:25">
      <c r="A548" s="64" t="s">
        <v>1778</v>
      </c>
      <c r="B548" s="64" t="s">
        <v>1748</v>
      </c>
      <c r="C548" s="64" t="s">
        <v>102</v>
      </c>
      <c r="D548" s="64" t="s">
        <v>103</v>
      </c>
      <c r="E548" s="64" t="s">
        <v>1749</v>
      </c>
      <c r="F548" s="64" t="s">
        <v>1779</v>
      </c>
      <c r="G548" s="64" t="s">
        <v>201</v>
      </c>
      <c r="H548" s="64" t="s">
        <v>24</v>
      </c>
      <c r="I548" s="64" t="s">
        <v>24</v>
      </c>
      <c r="J548" s="64" t="s">
        <v>1753</v>
      </c>
      <c r="K548" s="64" t="s">
        <v>26</v>
      </c>
      <c r="L548" s="65">
        <v>76722</v>
      </c>
      <c r="M548" s="65">
        <v>0</v>
      </c>
      <c r="N548" s="65">
        <v>0</v>
      </c>
      <c r="O548" s="65">
        <v>244826</v>
      </c>
      <c r="P548" s="65">
        <v>0</v>
      </c>
      <c r="Q548" s="65">
        <v>12896</v>
      </c>
      <c r="R548" s="65">
        <v>5432</v>
      </c>
      <c r="S548" s="65">
        <v>623</v>
      </c>
      <c r="T548" s="57">
        <v>0</v>
      </c>
      <c r="U548" s="58">
        <v>984206.58926171006</v>
      </c>
      <c r="V548" s="58">
        <v>626680.88248975319</v>
      </c>
      <c r="W548" s="58" t="str">
        <f t="shared" si="8"/>
        <v>A</v>
      </c>
      <c r="X548" s="58">
        <v>984207</v>
      </c>
      <c r="Y548" s="63">
        <v>858689</v>
      </c>
    </row>
    <row r="549" spans="1:25">
      <c r="A549" s="64" t="s">
        <v>1780</v>
      </c>
      <c r="B549" s="64" t="s">
        <v>1748</v>
      </c>
      <c r="C549" s="64" t="s">
        <v>102</v>
      </c>
      <c r="D549" s="64" t="s">
        <v>103</v>
      </c>
      <c r="E549" s="64" t="s">
        <v>1749</v>
      </c>
      <c r="F549" s="64" t="s">
        <v>1781</v>
      </c>
      <c r="G549" s="64" t="s">
        <v>220</v>
      </c>
      <c r="H549" s="64" t="s">
        <v>24</v>
      </c>
      <c r="I549" s="64" t="s">
        <v>24</v>
      </c>
      <c r="J549" s="64" t="s">
        <v>1753</v>
      </c>
      <c r="K549" s="64" t="s">
        <v>26</v>
      </c>
      <c r="L549" s="65">
        <v>36152</v>
      </c>
      <c r="M549" s="65">
        <v>0</v>
      </c>
      <c r="N549" s="65">
        <v>0</v>
      </c>
      <c r="O549" s="65">
        <v>287085</v>
      </c>
      <c r="P549" s="65">
        <v>0</v>
      </c>
      <c r="Q549" s="65">
        <v>10982</v>
      </c>
      <c r="R549" s="65">
        <v>2914</v>
      </c>
      <c r="S549" s="65">
        <v>737</v>
      </c>
      <c r="T549" s="57">
        <v>0</v>
      </c>
      <c r="U549" s="58">
        <v>1027577.4797369655</v>
      </c>
      <c r="V549" s="58">
        <v>411341.00223333191</v>
      </c>
      <c r="W549" s="58" t="str">
        <f t="shared" si="8"/>
        <v>A</v>
      </c>
      <c r="X549" s="58">
        <v>1027577</v>
      </c>
      <c r="Y549" s="63">
        <v>896527</v>
      </c>
    </row>
    <row r="550" spans="1:25">
      <c r="A550" s="64" t="s">
        <v>1782</v>
      </c>
      <c r="B550" s="64" t="s">
        <v>1748</v>
      </c>
      <c r="C550" s="64" t="s">
        <v>102</v>
      </c>
      <c r="D550" s="64" t="s">
        <v>103</v>
      </c>
      <c r="E550" s="64" t="s">
        <v>1749</v>
      </c>
      <c r="F550" s="64" t="s">
        <v>1138</v>
      </c>
      <c r="G550" s="64" t="s">
        <v>140</v>
      </c>
      <c r="H550" s="64" t="s">
        <v>24</v>
      </c>
      <c r="I550" s="64" t="s">
        <v>24</v>
      </c>
      <c r="J550" s="64" t="s">
        <v>1766</v>
      </c>
      <c r="K550" s="64" t="s">
        <v>929</v>
      </c>
      <c r="L550" s="65">
        <v>334034</v>
      </c>
      <c r="M550" s="65">
        <v>545263</v>
      </c>
      <c r="N550" s="65">
        <v>546747</v>
      </c>
      <c r="O550" s="65">
        <v>901870</v>
      </c>
      <c r="P550" s="65">
        <v>0</v>
      </c>
      <c r="Q550" s="65">
        <v>44869</v>
      </c>
      <c r="R550" s="65">
        <v>16112</v>
      </c>
      <c r="S550" s="65">
        <v>7228</v>
      </c>
      <c r="T550" s="57">
        <v>0</v>
      </c>
      <c r="U550" s="58">
        <v>4379560.822232347</v>
      </c>
      <c r="V550" s="58">
        <v>1981203.8327533214</v>
      </c>
      <c r="W550" s="58" t="str">
        <f t="shared" si="8"/>
        <v>A</v>
      </c>
      <c r="X550" s="58">
        <v>4379561</v>
      </c>
      <c r="Y550" s="63">
        <v>3821024</v>
      </c>
    </row>
    <row r="551" spans="1:25">
      <c r="A551" s="64" t="s">
        <v>1783</v>
      </c>
      <c r="B551" s="64" t="s">
        <v>1748</v>
      </c>
      <c r="C551" s="64" t="s">
        <v>102</v>
      </c>
      <c r="D551" s="64" t="s">
        <v>103</v>
      </c>
      <c r="E551" s="64" t="s">
        <v>1749</v>
      </c>
      <c r="F551" s="64" t="s">
        <v>1141</v>
      </c>
      <c r="G551" s="64" t="s">
        <v>1080</v>
      </c>
      <c r="H551" s="64" t="s">
        <v>24</v>
      </c>
      <c r="I551" s="64" t="s">
        <v>24</v>
      </c>
      <c r="J551" s="64" t="s">
        <v>931</v>
      </c>
      <c r="K551" s="64" t="s">
        <v>929</v>
      </c>
      <c r="L551" s="65">
        <v>340974</v>
      </c>
      <c r="M551" s="65">
        <v>619281</v>
      </c>
      <c r="N551" s="65">
        <v>619211</v>
      </c>
      <c r="O551" s="65">
        <v>795356</v>
      </c>
      <c r="P551" s="65">
        <v>0</v>
      </c>
      <c r="Q551" s="65">
        <v>57473</v>
      </c>
      <c r="R551" s="65">
        <v>13541</v>
      </c>
      <c r="S551" s="65">
        <v>8907</v>
      </c>
      <c r="T551" s="57">
        <v>0</v>
      </c>
      <c r="U551" s="58">
        <v>4842986.0571372006</v>
      </c>
      <c r="V551" s="58">
        <v>2030569.7012918168</v>
      </c>
      <c r="W551" s="58" t="str">
        <f t="shared" si="8"/>
        <v>A</v>
      </c>
      <c r="X551" s="58">
        <v>4842986</v>
      </c>
      <c r="Y551" s="63">
        <v>4225348</v>
      </c>
    </row>
    <row r="552" spans="1:25">
      <c r="A552" s="64" t="s">
        <v>1647</v>
      </c>
      <c r="B552" s="64" t="s">
        <v>9</v>
      </c>
      <c r="C552" s="64" t="s">
        <v>19</v>
      </c>
      <c r="D552" s="64" t="s">
        <v>20</v>
      </c>
      <c r="E552" s="64" t="s">
        <v>1648</v>
      </c>
      <c r="F552" s="64" t="s">
        <v>22</v>
      </c>
      <c r="G552" s="64" t="s">
        <v>23</v>
      </c>
      <c r="H552" s="64" t="s">
        <v>24</v>
      </c>
      <c r="I552" s="64" t="s">
        <v>24</v>
      </c>
      <c r="J552" s="64" t="s">
        <v>25</v>
      </c>
      <c r="K552" s="64" t="s">
        <v>172</v>
      </c>
      <c r="L552" s="65">
        <v>0</v>
      </c>
      <c r="M552" s="65">
        <v>5737773</v>
      </c>
      <c r="N552" s="65">
        <v>5737037</v>
      </c>
      <c r="O552" s="65">
        <v>3537092</v>
      </c>
      <c r="P552" s="65">
        <v>0</v>
      </c>
      <c r="Q552" s="65">
        <v>191857</v>
      </c>
      <c r="R552" s="65">
        <v>374561</v>
      </c>
      <c r="S552" s="65">
        <v>10861</v>
      </c>
      <c r="T552" s="57">
        <v>0</v>
      </c>
      <c r="U552" s="58">
        <v>16198654.703770868</v>
      </c>
      <c r="V552" s="58">
        <v>33266836.305451587</v>
      </c>
      <c r="W552" s="58" t="str">
        <f t="shared" si="8"/>
        <v>B</v>
      </c>
      <c r="X552" s="58">
        <v>33266836</v>
      </c>
      <c r="Y552" s="63">
        <v>27738930</v>
      </c>
    </row>
    <row r="553" spans="1:25">
      <c r="A553" s="64" t="s">
        <v>1649</v>
      </c>
      <c r="B553" s="64" t="s">
        <v>9</v>
      </c>
      <c r="C553" s="64" t="s">
        <v>49</v>
      </c>
      <c r="D553" s="64" t="s">
        <v>50</v>
      </c>
      <c r="E553" s="64" t="s">
        <v>1648</v>
      </c>
      <c r="F553" s="64" t="s">
        <v>30</v>
      </c>
      <c r="G553" s="64" t="s">
        <v>1650</v>
      </c>
      <c r="H553" s="64" t="s">
        <v>1651</v>
      </c>
      <c r="I553" s="64" t="s">
        <v>24</v>
      </c>
      <c r="J553" s="64" t="s">
        <v>1652</v>
      </c>
      <c r="K553" s="64" t="s">
        <v>172</v>
      </c>
      <c r="L553" s="65">
        <v>49953</v>
      </c>
      <c r="M553" s="65">
        <v>48219</v>
      </c>
      <c r="N553" s="65">
        <v>48219</v>
      </c>
      <c r="O553" s="65">
        <v>42844</v>
      </c>
      <c r="P553" s="65">
        <v>0</v>
      </c>
      <c r="Q553" s="65">
        <v>1869</v>
      </c>
      <c r="R553" s="65">
        <v>10309</v>
      </c>
      <c r="S553" s="65">
        <v>46</v>
      </c>
      <c r="T553" s="57">
        <v>31737</v>
      </c>
      <c r="U553" s="58">
        <v>149610.31901608317</v>
      </c>
      <c r="V553" s="58">
        <v>1170066.0631003312</v>
      </c>
      <c r="W553" s="58" t="str">
        <f t="shared" si="8"/>
        <v>B</v>
      </c>
      <c r="X553" s="58">
        <v>1170066</v>
      </c>
      <c r="Y553" s="63">
        <v>1020845</v>
      </c>
    </row>
    <row r="554" spans="1:25">
      <c r="A554" s="64" t="s">
        <v>1653</v>
      </c>
      <c r="B554" s="64" t="s">
        <v>9</v>
      </c>
      <c r="C554" s="64" t="s">
        <v>49</v>
      </c>
      <c r="D554" s="64" t="s">
        <v>50</v>
      </c>
      <c r="E554" s="64" t="s">
        <v>1648</v>
      </c>
      <c r="F554" s="64" t="s">
        <v>1330</v>
      </c>
      <c r="G554" s="64" t="s">
        <v>181</v>
      </c>
      <c r="H554" s="64" t="s">
        <v>1654</v>
      </c>
      <c r="I554" s="64" t="s">
        <v>1654</v>
      </c>
      <c r="J554" s="64" t="s">
        <v>1655</v>
      </c>
      <c r="K554" s="64" t="s">
        <v>172</v>
      </c>
      <c r="L554" s="65">
        <v>27118</v>
      </c>
      <c r="M554" s="65">
        <v>34196</v>
      </c>
      <c r="N554" s="65">
        <v>34196</v>
      </c>
      <c r="O554" s="65">
        <v>43593</v>
      </c>
      <c r="P554" s="65">
        <v>0</v>
      </c>
      <c r="Q554" s="65">
        <v>3328</v>
      </c>
      <c r="R554" s="65">
        <v>4734</v>
      </c>
      <c r="S554" s="65">
        <v>175</v>
      </c>
      <c r="T554" s="57">
        <v>0</v>
      </c>
      <c r="U554" s="58">
        <v>217896.00551447607</v>
      </c>
      <c r="V554" s="58">
        <v>399851.15974030492</v>
      </c>
      <c r="W554" s="58" t="str">
        <f t="shared" si="8"/>
        <v>B</v>
      </c>
      <c r="X554" s="58">
        <v>399851</v>
      </c>
      <c r="Y554" s="63">
        <v>348857</v>
      </c>
    </row>
    <row r="555" spans="1:25">
      <c r="A555" s="64" t="s">
        <v>1656</v>
      </c>
      <c r="B555" s="64" t="s">
        <v>9</v>
      </c>
      <c r="C555" s="64" t="s">
        <v>28</v>
      </c>
      <c r="D555" s="64" t="s">
        <v>29</v>
      </c>
      <c r="E555" s="64" t="s">
        <v>1648</v>
      </c>
      <c r="F555" s="64" t="s">
        <v>1173</v>
      </c>
      <c r="G555" s="64" t="s">
        <v>232</v>
      </c>
      <c r="H555" s="64" t="s">
        <v>1657</v>
      </c>
      <c r="I555" s="64" t="s">
        <v>1658</v>
      </c>
      <c r="J555" s="64" t="s">
        <v>1659</v>
      </c>
      <c r="K555" s="64" t="s">
        <v>172</v>
      </c>
      <c r="L555" s="65">
        <v>13465</v>
      </c>
      <c r="M555" s="65">
        <v>0</v>
      </c>
      <c r="N555" s="65">
        <v>0</v>
      </c>
      <c r="O555" s="65">
        <v>45193</v>
      </c>
      <c r="P555" s="65">
        <v>0</v>
      </c>
      <c r="Q555" s="65">
        <v>3124</v>
      </c>
      <c r="R555" s="65">
        <v>3594</v>
      </c>
      <c r="S555" s="65">
        <v>240</v>
      </c>
      <c r="T555" s="57">
        <v>0</v>
      </c>
      <c r="U555" s="58">
        <v>225759.02580390876</v>
      </c>
      <c r="V555" s="58">
        <v>314611.10922764504</v>
      </c>
      <c r="W555" s="58" t="str">
        <f t="shared" si="8"/>
        <v>B</v>
      </c>
      <c r="X555" s="58">
        <v>314611</v>
      </c>
      <c r="Y555" s="63">
        <v>274488</v>
      </c>
    </row>
    <row r="556" spans="1:25">
      <c r="A556" s="64" t="s">
        <v>1660</v>
      </c>
      <c r="B556" s="64" t="s">
        <v>9</v>
      </c>
      <c r="C556" s="64" t="s">
        <v>28</v>
      </c>
      <c r="D556" s="64" t="s">
        <v>29</v>
      </c>
      <c r="E556" s="64" t="s">
        <v>1648</v>
      </c>
      <c r="F556" s="64" t="s">
        <v>1661</v>
      </c>
      <c r="G556" s="64" t="s">
        <v>201</v>
      </c>
      <c r="H556" s="64" t="s">
        <v>57</v>
      </c>
      <c r="I556" s="64" t="s">
        <v>57</v>
      </c>
      <c r="J556" s="64" t="s">
        <v>1662</v>
      </c>
      <c r="K556" s="64" t="s">
        <v>172</v>
      </c>
      <c r="L556" s="65">
        <v>697197</v>
      </c>
      <c r="M556" s="65">
        <v>563474</v>
      </c>
      <c r="N556" s="65">
        <v>562994</v>
      </c>
      <c r="O556" s="65">
        <v>617594</v>
      </c>
      <c r="P556" s="65">
        <v>0</v>
      </c>
      <c r="Q556" s="65">
        <v>112677</v>
      </c>
      <c r="R556" s="65">
        <v>151833</v>
      </c>
      <c r="S556" s="65">
        <v>6276</v>
      </c>
      <c r="T556" s="57">
        <v>423338</v>
      </c>
      <c r="U556" s="58">
        <v>5749646.8721754178</v>
      </c>
      <c r="V556" s="58">
        <v>18253687.291214906</v>
      </c>
      <c r="W556" s="58" t="str">
        <f t="shared" si="8"/>
        <v>B</v>
      </c>
      <c r="X556" s="58">
        <v>18253687</v>
      </c>
      <c r="Y556" s="63">
        <v>15925748</v>
      </c>
    </row>
    <row r="557" spans="1:25">
      <c r="A557" s="64" t="s">
        <v>1663</v>
      </c>
      <c r="B557" s="64" t="s">
        <v>9</v>
      </c>
      <c r="C557" s="64" t="s">
        <v>49</v>
      </c>
      <c r="D557" s="64" t="s">
        <v>50</v>
      </c>
      <c r="E557" s="64" t="s">
        <v>1648</v>
      </c>
      <c r="F557" s="64" t="s">
        <v>1664</v>
      </c>
      <c r="G557" s="64" t="s">
        <v>1665</v>
      </c>
      <c r="H557" s="64" t="s">
        <v>1666</v>
      </c>
      <c r="I557" s="64" t="s">
        <v>1666</v>
      </c>
      <c r="J557" s="64" t="s">
        <v>1662</v>
      </c>
      <c r="K557" s="64" t="s">
        <v>172</v>
      </c>
      <c r="L557" s="65">
        <v>72813</v>
      </c>
      <c r="M557" s="65">
        <v>95172</v>
      </c>
      <c r="N557" s="65">
        <v>95172</v>
      </c>
      <c r="O557" s="65">
        <v>93810</v>
      </c>
      <c r="P557" s="65">
        <v>0</v>
      </c>
      <c r="Q557" s="65">
        <v>12037</v>
      </c>
      <c r="R557" s="65">
        <v>14642</v>
      </c>
      <c r="S557" s="65">
        <v>1200</v>
      </c>
      <c r="T557" s="57">
        <v>14902</v>
      </c>
      <c r="U557" s="58">
        <v>758595.27210075746</v>
      </c>
      <c r="V557" s="58">
        <v>1456217.0089465026</v>
      </c>
      <c r="W557" s="58" t="str">
        <f t="shared" si="8"/>
        <v>B</v>
      </c>
      <c r="X557" s="58">
        <v>1456217</v>
      </c>
      <c r="Y557" s="63">
        <v>1270502</v>
      </c>
    </row>
    <row r="558" spans="1:25">
      <c r="A558" s="64" t="s">
        <v>1667</v>
      </c>
      <c r="B558" s="64" t="s">
        <v>9</v>
      </c>
      <c r="C558" s="64" t="s">
        <v>49</v>
      </c>
      <c r="D558" s="64" t="s">
        <v>50</v>
      </c>
      <c r="E558" s="64" t="s">
        <v>1648</v>
      </c>
      <c r="F558" s="64" t="s">
        <v>1668</v>
      </c>
      <c r="G558" s="64" t="s">
        <v>1034</v>
      </c>
      <c r="H558" s="64" t="s">
        <v>1669</v>
      </c>
      <c r="I558" s="64" t="s">
        <v>24</v>
      </c>
      <c r="J558" s="64" t="s">
        <v>1662</v>
      </c>
      <c r="K558" s="64" t="s">
        <v>172</v>
      </c>
      <c r="L558" s="65">
        <v>54044</v>
      </c>
      <c r="M558" s="65">
        <v>55062</v>
      </c>
      <c r="N558" s="65">
        <v>55062</v>
      </c>
      <c r="O558" s="65">
        <v>58732</v>
      </c>
      <c r="P558" s="65">
        <v>0</v>
      </c>
      <c r="Q558" s="65">
        <v>7042</v>
      </c>
      <c r="R558" s="65">
        <v>14121</v>
      </c>
      <c r="S558" s="65">
        <v>267</v>
      </c>
      <c r="T558" s="57">
        <v>21957</v>
      </c>
      <c r="U558" s="58">
        <v>377707.34239561681</v>
      </c>
      <c r="V558" s="58">
        <v>1415258.5226843385</v>
      </c>
      <c r="W558" s="58" t="str">
        <f t="shared" si="8"/>
        <v>B</v>
      </c>
      <c r="X558" s="58">
        <v>1415259</v>
      </c>
      <c r="Y558" s="63">
        <v>1234767</v>
      </c>
    </row>
    <row r="559" spans="1:25">
      <c r="A559" s="64" t="s">
        <v>1670</v>
      </c>
      <c r="B559" s="64" t="s">
        <v>9</v>
      </c>
      <c r="C559" s="64" t="s">
        <v>28</v>
      </c>
      <c r="D559" s="64" t="s">
        <v>29</v>
      </c>
      <c r="E559" s="64" t="s">
        <v>1648</v>
      </c>
      <c r="F559" s="64" t="s">
        <v>1671</v>
      </c>
      <c r="G559" s="64" t="s">
        <v>1650</v>
      </c>
      <c r="H559" s="64" t="s">
        <v>1672</v>
      </c>
      <c r="I559" s="64" t="s">
        <v>1672</v>
      </c>
      <c r="J559" s="64" t="s">
        <v>1652</v>
      </c>
      <c r="K559" s="64" t="s">
        <v>172</v>
      </c>
      <c r="L559" s="65">
        <v>107716</v>
      </c>
      <c r="M559" s="65">
        <v>95322</v>
      </c>
      <c r="N559" s="65">
        <v>95322</v>
      </c>
      <c r="O559" s="65">
        <v>105162</v>
      </c>
      <c r="P559" s="65">
        <v>0</v>
      </c>
      <c r="Q559" s="65">
        <v>14789</v>
      </c>
      <c r="R559" s="65">
        <v>30600</v>
      </c>
      <c r="S559" s="65">
        <v>1098</v>
      </c>
      <c r="T559" s="57">
        <v>55661</v>
      </c>
      <c r="U559" s="58">
        <v>848462.54958930309</v>
      </c>
      <c r="V559" s="58">
        <v>3159671.6969741341</v>
      </c>
      <c r="W559" s="58" t="str">
        <f t="shared" si="8"/>
        <v>B</v>
      </c>
      <c r="X559" s="58">
        <v>3159672</v>
      </c>
      <c r="Y559" s="63">
        <v>2756711</v>
      </c>
    </row>
    <row r="560" spans="1:25">
      <c r="A560" s="64" t="s">
        <v>1673</v>
      </c>
      <c r="B560" s="64" t="s">
        <v>9</v>
      </c>
      <c r="C560" s="64" t="s">
        <v>49</v>
      </c>
      <c r="D560" s="64" t="s">
        <v>50</v>
      </c>
      <c r="E560" s="64" t="s">
        <v>1648</v>
      </c>
      <c r="F560" s="64" t="s">
        <v>1674</v>
      </c>
      <c r="G560" s="64" t="s">
        <v>175</v>
      </c>
      <c r="H560" s="64" t="s">
        <v>1675</v>
      </c>
      <c r="I560" s="64" t="s">
        <v>1675</v>
      </c>
      <c r="J560" s="64" t="s">
        <v>1676</v>
      </c>
      <c r="K560" s="64" t="s">
        <v>172</v>
      </c>
      <c r="L560" s="65">
        <v>61553</v>
      </c>
      <c r="M560" s="65">
        <v>55112</v>
      </c>
      <c r="N560" s="65">
        <v>55112</v>
      </c>
      <c r="O560" s="65">
        <v>55298</v>
      </c>
      <c r="P560" s="65">
        <v>0</v>
      </c>
      <c r="Q560" s="65">
        <v>8464</v>
      </c>
      <c r="R560" s="65">
        <v>7784</v>
      </c>
      <c r="S560" s="65">
        <v>460</v>
      </c>
      <c r="T560" s="57">
        <v>36602</v>
      </c>
      <c r="U560" s="58">
        <v>447467.23604929133</v>
      </c>
      <c r="V560" s="58">
        <v>1172721.3721697947</v>
      </c>
      <c r="W560" s="58" t="str">
        <f t="shared" si="8"/>
        <v>B</v>
      </c>
      <c r="X560" s="58">
        <v>1172721</v>
      </c>
      <c r="Y560" s="63">
        <v>1023161</v>
      </c>
    </row>
    <row r="561" spans="1:25">
      <c r="A561" s="64" t="s">
        <v>1677</v>
      </c>
      <c r="B561" s="64" t="s">
        <v>9</v>
      </c>
      <c r="C561" s="64" t="s">
        <v>28</v>
      </c>
      <c r="D561" s="64" t="s">
        <v>29</v>
      </c>
      <c r="E561" s="64" t="s">
        <v>1648</v>
      </c>
      <c r="F561" s="64" t="s">
        <v>1678</v>
      </c>
      <c r="G561" s="64" t="s">
        <v>181</v>
      </c>
      <c r="H561" s="64" t="s">
        <v>1679</v>
      </c>
      <c r="I561" s="64" t="s">
        <v>1679</v>
      </c>
      <c r="J561" s="64" t="s">
        <v>1655</v>
      </c>
      <c r="K561" s="64" t="s">
        <v>172</v>
      </c>
      <c r="L561" s="65">
        <v>99942</v>
      </c>
      <c r="M561" s="65">
        <v>92574</v>
      </c>
      <c r="N561" s="65">
        <v>92574</v>
      </c>
      <c r="O561" s="65">
        <v>88857</v>
      </c>
      <c r="P561" s="65">
        <v>0</v>
      </c>
      <c r="Q561" s="65">
        <v>16876</v>
      </c>
      <c r="R561" s="65">
        <v>24625</v>
      </c>
      <c r="S561" s="65">
        <v>735</v>
      </c>
      <c r="T561" s="57">
        <v>60359</v>
      </c>
      <c r="U561" s="58">
        <v>819277.22569999297</v>
      </c>
      <c r="V561" s="58">
        <v>2830312.6080981577</v>
      </c>
      <c r="W561" s="58" t="str">
        <f t="shared" si="8"/>
        <v>B</v>
      </c>
      <c r="X561" s="58">
        <v>2830313</v>
      </c>
      <c r="Y561" s="63">
        <v>2469356</v>
      </c>
    </row>
    <row r="562" spans="1:25">
      <c r="A562" s="64" t="s">
        <v>1680</v>
      </c>
      <c r="B562" s="64" t="s">
        <v>9</v>
      </c>
      <c r="C562" s="64" t="s">
        <v>49</v>
      </c>
      <c r="D562" s="64" t="s">
        <v>50</v>
      </c>
      <c r="E562" s="64" t="s">
        <v>1648</v>
      </c>
      <c r="F562" s="64" t="s">
        <v>1681</v>
      </c>
      <c r="G562" s="64" t="s">
        <v>220</v>
      </c>
      <c r="H562" s="64" t="s">
        <v>1682</v>
      </c>
      <c r="I562" s="64" t="s">
        <v>1682</v>
      </c>
      <c r="J562" s="64" t="s">
        <v>1683</v>
      </c>
      <c r="K562" s="64" t="s">
        <v>172</v>
      </c>
      <c r="L562" s="65">
        <v>43021</v>
      </c>
      <c r="M562" s="65">
        <v>39580</v>
      </c>
      <c r="N562" s="65">
        <v>39580</v>
      </c>
      <c r="O562" s="65">
        <v>40318</v>
      </c>
      <c r="P562" s="65">
        <v>0</v>
      </c>
      <c r="Q562" s="65">
        <v>7354</v>
      </c>
      <c r="R562" s="65">
        <v>8724</v>
      </c>
      <c r="S562" s="65">
        <v>292</v>
      </c>
      <c r="T562" s="57">
        <v>23913</v>
      </c>
      <c r="U562" s="58">
        <v>355363.0533330586</v>
      </c>
      <c r="V562" s="58">
        <v>1059923.4551523658</v>
      </c>
      <c r="W562" s="58" t="str">
        <f t="shared" si="8"/>
        <v>B</v>
      </c>
      <c r="X562" s="58">
        <v>1059923</v>
      </c>
      <c r="Y562" s="63">
        <v>924748</v>
      </c>
    </row>
    <row r="563" spans="1:25">
      <c r="A563" s="64" t="s">
        <v>1684</v>
      </c>
      <c r="B563" s="64" t="s">
        <v>9</v>
      </c>
      <c r="C563" s="64" t="s">
        <v>28</v>
      </c>
      <c r="D563" s="64" t="s">
        <v>29</v>
      </c>
      <c r="E563" s="64" t="s">
        <v>1648</v>
      </c>
      <c r="F563" s="64" t="s">
        <v>310</v>
      </c>
      <c r="G563" s="64" t="s">
        <v>1650</v>
      </c>
      <c r="H563" s="64" t="s">
        <v>1685</v>
      </c>
      <c r="I563" s="64" t="s">
        <v>24</v>
      </c>
      <c r="J563" s="64" t="s">
        <v>1652</v>
      </c>
      <c r="K563" s="64" t="s">
        <v>172</v>
      </c>
      <c r="L563" s="65">
        <v>44526</v>
      </c>
      <c r="M563" s="65">
        <v>65113</v>
      </c>
      <c r="N563" s="65">
        <v>65113</v>
      </c>
      <c r="O563" s="65">
        <v>68318</v>
      </c>
      <c r="P563" s="65">
        <v>0</v>
      </c>
      <c r="Q563" s="65">
        <v>5089</v>
      </c>
      <c r="R563" s="65">
        <v>5655</v>
      </c>
      <c r="S563" s="65">
        <v>927</v>
      </c>
      <c r="T563" s="57">
        <v>0</v>
      </c>
      <c r="U563" s="58">
        <v>448105.1629052097</v>
      </c>
      <c r="V563" s="58">
        <v>498235.78712368064</v>
      </c>
      <c r="W563" s="58" t="str">
        <f t="shared" si="8"/>
        <v>B</v>
      </c>
      <c r="X563" s="58">
        <v>498236</v>
      </c>
      <c r="Y563" s="63">
        <v>434695</v>
      </c>
    </row>
    <row r="564" spans="1:25">
      <c r="A564" s="64" t="s">
        <v>1686</v>
      </c>
      <c r="B564" s="64" t="s">
        <v>9</v>
      </c>
      <c r="C564" s="64" t="s">
        <v>49</v>
      </c>
      <c r="D564" s="64" t="s">
        <v>50</v>
      </c>
      <c r="E564" s="64" t="s">
        <v>1648</v>
      </c>
      <c r="F564" s="64" t="s">
        <v>1687</v>
      </c>
      <c r="G564" s="64" t="s">
        <v>876</v>
      </c>
      <c r="H564" s="64" t="s">
        <v>1688</v>
      </c>
      <c r="I564" s="64" t="s">
        <v>1688</v>
      </c>
      <c r="J564" s="64" t="s">
        <v>1689</v>
      </c>
      <c r="K564" s="64" t="s">
        <v>172</v>
      </c>
      <c r="L564" s="65">
        <v>25789</v>
      </c>
      <c r="M564" s="65">
        <v>27768</v>
      </c>
      <c r="N564" s="65">
        <v>27768</v>
      </c>
      <c r="O564" s="65">
        <v>28789</v>
      </c>
      <c r="P564" s="65">
        <v>0</v>
      </c>
      <c r="Q564" s="65">
        <v>2104</v>
      </c>
      <c r="R564" s="65">
        <v>7739</v>
      </c>
      <c r="S564" s="65">
        <v>92</v>
      </c>
      <c r="T564" s="57">
        <v>9715</v>
      </c>
      <c r="U564" s="58">
        <v>137016.3929192301</v>
      </c>
      <c r="V564" s="58">
        <v>714034.25888890726</v>
      </c>
      <c r="W564" s="58" t="str">
        <f t="shared" si="8"/>
        <v>B</v>
      </c>
      <c r="X564" s="58">
        <v>714034</v>
      </c>
      <c r="Y564" s="63">
        <v>622971</v>
      </c>
    </row>
    <row r="565" spans="1:25">
      <c r="A565" s="64" t="s">
        <v>1690</v>
      </c>
      <c r="B565" s="64" t="s">
        <v>9</v>
      </c>
      <c r="C565" s="64" t="s">
        <v>49</v>
      </c>
      <c r="D565" s="64" t="s">
        <v>50</v>
      </c>
      <c r="E565" s="64" t="s">
        <v>1648</v>
      </c>
      <c r="F565" s="64" t="s">
        <v>1691</v>
      </c>
      <c r="G565" s="64" t="s">
        <v>876</v>
      </c>
      <c r="H565" s="64" t="s">
        <v>1692</v>
      </c>
      <c r="I565" s="64" t="s">
        <v>1692</v>
      </c>
      <c r="J565" s="64" t="s">
        <v>1689</v>
      </c>
      <c r="K565" s="64" t="s">
        <v>172</v>
      </c>
      <c r="L565" s="65">
        <v>46346</v>
      </c>
      <c r="M565" s="65">
        <v>46865</v>
      </c>
      <c r="N565" s="65">
        <v>46865</v>
      </c>
      <c r="O565" s="65">
        <v>60879</v>
      </c>
      <c r="P565" s="65">
        <v>0</v>
      </c>
      <c r="Q565" s="65">
        <v>7033</v>
      </c>
      <c r="R565" s="65">
        <v>10895</v>
      </c>
      <c r="S565" s="65">
        <v>379</v>
      </c>
      <c r="T565" s="57">
        <v>8317</v>
      </c>
      <c r="U565" s="58">
        <v>400614.20538327633</v>
      </c>
      <c r="V565" s="58">
        <v>1013159.4392295576</v>
      </c>
      <c r="W565" s="58" t="str">
        <f t="shared" si="8"/>
        <v>B</v>
      </c>
      <c r="X565" s="58">
        <v>1013159</v>
      </c>
      <c r="Y565" s="63">
        <v>883948</v>
      </c>
    </row>
    <row r="566" spans="1:25">
      <c r="A566" s="64" t="s">
        <v>1693</v>
      </c>
      <c r="B566" s="64" t="s">
        <v>9</v>
      </c>
      <c r="C566" s="64" t="s">
        <v>49</v>
      </c>
      <c r="D566" s="64" t="s">
        <v>50</v>
      </c>
      <c r="E566" s="64" t="s">
        <v>1648</v>
      </c>
      <c r="F566" s="64" t="s">
        <v>913</v>
      </c>
      <c r="G566" s="64" t="s">
        <v>175</v>
      </c>
      <c r="H566" s="64" t="s">
        <v>1694</v>
      </c>
      <c r="I566" s="64" t="s">
        <v>1694</v>
      </c>
      <c r="J566" s="64" t="s">
        <v>1676</v>
      </c>
      <c r="K566" s="64" t="s">
        <v>172</v>
      </c>
      <c r="L566" s="65">
        <v>52689</v>
      </c>
      <c r="M566" s="65">
        <v>44678</v>
      </c>
      <c r="N566" s="65">
        <v>44678</v>
      </c>
      <c r="O566" s="65">
        <v>39880</v>
      </c>
      <c r="P566" s="65">
        <v>0</v>
      </c>
      <c r="Q566" s="65">
        <v>11226</v>
      </c>
      <c r="R566" s="65">
        <v>7373</v>
      </c>
      <c r="S566" s="65">
        <v>360</v>
      </c>
      <c r="T566" s="57">
        <v>38786</v>
      </c>
      <c r="U566" s="58">
        <v>485362.8720577794</v>
      </c>
      <c r="V566" s="58">
        <v>1221873.4059362519</v>
      </c>
      <c r="W566" s="58" t="str">
        <f t="shared" si="8"/>
        <v>B</v>
      </c>
      <c r="X566" s="58">
        <v>1221873</v>
      </c>
      <c r="Y566" s="63">
        <v>1066044</v>
      </c>
    </row>
    <row r="567" spans="1:25">
      <c r="A567" s="64" t="s">
        <v>1552</v>
      </c>
      <c r="B567" s="64" t="s">
        <v>9</v>
      </c>
      <c r="C567" s="64" t="s">
        <v>49</v>
      </c>
      <c r="D567" s="64" t="s">
        <v>50</v>
      </c>
      <c r="E567" s="64" t="s">
        <v>1648</v>
      </c>
      <c r="F567" s="64" t="s">
        <v>919</v>
      </c>
      <c r="G567" s="64" t="s">
        <v>876</v>
      </c>
      <c r="H567" s="64" t="s">
        <v>1695</v>
      </c>
      <c r="I567" s="64" t="s">
        <v>1695</v>
      </c>
      <c r="J567" s="64" t="s">
        <v>1689</v>
      </c>
      <c r="K567" s="64" t="s">
        <v>172</v>
      </c>
      <c r="L567" s="65">
        <v>70933</v>
      </c>
      <c r="M567" s="65">
        <v>63225</v>
      </c>
      <c r="N567" s="65">
        <v>63175</v>
      </c>
      <c r="O567" s="65">
        <v>76377</v>
      </c>
      <c r="P567" s="65">
        <v>0</v>
      </c>
      <c r="Q567" s="65">
        <v>18948</v>
      </c>
      <c r="R567" s="65">
        <v>10853</v>
      </c>
      <c r="S567" s="65">
        <v>1120</v>
      </c>
      <c r="T567" s="57">
        <v>29528</v>
      </c>
      <c r="U567" s="58">
        <v>923801.48695220856</v>
      </c>
      <c r="V567" s="58">
        <v>1497040.272286684</v>
      </c>
      <c r="W567" s="58" t="str">
        <f t="shared" si="8"/>
        <v>B</v>
      </c>
      <c r="X567" s="58">
        <v>1497040</v>
      </c>
      <c r="Y567" s="63">
        <v>1306119</v>
      </c>
    </row>
    <row r="568" spans="1:25">
      <c r="A568" s="64" t="s">
        <v>1696</v>
      </c>
      <c r="B568" s="64" t="s">
        <v>9</v>
      </c>
      <c r="C568" s="64" t="s">
        <v>49</v>
      </c>
      <c r="D568" s="64" t="s">
        <v>50</v>
      </c>
      <c r="E568" s="64" t="s">
        <v>1648</v>
      </c>
      <c r="F568" s="64" t="s">
        <v>923</v>
      </c>
      <c r="G568" s="64" t="s">
        <v>220</v>
      </c>
      <c r="H568" s="64" t="s">
        <v>1697</v>
      </c>
      <c r="I568" s="64" t="s">
        <v>1697</v>
      </c>
      <c r="J568" s="64" t="s">
        <v>1683</v>
      </c>
      <c r="K568" s="64" t="s">
        <v>172</v>
      </c>
      <c r="L568" s="65">
        <v>27929</v>
      </c>
      <c r="M568" s="65">
        <v>34508</v>
      </c>
      <c r="N568" s="65">
        <v>34508</v>
      </c>
      <c r="O568" s="65">
        <v>40759</v>
      </c>
      <c r="P568" s="65">
        <v>0</v>
      </c>
      <c r="Q568" s="65">
        <v>3576</v>
      </c>
      <c r="R568" s="65">
        <v>5188</v>
      </c>
      <c r="S568" s="65">
        <v>273</v>
      </c>
      <c r="T568" s="57">
        <v>940</v>
      </c>
      <c r="U568" s="58">
        <v>236563.32276203341</v>
      </c>
      <c r="V568" s="58">
        <v>448693.26662692166</v>
      </c>
      <c r="W568" s="58" t="str">
        <f t="shared" si="8"/>
        <v>B</v>
      </c>
      <c r="X568" s="58">
        <v>448693</v>
      </c>
      <c r="Y568" s="63">
        <v>391470</v>
      </c>
    </row>
    <row r="569" spans="1:25">
      <c r="A569" s="64" t="s">
        <v>1698</v>
      </c>
      <c r="B569" s="64" t="s">
        <v>9</v>
      </c>
      <c r="C569" s="64" t="s">
        <v>49</v>
      </c>
      <c r="D569" s="64" t="s">
        <v>50</v>
      </c>
      <c r="E569" s="64" t="s">
        <v>1648</v>
      </c>
      <c r="F569" s="64" t="s">
        <v>1699</v>
      </c>
      <c r="G569" s="64" t="s">
        <v>1650</v>
      </c>
      <c r="H569" s="64" t="s">
        <v>81</v>
      </c>
      <c r="I569" s="64" t="s">
        <v>81</v>
      </c>
      <c r="J569" s="64" t="s">
        <v>1652</v>
      </c>
      <c r="K569" s="64" t="s">
        <v>172</v>
      </c>
      <c r="L569" s="65">
        <v>92107</v>
      </c>
      <c r="M569" s="65">
        <v>92418</v>
      </c>
      <c r="N569" s="65">
        <v>92418</v>
      </c>
      <c r="O569" s="65">
        <v>106519</v>
      </c>
      <c r="P569" s="65">
        <v>0</v>
      </c>
      <c r="Q569" s="65">
        <v>17550</v>
      </c>
      <c r="R569" s="65">
        <v>21069</v>
      </c>
      <c r="S569" s="65">
        <v>1531</v>
      </c>
      <c r="T569" s="57">
        <v>30999</v>
      </c>
      <c r="U569" s="58">
        <v>1009549.0831623313</v>
      </c>
      <c r="V569" s="58">
        <v>2219731.3244293109</v>
      </c>
      <c r="W569" s="58" t="str">
        <f t="shared" si="8"/>
        <v>B</v>
      </c>
      <c r="X569" s="58">
        <v>2219731</v>
      </c>
      <c r="Y569" s="63">
        <v>1936643</v>
      </c>
    </row>
    <row r="570" spans="1:25">
      <c r="A570" s="64" t="s">
        <v>1700</v>
      </c>
      <c r="B570" s="64" t="s">
        <v>9</v>
      </c>
      <c r="C570" s="64" t="s">
        <v>49</v>
      </c>
      <c r="D570" s="64" t="s">
        <v>50</v>
      </c>
      <c r="E570" s="64" t="s">
        <v>1648</v>
      </c>
      <c r="F570" s="64" t="s">
        <v>130</v>
      </c>
      <c r="G570" s="64" t="s">
        <v>876</v>
      </c>
      <c r="H570" s="64" t="s">
        <v>1701</v>
      </c>
      <c r="I570" s="64" t="s">
        <v>1701</v>
      </c>
      <c r="J570" s="64" t="s">
        <v>1689</v>
      </c>
      <c r="K570" s="64" t="s">
        <v>172</v>
      </c>
      <c r="L570" s="65">
        <v>94478</v>
      </c>
      <c r="M570" s="65">
        <v>78471</v>
      </c>
      <c r="N570" s="65">
        <v>78471</v>
      </c>
      <c r="O570" s="65">
        <v>90329</v>
      </c>
      <c r="P570" s="65">
        <v>0</v>
      </c>
      <c r="Q570" s="65">
        <v>16781</v>
      </c>
      <c r="R570" s="65">
        <v>22054</v>
      </c>
      <c r="S570" s="65">
        <v>1345</v>
      </c>
      <c r="T570" s="57">
        <v>50729</v>
      </c>
      <c r="U570" s="58">
        <v>922529.39130383183</v>
      </c>
      <c r="V570" s="58">
        <v>2523818.9839440398</v>
      </c>
      <c r="W570" s="58" t="str">
        <f t="shared" si="8"/>
        <v>B</v>
      </c>
      <c r="X570" s="58">
        <v>2523819</v>
      </c>
      <c r="Y570" s="63">
        <v>2201950</v>
      </c>
    </row>
    <row r="571" spans="1:25">
      <c r="A571" s="64" t="s">
        <v>1702</v>
      </c>
      <c r="B571" s="64" t="s">
        <v>9</v>
      </c>
      <c r="C571" s="64" t="s">
        <v>49</v>
      </c>
      <c r="D571" s="64" t="s">
        <v>50</v>
      </c>
      <c r="E571" s="64" t="s">
        <v>1648</v>
      </c>
      <c r="F571" s="64" t="s">
        <v>1194</v>
      </c>
      <c r="G571" s="64" t="s">
        <v>1650</v>
      </c>
      <c r="H571" s="64" t="s">
        <v>1703</v>
      </c>
      <c r="I571" s="64" t="s">
        <v>1703</v>
      </c>
      <c r="J571" s="64" t="s">
        <v>1652</v>
      </c>
      <c r="K571" s="64" t="s">
        <v>172</v>
      </c>
      <c r="L571" s="65">
        <v>57676</v>
      </c>
      <c r="M571" s="65">
        <v>53386</v>
      </c>
      <c r="N571" s="65">
        <v>53386</v>
      </c>
      <c r="O571" s="65">
        <v>59450</v>
      </c>
      <c r="P571" s="65">
        <v>0</v>
      </c>
      <c r="Q571" s="65">
        <v>6348</v>
      </c>
      <c r="R571" s="65">
        <v>12541</v>
      </c>
      <c r="S571" s="65">
        <v>711</v>
      </c>
      <c r="T571" s="57">
        <v>26662</v>
      </c>
      <c r="U571" s="58">
        <v>432906.85025580617</v>
      </c>
      <c r="V571" s="58">
        <v>1348634.0065697315</v>
      </c>
      <c r="W571" s="58" t="str">
        <f t="shared" si="8"/>
        <v>B</v>
      </c>
      <c r="X571" s="58">
        <v>1348634</v>
      </c>
      <c r="Y571" s="63">
        <v>1176639</v>
      </c>
    </row>
    <row r="572" spans="1:25">
      <c r="A572" s="64" t="s">
        <v>1704</v>
      </c>
      <c r="B572" s="64" t="s">
        <v>9</v>
      </c>
      <c r="C572" s="64" t="s">
        <v>49</v>
      </c>
      <c r="D572" s="64" t="s">
        <v>50</v>
      </c>
      <c r="E572" s="64" t="s">
        <v>1648</v>
      </c>
      <c r="F572" s="64" t="s">
        <v>139</v>
      </c>
      <c r="G572" s="64" t="s">
        <v>1650</v>
      </c>
      <c r="H572" s="64" t="s">
        <v>1705</v>
      </c>
      <c r="I572" s="64" t="s">
        <v>1705</v>
      </c>
      <c r="J572" s="64" t="s">
        <v>1652</v>
      </c>
      <c r="K572" s="64" t="s">
        <v>172</v>
      </c>
      <c r="L572" s="65">
        <v>64971</v>
      </c>
      <c r="M572" s="65">
        <v>58076</v>
      </c>
      <c r="N572" s="65">
        <v>58076</v>
      </c>
      <c r="O572" s="65">
        <v>56173</v>
      </c>
      <c r="P572" s="65">
        <v>0</v>
      </c>
      <c r="Q572" s="65">
        <v>4624</v>
      </c>
      <c r="R572" s="65">
        <v>14274</v>
      </c>
      <c r="S572" s="65">
        <v>292</v>
      </c>
      <c r="T572" s="57">
        <v>40830</v>
      </c>
      <c r="U572" s="58">
        <v>302380.41297074757</v>
      </c>
      <c r="V572" s="58">
        <v>1618624.332238799</v>
      </c>
      <c r="W572" s="58" t="str">
        <f t="shared" si="8"/>
        <v>B</v>
      </c>
      <c r="X572" s="58">
        <v>1618624</v>
      </c>
      <c r="Y572" s="63">
        <v>1412197</v>
      </c>
    </row>
    <row r="573" spans="1:25">
      <c r="A573" s="64" t="s">
        <v>1706</v>
      </c>
      <c r="B573" s="64" t="s">
        <v>9</v>
      </c>
      <c r="C573" s="64" t="s">
        <v>28</v>
      </c>
      <c r="D573" s="64" t="s">
        <v>29</v>
      </c>
      <c r="E573" s="64" t="s">
        <v>1648</v>
      </c>
      <c r="F573" s="64" t="s">
        <v>406</v>
      </c>
      <c r="G573" s="64" t="s">
        <v>181</v>
      </c>
      <c r="H573" s="64" t="s">
        <v>1045</v>
      </c>
      <c r="I573" s="64" t="s">
        <v>1045</v>
      </c>
      <c r="J573" s="64" t="s">
        <v>1655</v>
      </c>
      <c r="K573" s="64" t="s">
        <v>172</v>
      </c>
      <c r="L573" s="65">
        <v>102477</v>
      </c>
      <c r="M573" s="65">
        <v>98478</v>
      </c>
      <c r="N573" s="65">
        <v>98478</v>
      </c>
      <c r="O573" s="65">
        <v>95072</v>
      </c>
      <c r="P573" s="65">
        <v>0</v>
      </c>
      <c r="Q573" s="65">
        <v>19776</v>
      </c>
      <c r="R573" s="65">
        <v>24303</v>
      </c>
      <c r="S573" s="65">
        <v>436</v>
      </c>
      <c r="T573" s="57">
        <v>57929</v>
      </c>
      <c r="U573" s="58">
        <v>870252.50993495574</v>
      </c>
      <c r="V573" s="58">
        <v>2830399.3940708339</v>
      </c>
      <c r="W573" s="58" t="str">
        <f t="shared" si="8"/>
        <v>B</v>
      </c>
      <c r="X573" s="58">
        <v>2830399</v>
      </c>
      <c r="Y573" s="63">
        <v>2469431</v>
      </c>
    </row>
    <row r="574" spans="1:25">
      <c r="A574" s="64" t="s">
        <v>1707</v>
      </c>
      <c r="B574" s="64" t="s">
        <v>9</v>
      </c>
      <c r="C574" s="64" t="s">
        <v>28</v>
      </c>
      <c r="D574" s="64" t="s">
        <v>29</v>
      </c>
      <c r="E574" s="64" t="s">
        <v>1648</v>
      </c>
      <c r="F574" s="64" t="s">
        <v>1638</v>
      </c>
      <c r="G574" s="64" t="s">
        <v>1650</v>
      </c>
      <c r="H574" s="64" t="s">
        <v>1708</v>
      </c>
      <c r="I574" s="64" t="s">
        <v>1708</v>
      </c>
      <c r="J574" s="64" t="s">
        <v>1652</v>
      </c>
      <c r="K574" s="64" t="s">
        <v>172</v>
      </c>
      <c r="L574" s="65">
        <v>92384</v>
      </c>
      <c r="M574" s="65">
        <v>83622</v>
      </c>
      <c r="N574" s="65">
        <v>83622</v>
      </c>
      <c r="O574" s="65">
        <v>85146</v>
      </c>
      <c r="P574" s="65">
        <v>0</v>
      </c>
      <c r="Q574" s="65">
        <v>4104</v>
      </c>
      <c r="R574" s="65">
        <v>16706</v>
      </c>
      <c r="S574" s="65">
        <v>129</v>
      </c>
      <c r="T574" s="57">
        <v>52786</v>
      </c>
      <c r="U574" s="58">
        <v>315701.47502999409</v>
      </c>
      <c r="V574" s="58">
        <v>1933038.4896974745</v>
      </c>
      <c r="W574" s="58" t="str">
        <f t="shared" si="8"/>
        <v>B</v>
      </c>
      <c r="X574" s="58">
        <v>1933038</v>
      </c>
      <c r="Y574" s="63">
        <v>1686513</v>
      </c>
    </row>
    <row r="575" spans="1:25">
      <c r="A575" s="64" t="s">
        <v>1709</v>
      </c>
      <c r="B575" s="64" t="s">
        <v>9</v>
      </c>
      <c r="C575" s="64" t="s">
        <v>49</v>
      </c>
      <c r="D575" s="64" t="s">
        <v>50</v>
      </c>
      <c r="E575" s="64" t="s">
        <v>1648</v>
      </c>
      <c r="F575" s="64" t="s">
        <v>1710</v>
      </c>
      <c r="G575" s="64" t="s">
        <v>40</v>
      </c>
      <c r="H575" s="64" t="s">
        <v>1711</v>
      </c>
      <c r="I575" s="64" t="s">
        <v>1711</v>
      </c>
      <c r="J575" s="64" t="s">
        <v>1676</v>
      </c>
      <c r="K575" s="64" t="s">
        <v>172</v>
      </c>
      <c r="L575" s="65">
        <v>30058</v>
      </c>
      <c r="M575" s="65">
        <v>29286</v>
      </c>
      <c r="N575" s="65">
        <v>29286</v>
      </c>
      <c r="O575" s="65">
        <v>28549</v>
      </c>
      <c r="P575" s="65">
        <v>0</v>
      </c>
      <c r="Q575" s="65">
        <v>3172</v>
      </c>
      <c r="R575" s="65">
        <v>5745</v>
      </c>
      <c r="S575" s="65">
        <v>68</v>
      </c>
      <c r="T575" s="57">
        <v>16328</v>
      </c>
      <c r="U575" s="58">
        <v>165399.90032752563</v>
      </c>
      <c r="V575" s="58">
        <v>674385.47124147601</v>
      </c>
      <c r="W575" s="58" t="str">
        <f t="shared" si="8"/>
        <v>B</v>
      </c>
      <c r="X575" s="58">
        <v>674385</v>
      </c>
      <c r="Y575" s="63">
        <v>588379</v>
      </c>
    </row>
    <row r="576" spans="1:25">
      <c r="A576" s="64" t="s">
        <v>1712</v>
      </c>
      <c r="B576" s="64" t="s">
        <v>9</v>
      </c>
      <c r="C576" s="64" t="s">
        <v>28</v>
      </c>
      <c r="D576" s="64" t="s">
        <v>29</v>
      </c>
      <c r="E576" s="64" t="s">
        <v>1648</v>
      </c>
      <c r="F576" s="64" t="s">
        <v>1522</v>
      </c>
      <c r="G576" s="64" t="s">
        <v>876</v>
      </c>
      <c r="H576" s="64" t="s">
        <v>1713</v>
      </c>
      <c r="I576" s="64" t="s">
        <v>1713</v>
      </c>
      <c r="J576" s="64" t="s">
        <v>1689</v>
      </c>
      <c r="K576" s="64" t="s">
        <v>172</v>
      </c>
      <c r="L576" s="65">
        <v>32202</v>
      </c>
      <c r="M576" s="65">
        <v>0</v>
      </c>
      <c r="N576" s="65">
        <v>0</v>
      </c>
      <c r="O576" s="65">
        <v>51251</v>
      </c>
      <c r="P576" s="65">
        <v>0</v>
      </c>
      <c r="Q576" s="65">
        <v>3414</v>
      </c>
      <c r="R576" s="65">
        <v>4809</v>
      </c>
      <c r="S576" s="65">
        <v>137</v>
      </c>
      <c r="T576" s="57">
        <v>0</v>
      </c>
      <c r="U576" s="58">
        <v>229164.90747946961</v>
      </c>
      <c r="V576" s="58">
        <v>406801.31971573672</v>
      </c>
      <c r="W576" s="58" t="str">
        <f t="shared" si="8"/>
        <v>B</v>
      </c>
      <c r="X576" s="58">
        <v>406801</v>
      </c>
      <c r="Y576" s="63">
        <v>354921</v>
      </c>
    </row>
    <row r="577" spans="1:25">
      <c r="A577" s="64" t="s">
        <v>1714</v>
      </c>
      <c r="B577" s="64" t="s">
        <v>9</v>
      </c>
      <c r="C577" s="64" t="s">
        <v>28</v>
      </c>
      <c r="D577" s="64" t="s">
        <v>29</v>
      </c>
      <c r="E577" s="64" t="s">
        <v>1648</v>
      </c>
      <c r="F577" s="64" t="s">
        <v>146</v>
      </c>
      <c r="G577" s="64" t="s">
        <v>860</v>
      </c>
      <c r="H577" s="64" t="s">
        <v>1715</v>
      </c>
      <c r="I577" s="64" t="s">
        <v>1715</v>
      </c>
      <c r="J577" s="64" t="s">
        <v>1716</v>
      </c>
      <c r="K577" s="64" t="s">
        <v>172</v>
      </c>
      <c r="L577" s="65">
        <v>57879</v>
      </c>
      <c r="M577" s="65">
        <v>51974</v>
      </c>
      <c r="N577" s="65">
        <v>51974</v>
      </c>
      <c r="O577" s="65">
        <v>44737</v>
      </c>
      <c r="P577" s="65">
        <v>0</v>
      </c>
      <c r="Q577" s="65">
        <v>6833</v>
      </c>
      <c r="R577" s="65">
        <v>8847</v>
      </c>
      <c r="S577" s="65">
        <v>93</v>
      </c>
      <c r="T577" s="57">
        <v>41678</v>
      </c>
      <c r="U577" s="58">
        <v>314294.86740517145</v>
      </c>
      <c r="V577" s="58">
        <v>1282305.5058465763</v>
      </c>
      <c r="W577" s="58" t="str">
        <f t="shared" si="8"/>
        <v>B</v>
      </c>
      <c r="X577" s="58">
        <v>1282306</v>
      </c>
      <c r="Y577" s="63">
        <v>1118770</v>
      </c>
    </row>
    <row r="578" spans="1:25">
      <c r="A578" s="64" t="s">
        <v>1717</v>
      </c>
      <c r="B578" s="64" t="s">
        <v>9</v>
      </c>
      <c r="C578" s="64" t="s">
        <v>49</v>
      </c>
      <c r="D578" s="64" t="s">
        <v>50</v>
      </c>
      <c r="E578" s="64" t="s">
        <v>1648</v>
      </c>
      <c r="F578" s="64" t="s">
        <v>1718</v>
      </c>
      <c r="G578" s="64" t="s">
        <v>1665</v>
      </c>
      <c r="H578" s="64" t="s">
        <v>1719</v>
      </c>
      <c r="I578" s="64" t="s">
        <v>24</v>
      </c>
      <c r="J578" s="64" t="s">
        <v>1662</v>
      </c>
      <c r="K578" s="64" t="s">
        <v>172</v>
      </c>
      <c r="L578" s="65">
        <v>14445</v>
      </c>
      <c r="M578" s="65">
        <v>0</v>
      </c>
      <c r="N578" s="65">
        <v>0</v>
      </c>
      <c r="O578" s="65">
        <v>56468</v>
      </c>
      <c r="P578" s="65">
        <v>0</v>
      </c>
      <c r="Q578" s="65">
        <v>2964</v>
      </c>
      <c r="R578" s="65">
        <v>4398</v>
      </c>
      <c r="S578" s="65">
        <v>166</v>
      </c>
      <c r="T578" s="57">
        <v>0</v>
      </c>
      <c r="U578" s="58">
        <v>230459.3293012949</v>
      </c>
      <c r="V578" s="58">
        <v>369107.99151855742</v>
      </c>
      <c r="W578" s="58" t="str">
        <f t="shared" si="8"/>
        <v>B</v>
      </c>
      <c r="X578" s="58">
        <v>369108</v>
      </c>
      <c r="Y578" s="63">
        <v>322035</v>
      </c>
    </row>
    <row r="579" spans="1:25">
      <c r="A579" s="64" t="s">
        <v>1720</v>
      </c>
      <c r="B579" s="64" t="s">
        <v>9</v>
      </c>
      <c r="C579" s="64" t="s">
        <v>28</v>
      </c>
      <c r="D579" s="64" t="s">
        <v>29</v>
      </c>
      <c r="E579" s="64" t="s">
        <v>1648</v>
      </c>
      <c r="F579" s="64" t="s">
        <v>1721</v>
      </c>
      <c r="G579" s="64" t="s">
        <v>1034</v>
      </c>
      <c r="H579" s="64" t="s">
        <v>1722</v>
      </c>
      <c r="I579" s="64" t="s">
        <v>1722</v>
      </c>
      <c r="J579" s="64" t="s">
        <v>1662</v>
      </c>
      <c r="K579" s="64" t="s">
        <v>172</v>
      </c>
      <c r="L579" s="65">
        <v>87409</v>
      </c>
      <c r="M579" s="65">
        <v>84743</v>
      </c>
      <c r="N579" s="65">
        <v>84743</v>
      </c>
      <c r="O579" s="65">
        <v>92271</v>
      </c>
      <c r="P579" s="65">
        <v>0</v>
      </c>
      <c r="Q579" s="65">
        <v>8060</v>
      </c>
      <c r="R579" s="65">
        <v>18741</v>
      </c>
      <c r="S579" s="65">
        <v>999</v>
      </c>
      <c r="T579" s="57">
        <v>38233</v>
      </c>
      <c r="U579" s="58">
        <v>598953.13024402468</v>
      </c>
      <c r="V579" s="58">
        <v>1968759.5247943169</v>
      </c>
      <c r="W579" s="58" t="str">
        <f t="shared" ref="W579:W642" si="9">IF(U579&gt;V579, "A", "B")</f>
        <v>B</v>
      </c>
      <c r="X579" s="58">
        <v>1968760</v>
      </c>
      <c r="Y579" s="63">
        <v>1717679</v>
      </c>
    </row>
    <row r="580" spans="1:25">
      <c r="A580" s="64" t="s">
        <v>1723</v>
      </c>
      <c r="B580" s="64" t="s">
        <v>9</v>
      </c>
      <c r="C580" s="64" t="s">
        <v>28</v>
      </c>
      <c r="D580" s="64" t="s">
        <v>29</v>
      </c>
      <c r="E580" s="64" t="s">
        <v>1648</v>
      </c>
      <c r="F580" s="64" t="s">
        <v>1724</v>
      </c>
      <c r="G580" s="64" t="s">
        <v>201</v>
      </c>
      <c r="H580" s="64" t="s">
        <v>24</v>
      </c>
      <c r="I580" s="64" t="s">
        <v>1725</v>
      </c>
      <c r="J580" s="64" t="s">
        <v>1662</v>
      </c>
      <c r="K580" s="64" t="s">
        <v>172</v>
      </c>
      <c r="L580" s="65">
        <v>40080</v>
      </c>
      <c r="M580" s="65">
        <v>0</v>
      </c>
      <c r="N580" s="65">
        <v>0</v>
      </c>
      <c r="O580" s="65">
        <v>51755</v>
      </c>
      <c r="P580" s="65">
        <v>0</v>
      </c>
      <c r="Q580" s="65">
        <v>5558</v>
      </c>
      <c r="R580" s="65">
        <v>7209</v>
      </c>
      <c r="S580" s="65">
        <v>597</v>
      </c>
      <c r="T580" s="57">
        <v>8085</v>
      </c>
      <c r="U580" s="58">
        <v>374128.71334899165</v>
      </c>
      <c r="V580" s="58">
        <v>719554.86921164976</v>
      </c>
      <c r="W580" s="58" t="str">
        <f t="shared" si="9"/>
        <v>B</v>
      </c>
      <c r="X580" s="58">
        <v>719555</v>
      </c>
      <c r="Y580" s="63">
        <v>627788</v>
      </c>
    </row>
    <row r="581" spans="1:25">
      <c r="A581" s="64" t="s">
        <v>1726</v>
      </c>
      <c r="B581" s="64" t="s">
        <v>9</v>
      </c>
      <c r="C581" s="64" t="s">
        <v>49</v>
      </c>
      <c r="D581" s="64" t="s">
        <v>50</v>
      </c>
      <c r="E581" s="64" t="s">
        <v>1648</v>
      </c>
      <c r="F581" s="64" t="s">
        <v>457</v>
      </c>
      <c r="G581" s="64" t="s">
        <v>876</v>
      </c>
      <c r="H581" s="64" t="s">
        <v>1727</v>
      </c>
      <c r="I581" s="64" t="s">
        <v>1727</v>
      </c>
      <c r="J581" s="64" t="s">
        <v>1689</v>
      </c>
      <c r="K581" s="64" t="s">
        <v>172</v>
      </c>
      <c r="L581" s="65">
        <v>39211</v>
      </c>
      <c r="M581" s="65">
        <v>38276</v>
      </c>
      <c r="N581" s="65">
        <v>38220</v>
      </c>
      <c r="O581" s="65">
        <v>41340</v>
      </c>
      <c r="P581" s="65">
        <v>0</v>
      </c>
      <c r="Q581" s="65">
        <v>4571</v>
      </c>
      <c r="R581" s="65">
        <v>10288</v>
      </c>
      <c r="S581" s="65">
        <v>166</v>
      </c>
      <c r="T581" s="57">
        <v>17203</v>
      </c>
      <c r="U581" s="58">
        <v>250256.68017608518</v>
      </c>
      <c r="V581" s="58">
        <v>1035907.5842962926</v>
      </c>
      <c r="W581" s="58" t="str">
        <f t="shared" si="9"/>
        <v>B</v>
      </c>
      <c r="X581" s="58">
        <v>1035908</v>
      </c>
      <c r="Y581" s="63">
        <v>903796</v>
      </c>
    </row>
    <row r="582" spans="1:25">
      <c r="A582" s="64" t="s">
        <v>1728</v>
      </c>
      <c r="B582" s="64" t="s">
        <v>9</v>
      </c>
      <c r="C582" s="64" t="s">
        <v>49</v>
      </c>
      <c r="D582" s="64" t="s">
        <v>50</v>
      </c>
      <c r="E582" s="64" t="s">
        <v>1648</v>
      </c>
      <c r="F582" s="64" t="s">
        <v>471</v>
      </c>
      <c r="G582" s="64" t="s">
        <v>1650</v>
      </c>
      <c r="H582" s="64" t="s">
        <v>1729</v>
      </c>
      <c r="I582" s="64" t="s">
        <v>1729</v>
      </c>
      <c r="J582" s="64" t="s">
        <v>1652</v>
      </c>
      <c r="K582" s="64" t="s">
        <v>172</v>
      </c>
      <c r="L582" s="65">
        <v>94697</v>
      </c>
      <c r="M582" s="65">
        <v>77372</v>
      </c>
      <c r="N582" s="65">
        <v>77372</v>
      </c>
      <c r="O582" s="65">
        <v>75754</v>
      </c>
      <c r="P582" s="65">
        <v>0</v>
      </c>
      <c r="Q582" s="65">
        <v>10942</v>
      </c>
      <c r="R582" s="65">
        <v>24696</v>
      </c>
      <c r="S582" s="65">
        <v>340</v>
      </c>
      <c r="T582" s="57">
        <v>65631</v>
      </c>
      <c r="U582" s="58">
        <v>543735.80938235822</v>
      </c>
      <c r="V582" s="58">
        <v>2791889.8378431862</v>
      </c>
      <c r="W582" s="58" t="str">
        <f t="shared" si="9"/>
        <v>B</v>
      </c>
      <c r="X582" s="58">
        <v>2791890</v>
      </c>
      <c r="Y582" s="63">
        <v>2435833</v>
      </c>
    </row>
    <row r="583" spans="1:25">
      <c r="A583" s="64" t="s">
        <v>1443</v>
      </c>
      <c r="B583" s="64" t="s">
        <v>9</v>
      </c>
      <c r="C583" s="64" t="s">
        <v>28</v>
      </c>
      <c r="D583" s="64" t="s">
        <v>29</v>
      </c>
      <c r="E583" s="64" t="s">
        <v>1648</v>
      </c>
      <c r="F583" s="64" t="s">
        <v>495</v>
      </c>
      <c r="G583" s="64" t="s">
        <v>175</v>
      </c>
      <c r="H583" s="64" t="s">
        <v>633</v>
      </c>
      <c r="I583" s="64" t="s">
        <v>633</v>
      </c>
      <c r="J583" s="64" t="s">
        <v>1676</v>
      </c>
      <c r="K583" s="64" t="s">
        <v>172</v>
      </c>
      <c r="L583" s="65">
        <v>174463</v>
      </c>
      <c r="M583" s="65">
        <v>152319</v>
      </c>
      <c r="N583" s="65">
        <v>152319</v>
      </c>
      <c r="O583" s="65">
        <v>153060</v>
      </c>
      <c r="P583" s="65">
        <v>0</v>
      </c>
      <c r="Q583" s="65">
        <v>40299</v>
      </c>
      <c r="R583" s="65">
        <v>29526</v>
      </c>
      <c r="S583" s="65">
        <v>1569</v>
      </c>
      <c r="T583" s="57">
        <v>107417</v>
      </c>
      <c r="U583" s="58">
        <v>1808656.4603875261</v>
      </c>
      <c r="V583" s="58">
        <v>4205042.1257951036</v>
      </c>
      <c r="W583" s="58" t="str">
        <f t="shared" si="9"/>
        <v>B</v>
      </c>
      <c r="X583" s="58">
        <v>4205042</v>
      </c>
      <c r="Y583" s="63">
        <v>3668762</v>
      </c>
    </row>
    <row r="584" spans="1:25">
      <c r="A584" s="64" t="s">
        <v>1730</v>
      </c>
      <c r="B584" s="64" t="s">
        <v>9</v>
      </c>
      <c r="C584" s="64" t="s">
        <v>49</v>
      </c>
      <c r="D584" s="64" t="s">
        <v>50</v>
      </c>
      <c r="E584" s="64" t="s">
        <v>1648</v>
      </c>
      <c r="F584" s="64" t="s">
        <v>1731</v>
      </c>
      <c r="G584" s="64" t="s">
        <v>181</v>
      </c>
      <c r="H584" s="64" t="s">
        <v>1732</v>
      </c>
      <c r="I584" s="64" t="s">
        <v>1732</v>
      </c>
      <c r="J584" s="64" t="s">
        <v>1655</v>
      </c>
      <c r="K584" s="64" t="s">
        <v>172</v>
      </c>
      <c r="L584" s="65">
        <v>41132</v>
      </c>
      <c r="M584" s="65">
        <v>0</v>
      </c>
      <c r="N584" s="65">
        <v>0</v>
      </c>
      <c r="O584" s="65">
        <v>55874</v>
      </c>
      <c r="P584" s="65">
        <v>0</v>
      </c>
      <c r="Q584" s="65">
        <v>5634</v>
      </c>
      <c r="R584" s="65">
        <v>8326</v>
      </c>
      <c r="S584" s="65">
        <v>249</v>
      </c>
      <c r="T584" s="57">
        <v>5537</v>
      </c>
      <c r="U584" s="58">
        <v>325643.07866798993</v>
      </c>
      <c r="V584" s="58">
        <v>768766.98757190397</v>
      </c>
      <c r="W584" s="58" t="str">
        <f t="shared" si="9"/>
        <v>B</v>
      </c>
      <c r="X584" s="58">
        <v>768767</v>
      </c>
      <c r="Y584" s="63">
        <v>670724</v>
      </c>
    </row>
    <row r="585" spans="1:25">
      <c r="A585" s="64" t="s">
        <v>1733</v>
      </c>
      <c r="B585" s="64" t="s">
        <v>9</v>
      </c>
      <c r="C585" s="64" t="s">
        <v>28</v>
      </c>
      <c r="D585" s="64" t="s">
        <v>29</v>
      </c>
      <c r="E585" s="64" t="s">
        <v>1648</v>
      </c>
      <c r="F585" s="64" t="s">
        <v>1734</v>
      </c>
      <c r="G585" s="64" t="s">
        <v>1650</v>
      </c>
      <c r="H585" s="64" t="s">
        <v>1735</v>
      </c>
      <c r="I585" s="64" t="s">
        <v>1735</v>
      </c>
      <c r="J585" s="64" t="s">
        <v>1652</v>
      </c>
      <c r="K585" s="64" t="s">
        <v>172</v>
      </c>
      <c r="L585" s="65">
        <v>55413</v>
      </c>
      <c r="M585" s="65">
        <v>58200</v>
      </c>
      <c r="N585" s="65">
        <v>58200</v>
      </c>
      <c r="O585" s="65">
        <v>60632</v>
      </c>
      <c r="P585" s="65">
        <v>0</v>
      </c>
      <c r="Q585" s="65">
        <v>6298</v>
      </c>
      <c r="R585" s="65">
        <v>9581</v>
      </c>
      <c r="S585" s="65">
        <v>372</v>
      </c>
      <c r="T585" s="57">
        <v>22101</v>
      </c>
      <c r="U585" s="58">
        <v>376288.51847805013</v>
      </c>
      <c r="V585" s="58">
        <v>1078868.5694498138</v>
      </c>
      <c r="W585" s="58" t="str">
        <f t="shared" si="9"/>
        <v>B</v>
      </c>
      <c r="X585" s="58">
        <v>1078869</v>
      </c>
      <c r="Y585" s="63">
        <v>941278</v>
      </c>
    </row>
    <row r="586" spans="1:25">
      <c r="A586" s="64" t="s">
        <v>1736</v>
      </c>
      <c r="B586" s="64" t="s">
        <v>9</v>
      </c>
      <c r="C586" s="64" t="s">
        <v>49</v>
      </c>
      <c r="D586" s="64" t="s">
        <v>50</v>
      </c>
      <c r="E586" s="64" t="s">
        <v>1648</v>
      </c>
      <c r="F586" s="64" t="s">
        <v>543</v>
      </c>
      <c r="G586" s="64" t="s">
        <v>175</v>
      </c>
      <c r="H586" s="64" t="s">
        <v>1737</v>
      </c>
      <c r="I586" s="64" t="s">
        <v>1737</v>
      </c>
      <c r="J586" s="64" t="s">
        <v>1676</v>
      </c>
      <c r="K586" s="64" t="s">
        <v>172</v>
      </c>
      <c r="L586" s="65">
        <v>26302</v>
      </c>
      <c r="M586" s="65">
        <v>36465</v>
      </c>
      <c r="N586" s="65">
        <v>36465</v>
      </c>
      <c r="O586" s="65">
        <v>41094</v>
      </c>
      <c r="P586" s="65">
        <v>0</v>
      </c>
      <c r="Q586" s="65">
        <v>4611</v>
      </c>
      <c r="R586" s="65">
        <v>3909</v>
      </c>
      <c r="S586" s="65">
        <v>216</v>
      </c>
      <c r="T586" s="57">
        <v>0</v>
      </c>
      <c r="U586" s="58">
        <v>259472.21873617667</v>
      </c>
      <c r="V586" s="58">
        <v>364622.12254762073</v>
      </c>
      <c r="W586" s="58" t="str">
        <f t="shared" si="9"/>
        <v>B</v>
      </c>
      <c r="X586" s="58">
        <v>364622</v>
      </c>
      <c r="Y586" s="63">
        <v>318121</v>
      </c>
    </row>
    <row r="587" spans="1:25">
      <c r="A587" s="64" t="s">
        <v>1738</v>
      </c>
      <c r="B587" s="64" t="s">
        <v>9</v>
      </c>
      <c r="C587" s="64" t="s">
        <v>49</v>
      </c>
      <c r="D587" s="64" t="s">
        <v>50</v>
      </c>
      <c r="E587" s="64" t="s">
        <v>1648</v>
      </c>
      <c r="F587" s="64" t="s">
        <v>1739</v>
      </c>
      <c r="G587" s="64" t="s">
        <v>1034</v>
      </c>
      <c r="H587" s="64" t="s">
        <v>24</v>
      </c>
      <c r="I587" s="64" t="s">
        <v>1740</v>
      </c>
      <c r="J587" s="64" t="s">
        <v>1662</v>
      </c>
      <c r="K587" s="64" t="s">
        <v>172</v>
      </c>
      <c r="L587" s="65">
        <v>48177</v>
      </c>
      <c r="M587" s="65">
        <v>55601</v>
      </c>
      <c r="N587" s="65">
        <v>55601</v>
      </c>
      <c r="O587" s="65">
        <v>53743</v>
      </c>
      <c r="P587" s="65">
        <v>0</v>
      </c>
      <c r="Q587" s="65">
        <v>3550</v>
      </c>
      <c r="R587" s="65">
        <v>6522</v>
      </c>
      <c r="S587" s="65">
        <v>232</v>
      </c>
      <c r="T587" s="57">
        <v>18186</v>
      </c>
      <c r="U587" s="58">
        <v>254340.7435918503</v>
      </c>
      <c r="V587" s="58">
        <v>760249.37716794922</v>
      </c>
      <c r="W587" s="58" t="str">
        <f t="shared" si="9"/>
        <v>B</v>
      </c>
      <c r="X587" s="58">
        <v>760249</v>
      </c>
      <c r="Y587" s="63">
        <v>663293</v>
      </c>
    </row>
    <row r="588" spans="1:25">
      <c r="A588" s="64" t="s">
        <v>1741</v>
      </c>
      <c r="B588" s="64" t="s">
        <v>9</v>
      </c>
      <c r="C588" s="64" t="s">
        <v>28</v>
      </c>
      <c r="D588" s="64" t="s">
        <v>29</v>
      </c>
      <c r="E588" s="64" t="s">
        <v>1648</v>
      </c>
      <c r="F588" s="64" t="s">
        <v>1742</v>
      </c>
      <c r="G588" s="64" t="s">
        <v>220</v>
      </c>
      <c r="H588" s="64" t="s">
        <v>1743</v>
      </c>
      <c r="I588" s="64" t="s">
        <v>1743</v>
      </c>
      <c r="J588" s="64" t="s">
        <v>1683</v>
      </c>
      <c r="K588" s="64" t="s">
        <v>172</v>
      </c>
      <c r="L588" s="65">
        <v>186587</v>
      </c>
      <c r="M588" s="65">
        <v>161799</v>
      </c>
      <c r="N588" s="65">
        <v>161799</v>
      </c>
      <c r="O588" s="65">
        <v>181045</v>
      </c>
      <c r="P588" s="65">
        <v>0</v>
      </c>
      <c r="Q588" s="65">
        <v>29783</v>
      </c>
      <c r="R588" s="65">
        <v>38802</v>
      </c>
      <c r="S588" s="65">
        <v>1195</v>
      </c>
      <c r="T588" s="57">
        <v>97534</v>
      </c>
      <c r="U588" s="58">
        <v>1476201.356533631</v>
      </c>
      <c r="V588" s="58">
        <v>4549262.1994530875</v>
      </c>
      <c r="W588" s="58" t="str">
        <f t="shared" si="9"/>
        <v>B</v>
      </c>
      <c r="X588" s="58">
        <v>4549262</v>
      </c>
      <c r="Y588" s="63">
        <v>3969083</v>
      </c>
    </row>
    <row r="589" spans="1:25">
      <c r="A589" s="64" t="s">
        <v>1744</v>
      </c>
      <c r="B589" s="64" t="s">
        <v>9</v>
      </c>
      <c r="C589" s="64" t="s">
        <v>49</v>
      </c>
      <c r="D589" s="64" t="s">
        <v>50</v>
      </c>
      <c r="E589" s="64" t="s">
        <v>1648</v>
      </c>
      <c r="F589" s="64" t="s">
        <v>1745</v>
      </c>
      <c r="G589" s="64" t="s">
        <v>232</v>
      </c>
      <c r="H589" s="64" t="s">
        <v>1746</v>
      </c>
      <c r="I589" s="64" t="s">
        <v>24</v>
      </c>
      <c r="J589" s="64" t="s">
        <v>1659</v>
      </c>
      <c r="K589" s="64" t="s">
        <v>172</v>
      </c>
      <c r="L589" s="65">
        <v>5504</v>
      </c>
      <c r="M589" s="65">
        <v>0</v>
      </c>
      <c r="N589" s="65">
        <v>0</v>
      </c>
      <c r="O589" s="65">
        <v>23793</v>
      </c>
      <c r="P589" s="65">
        <v>0</v>
      </c>
      <c r="Q589" s="65">
        <v>1398</v>
      </c>
      <c r="R589" s="65">
        <v>861</v>
      </c>
      <c r="S589" s="65">
        <v>111</v>
      </c>
      <c r="T589" s="57">
        <v>0</v>
      </c>
      <c r="U589" s="58">
        <v>108652.44265307898</v>
      </c>
      <c r="V589" s="58">
        <v>87383.617855069417</v>
      </c>
      <c r="W589" s="58" t="str">
        <f t="shared" si="9"/>
        <v>A</v>
      </c>
      <c r="X589" s="58">
        <v>108652</v>
      </c>
      <c r="Y589" s="63">
        <v>94795</v>
      </c>
    </row>
    <row r="590" spans="1:25">
      <c r="A590" s="64" t="s">
        <v>1803</v>
      </c>
      <c r="B590" s="64" t="s">
        <v>1804</v>
      </c>
      <c r="C590" s="64" t="s">
        <v>19</v>
      </c>
      <c r="D590" s="64" t="s">
        <v>20</v>
      </c>
      <c r="E590" s="64" t="s">
        <v>1805</v>
      </c>
      <c r="F590" s="64" t="s">
        <v>22</v>
      </c>
      <c r="G590" s="64" t="s">
        <v>23</v>
      </c>
      <c r="H590" s="64" t="s">
        <v>24</v>
      </c>
      <c r="I590" s="64" t="s">
        <v>24</v>
      </c>
      <c r="J590" s="64" t="s">
        <v>25</v>
      </c>
      <c r="K590" s="64" t="s">
        <v>1806</v>
      </c>
      <c r="L590" s="65">
        <v>0</v>
      </c>
      <c r="M590" s="65">
        <v>9262284</v>
      </c>
      <c r="N590" s="65">
        <v>9262078</v>
      </c>
      <c r="O590" s="65">
        <v>4016112</v>
      </c>
      <c r="P590" s="65">
        <v>0</v>
      </c>
      <c r="Q590" s="65">
        <v>474377</v>
      </c>
      <c r="R590" s="65">
        <v>325522</v>
      </c>
      <c r="S590" s="65">
        <v>21049</v>
      </c>
      <c r="T590" s="57">
        <v>0</v>
      </c>
      <c r="U590" s="58">
        <v>28948519.763974711</v>
      </c>
      <c r="V590" s="58">
        <v>36236058.877608567</v>
      </c>
      <c r="W590" s="58" t="str">
        <f t="shared" si="9"/>
        <v>B</v>
      </c>
      <c r="X590" s="58">
        <v>36236059</v>
      </c>
      <c r="Y590" s="63">
        <v>30214761</v>
      </c>
    </row>
    <row r="591" spans="1:25">
      <c r="A591" s="64" t="s">
        <v>1807</v>
      </c>
      <c r="B591" s="64" t="s">
        <v>1804</v>
      </c>
      <c r="C591" s="64" t="s">
        <v>28</v>
      </c>
      <c r="D591" s="64" t="s">
        <v>29</v>
      </c>
      <c r="E591" s="64" t="s">
        <v>1805</v>
      </c>
      <c r="F591" s="64" t="s">
        <v>1808</v>
      </c>
      <c r="G591" s="64" t="s">
        <v>201</v>
      </c>
      <c r="H591" s="64" t="s">
        <v>24</v>
      </c>
      <c r="I591" s="64" t="s">
        <v>1809</v>
      </c>
      <c r="J591" s="64" t="s">
        <v>1810</v>
      </c>
      <c r="K591" s="64" t="s">
        <v>1806</v>
      </c>
      <c r="L591" s="65">
        <v>63179</v>
      </c>
      <c r="M591" s="65">
        <v>56339</v>
      </c>
      <c r="N591" s="65">
        <v>35724</v>
      </c>
      <c r="O591" s="65">
        <v>52347</v>
      </c>
      <c r="P591" s="65">
        <v>0</v>
      </c>
      <c r="Q591" s="65">
        <v>10292</v>
      </c>
      <c r="R591" s="65">
        <v>7869</v>
      </c>
      <c r="S591" s="65">
        <v>149</v>
      </c>
      <c r="T591" s="57">
        <v>41981</v>
      </c>
      <c r="U591" s="58">
        <v>445351.8683467065</v>
      </c>
      <c r="V591" s="58">
        <v>1280192.6172020333</v>
      </c>
      <c r="W591" s="58" t="str">
        <f t="shared" si="9"/>
        <v>B</v>
      </c>
      <c r="X591" s="58">
        <v>1280193</v>
      </c>
      <c r="Y591" s="63">
        <v>1116927</v>
      </c>
    </row>
    <row r="592" spans="1:25">
      <c r="A592" s="64" t="s">
        <v>1811</v>
      </c>
      <c r="B592" s="64" t="s">
        <v>1804</v>
      </c>
      <c r="C592" s="64" t="s">
        <v>28</v>
      </c>
      <c r="D592" s="64" t="s">
        <v>29</v>
      </c>
      <c r="E592" s="64" t="s">
        <v>1805</v>
      </c>
      <c r="F592" s="64" t="s">
        <v>1183</v>
      </c>
      <c r="G592" s="64" t="s">
        <v>1650</v>
      </c>
      <c r="H592" s="64" t="s">
        <v>24</v>
      </c>
      <c r="I592" s="64" t="s">
        <v>1812</v>
      </c>
      <c r="J592" s="64" t="s">
        <v>1813</v>
      </c>
      <c r="K592" s="64" t="s">
        <v>1806</v>
      </c>
      <c r="L592" s="65">
        <v>53604</v>
      </c>
      <c r="M592" s="65">
        <v>41593</v>
      </c>
      <c r="N592" s="65">
        <v>41593</v>
      </c>
      <c r="O592" s="65">
        <v>34932</v>
      </c>
      <c r="P592" s="65">
        <v>0</v>
      </c>
      <c r="Q592" s="65">
        <v>6395</v>
      </c>
      <c r="R592" s="65">
        <v>8035</v>
      </c>
      <c r="S592" s="65">
        <v>197</v>
      </c>
      <c r="T592" s="57">
        <v>45100</v>
      </c>
      <c r="U592" s="58">
        <v>299131.48000704026</v>
      </c>
      <c r="V592" s="58">
        <v>1259177.0163201327</v>
      </c>
      <c r="W592" s="58" t="str">
        <f t="shared" si="9"/>
        <v>B</v>
      </c>
      <c r="X592" s="58">
        <v>1259177</v>
      </c>
      <c r="Y592" s="63">
        <v>1098591</v>
      </c>
    </row>
    <row r="593" spans="1:25">
      <c r="A593" s="64" t="s">
        <v>1814</v>
      </c>
      <c r="B593" s="64" t="s">
        <v>1804</v>
      </c>
      <c r="C593" s="64" t="s">
        <v>28</v>
      </c>
      <c r="D593" s="64" t="s">
        <v>29</v>
      </c>
      <c r="E593" s="64" t="s">
        <v>1805</v>
      </c>
      <c r="F593" s="64" t="s">
        <v>1815</v>
      </c>
      <c r="G593" s="64" t="s">
        <v>1034</v>
      </c>
      <c r="H593" s="64" t="s">
        <v>24</v>
      </c>
      <c r="I593" s="64" t="s">
        <v>1816</v>
      </c>
      <c r="J593" s="64" t="s">
        <v>1817</v>
      </c>
      <c r="K593" s="64" t="s">
        <v>1806</v>
      </c>
      <c r="L593" s="65">
        <v>19136</v>
      </c>
      <c r="M593" s="65">
        <v>14707</v>
      </c>
      <c r="N593" s="65">
        <v>14707</v>
      </c>
      <c r="O593" s="65">
        <v>10038</v>
      </c>
      <c r="P593" s="65">
        <v>0</v>
      </c>
      <c r="Q593" s="65">
        <v>5175</v>
      </c>
      <c r="R593" s="65">
        <v>2487</v>
      </c>
      <c r="S593" s="65">
        <v>212</v>
      </c>
      <c r="T593" s="57">
        <v>18533</v>
      </c>
      <c r="U593" s="58">
        <v>215136.13240000908</v>
      </c>
      <c r="V593" s="58">
        <v>506310.68252924678</v>
      </c>
      <c r="W593" s="58" t="str">
        <f t="shared" si="9"/>
        <v>B</v>
      </c>
      <c r="X593" s="58">
        <v>506311</v>
      </c>
      <c r="Y593" s="63">
        <v>441740</v>
      </c>
    </row>
    <row r="594" spans="1:25">
      <c r="A594" s="64" t="s">
        <v>1818</v>
      </c>
      <c r="B594" s="64" t="s">
        <v>1804</v>
      </c>
      <c r="C594" s="64" t="s">
        <v>49</v>
      </c>
      <c r="D594" s="64" t="s">
        <v>50</v>
      </c>
      <c r="E594" s="64" t="s">
        <v>1805</v>
      </c>
      <c r="F594" s="64" t="s">
        <v>913</v>
      </c>
      <c r="G594" s="64" t="s">
        <v>1277</v>
      </c>
      <c r="H594" s="64" t="s">
        <v>1819</v>
      </c>
      <c r="I594" s="64" t="s">
        <v>24</v>
      </c>
      <c r="J594" s="64" t="s">
        <v>1820</v>
      </c>
      <c r="K594" s="64" t="s">
        <v>1806</v>
      </c>
      <c r="L594" s="65">
        <v>5313</v>
      </c>
      <c r="M594" s="65">
        <v>48616</v>
      </c>
      <c r="N594" s="65">
        <v>48616</v>
      </c>
      <c r="O594" s="65">
        <v>90173</v>
      </c>
      <c r="P594" s="65">
        <v>0</v>
      </c>
      <c r="Q594" s="65">
        <v>4611</v>
      </c>
      <c r="R594" s="65">
        <v>444</v>
      </c>
      <c r="S594" s="65">
        <v>267</v>
      </c>
      <c r="T594" s="57">
        <v>0</v>
      </c>
      <c r="U594" s="58">
        <v>364576.28412888607</v>
      </c>
      <c r="V594" s="58">
        <v>117004.3733086336</v>
      </c>
      <c r="W594" s="58" t="str">
        <f t="shared" si="9"/>
        <v>A</v>
      </c>
      <c r="X594" s="58">
        <v>364576</v>
      </c>
      <c r="Y594" s="63">
        <v>318081</v>
      </c>
    </row>
    <row r="595" spans="1:25">
      <c r="A595" s="64" t="s">
        <v>1821</v>
      </c>
      <c r="B595" s="64" t="s">
        <v>1804</v>
      </c>
      <c r="C595" s="64" t="s">
        <v>49</v>
      </c>
      <c r="D595" s="64" t="s">
        <v>50</v>
      </c>
      <c r="E595" s="64" t="s">
        <v>1805</v>
      </c>
      <c r="F595" s="64" t="s">
        <v>139</v>
      </c>
      <c r="G595" s="64" t="s">
        <v>483</v>
      </c>
      <c r="H595" s="64" t="s">
        <v>1822</v>
      </c>
      <c r="I595" s="64" t="s">
        <v>24</v>
      </c>
      <c r="J595" s="64" t="s">
        <v>1823</v>
      </c>
      <c r="K595" s="64" t="s">
        <v>1806</v>
      </c>
      <c r="L595" s="65">
        <v>25688</v>
      </c>
      <c r="M595" s="65">
        <v>72400</v>
      </c>
      <c r="N595" s="65">
        <v>72400</v>
      </c>
      <c r="O595" s="65">
        <v>96796</v>
      </c>
      <c r="P595" s="65">
        <v>0</v>
      </c>
      <c r="Q595" s="65">
        <v>9547</v>
      </c>
      <c r="R595" s="65">
        <v>717</v>
      </c>
      <c r="S595" s="65">
        <v>435</v>
      </c>
      <c r="T595" s="57">
        <v>0</v>
      </c>
      <c r="U595" s="58">
        <v>558183.0522661095</v>
      </c>
      <c r="V595" s="58">
        <v>227799.14107454522</v>
      </c>
      <c r="W595" s="58" t="str">
        <f t="shared" si="9"/>
        <v>A</v>
      </c>
      <c r="X595" s="58">
        <v>558183</v>
      </c>
      <c r="Y595" s="63">
        <v>486997</v>
      </c>
    </row>
    <row r="596" spans="1:25">
      <c r="A596" s="64" t="s">
        <v>1824</v>
      </c>
      <c r="B596" s="64" t="s">
        <v>1804</v>
      </c>
      <c r="C596" s="64" t="s">
        <v>28</v>
      </c>
      <c r="D596" s="64" t="s">
        <v>29</v>
      </c>
      <c r="E596" s="64" t="s">
        <v>1805</v>
      </c>
      <c r="F596" s="64" t="s">
        <v>409</v>
      </c>
      <c r="G596" s="64" t="s">
        <v>1277</v>
      </c>
      <c r="H596" s="64" t="s">
        <v>24</v>
      </c>
      <c r="I596" s="64" t="s">
        <v>1282</v>
      </c>
      <c r="J596" s="64" t="s">
        <v>1820</v>
      </c>
      <c r="K596" s="64" t="s">
        <v>1806</v>
      </c>
      <c r="L596" s="65">
        <v>112007</v>
      </c>
      <c r="M596" s="65">
        <v>90660</v>
      </c>
      <c r="N596" s="65">
        <v>90660</v>
      </c>
      <c r="O596" s="65">
        <v>98153</v>
      </c>
      <c r="P596" s="65">
        <v>0</v>
      </c>
      <c r="Q596" s="65">
        <v>18291</v>
      </c>
      <c r="R596" s="65">
        <v>7774</v>
      </c>
      <c r="S596" s="65">
        <v>1139</v>
      </c>
      <c r="T596" s="57">
        <v>69076</v>
      </c>
      <c r="U596" s="58">
        <v>949570.31416676939</v>
      </c>
      <c r="V596" s="58">
        <v>1761799.9818263524</v>
      </c>
      <c r="W596" s="58" t="str">
        <f t="shared" si="9"/>
        <v>B</v>
      </c>
      <c r="X596" s="58">
        <v>1761800</v>
      </c>
      <c r="Y596" s="63">
        <v>1537113</v>
      </c>
    </row>
    <row r="597" spans="1:25">
      <c r="A597" s="64" t="s">
        <v>1825</v>
      </c>
      <c r="B597" s="64" t="s">
        <v>1804</v>
      </c>
      <c r="C597" s="64" t="s">
        <v>49</v>
      </c>
      <c r="D597" s="64" t="s">
        <v>50</v>
      </c>
      <c r="E597" s="64" t="s">
        <v>1805</v>
      </c>
      <c r="F597" s="64" t="s">
        <v>1826</v>
      </c>
      <c r="G597" s="64" t="s">
        <v>1277</v>
      </c>
      <c r="H597" s="64" t="s">
        <v>24</v>
      </c>
      <c r="I597" s="64" t="s">
        <v>1827</v>
      </c>
      <c r="J597" s="64" t="s">
        <v>1820</v>
      </c>
      <c r="K597" s="64" t="s">
        <v>1806</v>
      </c>
      <c r="L597" s="65">
        <v>79809</v>
      </c>
      <c r="M597" s="65">
        <v>67706</v>
      </c>
      <c r="N597" s="65">
        <v>67706</v>
      </c>
      <c r="O597" s="65">
        <v>57774</v>
      </c>
      <c r="P597" s="65">
        <v>0</v>
      </c>
      <c r="Q597" s="65">
        <v>5906</v>
      </c>
      <c r="R597" s="65">
        <v>1263</v>
      </c>
      <c r="S597" s="65">
        <v>341</v>
      </c>
      <c r="T597" s="57">
        <v>61383</v>
      </c>
      <c r="U597" s="58">
        <v>353339.25606052164</v>
      </c>
      <c r="V597" s="58">
        <v>970794.37828189984</v>
      </c>
      <c r="W597" s="58" t="str">
        <f t="shared" si="9"/>
        <v>B</v>
      </c>
      <c r="X597" s="58">
        <v>970794</v>
      </c>
      <c r="Y597" s="63">
        <v>846986</v>
      </c>
    </row>
    <row r="598" spans="1:25">
      <c r="A598" s="64" t="s">
        <v>1828</v>
      </c>
      <c r="B598" s="64" t="s">
        <v>1804</v>
      </c>
      <c r="C598" s="64" t="s">
        <v>28</v>
      </c>
      <c r="D598" s="64" t="s">
        <v>29</v>
      </c>
      <c r="E598" s="64" t="s">
        <v>1805</v>
      </c>
      <c r="F598" s="64" t="s">
        <v>415</v>
      </c>
      <c r="G598" s="64" t="s">
        <v>1277</v>
      </c>
      <c r="H598" s="64" t="s">
        <v>24</v>
      </c>
      <c r="I598" s="64" t="s">
        <v>1495</v>
      </c>
      <c r="J598" s="64" t="s">
        <v>1820</v>
      </c>
      <c r="K598" s="64" t="s">
        <v>1806</v>
      </c>
      <c r="L598" s="65">
        <v>1670144</v>
      </c>
      <c r="M598" s="65">
        <v>1203429</v>
      </c>
      <c r="N598" s="65">
        <v>1203339</v>
      </c>
      <c r="O598" s="65">
        <v>713777</v>
      </c>
      <c r="P598" s="65">
        <v>0</v>
      </c>
      <c r="Q598" s="65">
        <v>299273</v>
      </c>
      <c r="R598" s="65">
        <v>144532</v>
      </c>
      <c r="S598" s="65">
        <v>10019</v>
      </c>
      <c r="T598" s="57">
        <v>1779788</v>
      </c>
      <c r="U598" s="58">
        <v>12323932.403460436</v>
      </c>
      <c r="V598" s="58">
        <v>38227385.767011948</v>
      </c>
      <c r="W598" s="58" t="str">
        <f t="shared" si="9"/>
        <v>B</v>
      </c>
      <c r="X598" s="58">
        <v>38227386</v>
      </c>
      <c r="Y598" s="63">
        <v>33352151</v>
      </c>
    </row>
    <row r="599" spans="1:25">
      <c r="A599" s="64" t="s">
        <v>1829</v>
      </c>
      <c r="B599" s="64" t="s">
        <v>1804</v>
      </c>
      <c r="C599" s="64" t="s">
        <v>28</v>
      </c>
      <c r="D599" s="64" t="s">
        <v>29</v>
      </c>
      <c r="E599" s="64" t="s">
        <v>1805</v>
      </c>
      <c r="F599" s="64" t="s">
        <v>1830</v>
      </c>
      <c r="G599" s="64" t="s">
        <v>23</v>
      </c>
      <c r="H599" s="64" t="s">
        <v>24</v>
      </c>
      <c r="I599" s="64" t="s">
        <v>1831</v>
      </c>
      <c r="J599" s="64" t="s">
        <v>1832</v>
      </c>
      <c r="K599" s="64" t="s">
        <v>1806</v>
      </c>
      <c r="L599" s="65">
        <v>30198</v>
      </c>
      <c r="M599" s="65">
        <v>51392</v>
      </c>
      <c r="N599" s="65">
        <v>51392</v>
      </c>
      <c r="O599" s="65">
        <v>48579</v>
      </c>
      <c r="P599" s="65">
        <v>0</v>
      </c>
      <c r="Q599" s="65">
        <v>12475</v>
      </c>
      <c r="R599" s="65">
        <v>1894</v>
      </c>
      <c r="S599" s="65">
        <v>242</v>
      </c>
      <c r="T599" s="57">
        <v>0</v>
      </c>
      <c r="U599" s="58">
        <v>520979.28723820555</v>
      </c>
      <c r="V599" s="58">
        <v>366060.4690202144</v>
      </c>
      <c r="W599" s="58" t="str">
        <f t="shared" si="9"/>
        <v>A</v>
      </c>
      <c r="X599" s="58">
        <v>520979</v>
      </c>
      <c r="Y599" s="63">
        <v>454537</v>
      </c>
    </row>
    <row r="600" spans="1:25">
      <c r="A600" s="64" t="s">
        <v>1833</v>
      </c>
      <c r="B600" s="64" t="s">
        <v>1804</v>
      </c>
      <c r="C600" s="64" t="s">
        <v>28</v>
      </c>
      <c r="D600" s="64" t="s">
        <v>29</v>
      </c>
      <c r="E600" s="64" t="s">
        <v>1805</v>
      </c>
      <c r="F600" s="64" t="s">
        <v>1834</v>
      </c>
      <c r="G600" s="64" t="s">
        <v>98</v>
      </c>
      <c r="H600" s="64" t="s">
        <v>24</v>
      </c>
      <c r="I600" s="64" t="s">
        <v>1835</v>
      </c>
      <c r="J600" s="64" t="s">
        <v>1823</v>
      </c>
      <c r="K600" s="64" t="s">
        <v>1806</v>
      </c>
      <c r="L600" s="65">
        <v>26692</v>
      </c>
      <c r="M600" s="65">
        <v>58056</v>
      </c>
      <c r="N600" s="65">
        <v>58056</v>
      </c>
      <c r="O600" s="65">
        <v>79740</v>
      </c>
      <c r="P600" s="65">
        <v>0</v>
      </c>
      <c r="Q600" s="65">
        <v>5660</v>
      </c>
      <c r="R600" s="65">
        <v>843</v>
      </c>
      <c r="S600" s="65">
        <v>376</v>
      </c>
      <c r="T600" s="57">
        <v>0</v>
      </c>
      <c r="U600" s="58">
        <v>394858.97688692762</v>
      </c>
      <c r="V600" s="58">
        <v>164917.94843635315</v>
      </c>
      <c r="W600" s="58" t="str">
        <f t="shared" si="9"/>
        <v>A</v>
      </c>
      <c r="X600" s="58">
        <v>394859</v>
      </c>
      <c r="Y600" s="63">
        <v>344502</v>
      </c>
    </row>
    <row r="601" spans="1:25">
      <c r="A601" s="64" t="s">
        <v>1836</v>
      </c>
      <c r="B601" s="64" t="s">
        <v>1804</v>
      </c>
      <c r="C601" s="64" t="s">
        <v>28</v>
      </c>
      <c r="D601" s="64" t="s">
        <v>29</v>
      </c>
      <c r="E601" s="64" t="s">
        <v>1805</v>
      </c>
      <c r="F601" s="64" t="s">
        <v>1837</v>
      </c>
      <c r="G601" s="64" t="s">
        <v>1838</v>
      </c>
      <c r="H601" s="64" t="s">
        <v>24</v>
      </c>
      <c r="I601" s="64" t="s">
        <v>381</v>
      </c>
      <c r="J601" s="64" t="s">
        <v>1839</v>
      </c>
      <c r="K601" s="64" t="s">
        <v>1806</v>
      </c>
      <c r="L601" s="65">
        <v>196940</v>
      </c>
      <c r="M601" s="65">
        <v>159611</v>
      </c>
      <c r="N601" s="65">
        <v>159611</v>
      </c>
      <c r="O601" s="65">
        <v>102434</v>
      </c>
      <c r="P601" s="65">
        <v>0</v>
      </c>
      <c r="Q601" s="65">
        <v>39123</v>
      </c>
      <c r="R601" s="65">
        <v>13591</v>
      </c>
      <c r="S601" s="65">
        <v>1040</v>
      </c>
      <c r="T601" s="57">
        <v>191602</v>
      </c>
      <c r="U601" s="58">
        <v>1583327.3723245193</v>
      </c>
      <c r="V601" s="58">
        <v>4102370.5126242046</v>
      </c>
      <c r="W601" s="58" t="str">
        <f t="shared" si="9"/>
        <v>B</v>
      </c>
      <c r="X601" s="58">
        <v>4102371</v>
      </c>
      <c r="Y601" s="63">
        <v>3579185</v>
      </c>
    </row>
    <row r="602" spans="1:25">
      <c r="A602" s="64" t="s">
        <v>1840</v>
      </c>
      <c r="B602" s="64" t="s">
        <v>1804</v>
      </c>
      <c r="C602" s="64" t="s">
        <v>28</v>
      </c>
      <c r="D602" s="64" t="s">
        <v>29</v>
      </c>
      <c r="E602" s="64" t="s">
        <v>1805</v>
      </c>
      <c r="F602" s="64" t="s">
        <v>1734</v>
      </c>
      <c r="G602" s="64" t="s">
        <v>45</v>
      </c>
      <c r="H602" s="64" t="s">
        <v>24</v>
      </c>
      <c r="I602" s="64" t="s">
        <v>1841</v>
      </c>
      <c r="J602" s="64" t="s">
        <v>1842</v>
      </c>
      <c r="K602" s="64" t="s">
        <v>1806</v>
      </c>
      <c r="L602" s="65">
        <v>177313</v>
      </c>
      <c r="M602" s="65">
        <v>181843</v>
      </c>
      <c r="N602" s="65">
        <v>181843</v>
      </c>
      <c r="O602" s="65">
        <v>188040</v>
      </c>
      <c r="P602" s="65">
        <v>0</v>
      </c>
      <c r="Q602" s="65">
        <v>40465</v>
      </c>
      <c r="R602" s="65">
        <v>31157</v>
      </c>
      <c r="S602" s="65">
        <v>1752</v>
      </c>
      <c r="T602" s="57">
        <v>76693</v>
      </c>
      <c r="U602" s="58">
        <v>1913515.1021010072</v>
      </c>
      <c r="V602" s="58">
        <v>3938602.8050975106</v>
      </c>
      <c r="W602" s="58" t="str">
        <f t="shared" si="9"/>
        <v>B</v>
      </c>
      <c r="X602" s="58">
        <v>3938603</v>
      </c>
      <c r="Y602" s="63">
        <v>3436303</v>
      </c>
    </row>
    <row r="603" spans="1:25">
      <c r="A603" s="64" t="s">
        <v>1843</v>
      </c>
      <c r="B603" s="64" t="s">
        <v>1804</v>
      </c>
      <c r="C603" s="64" t="s">
        <v>28</v>
      </c>
      <c r="D603" s="64" t="s">
        <v>29</v>
      </c>
      <c r="E603" s="64" t="s">
        <v>1805</v>
      </c>
      <c r="F603" s="64" t="s">
        <v>1844</v>
      </c>
      <c r="G603" s="64" t="s">
        <v>23</v>
      </c>
      <c r="H603" s="64" t="s">
        <v>24</v>
      </c>
      <c r="I603" s="64" t="s">
        <v>1845</v>
      </c>
      <c r="J603" s="64" t="s">
        <v>1846</v>
      </c>
      <c r="K603" s="64" t="s">
        <v>1806</v>
      </c>
      <c r="L603" s="65">
        <v>24777</v>
      </c>
      <c r="M603" s="65">
        <v>26281</v>
      </c>
      <c r="N603" s="65">
        <v>26281</v>
      </c>
      <c r="O603" s="65">
        <v>33051</v>
      </c>
      <c r="P603" s="65">
        <v>0</v>
      </c>
      <c r="Q603" s="65">
        <v>4146</v>
      </c>
      <c r="R603" s="65">
        <v>2894</v>
      </c>
      <c r="S603" s="65">
        <v>296</v>
      </c>
      <c r="T603" s="57">
        <v>3942</v>
      </c>
      <c r="U603" s="58">
        <v>242876.20584343158</v>
      </c>
      <c r="V603" s="58">
        <v>333021.50036229996</v>
      </c>
      <c r="W603" s="58" t="str">
        <f t="shared" si="9"/>
        <v>B</v>
      </c>
      <c r="X603" s="58">
        <v>333022</v>
      </c>
      <c r="Y603" s="63">
        <v>290551</v>
      </c>
    </row>
    <row r="604" spans="1:25">
      <c r="A604" s="64" t="s">
        <v>1847</v>
      </c>
      <c r="B604" s="64" t="s">
        <v>1804</v>
      </c>
      <c r="C604" s="64" t="s">
        <v>28</v>
      </c>
      <c r="D604" s="64" t="s">
        <v>29</v>
      </c>
      <c r="E604" s="64" t="s">
        <v>1805</v>
      </c>
      <c r="F604" s="64" t="s">
        <v>1848</v>
      </c>
      <c r="G604" s="64" t="s">
        <v>632</v>
      </c>
      <c r="H604" s="64" t="s">
        <v>24</v>
      </c>
      <c r="I604" s="64" t="s">
        <v>1849</v>
      </c>
      <c r="J604" s="64" t="s">
        <v>1850</v>
      </c>
      <c r="K604" s="64" t="s">
        <v>1806</v>
      </c>
      <c r="L604" s="65">
        <v>50720</v>
      </c>
      <c r="M604" s="65">
        <v>39739</v>
      </c>
      <c r="N604" s="65">
        <v>39739</v>
      </c>
      <c r="O604" s="65">
        <v>33534</v>
      </c>
      <c r="P604" s="65">
        <v>0</v>
      </c>
      <c r="Q604" s="65">
        <v>9097</v>
      </c>
      <c r="R604" s="65">
        <v>8638</v>
      </c>
      <c r="S604" s="65">
        <v>240</v>
      </c>
      <c r="T604" s="57">
        <v>42192</v>
      </c>
      <c r="U604" s="58">
        <v>386948.32228688151</v>
      </c>
      <c r="V604" s="58">
        <v>1315698.5437302405</v>
      </c>
      <c r="W604" s="58" t="str">
        <f t="shared" si="9"/>
        <v>B</v>
      </c>
      <c r="X604" s="58">
        <v>1315699</v>
      </c>
      <c r="Y604" s="63">
        <v>1147905</v>
      </c>
    </row>
    <row r="605" spans="1:25">
      <c r="A605" s="64" t="s">
        <v>1851</v>
      </c>
      <c r="B605" s="64" t="s">
        <v>1804</v>
      </c>
      <c r="C605" s="64" t="s">
        <v>28</v>
      </c>
      <c r="D605" s="64" t="s">
        <v>29</v>
      </c>
      <c r="E605" s="64" t="s">
        <v>1805</v>
      </c>
      <c r="F605" s="64" t="s">
        <v>1852</v>
      </c>
      <c r="G605" s="64" t="s">
        <v>68</v>
      </c>
      <c r="H605" s="64" t="s">
        <v>24</v>
      </c>
      <c r="I605" s="64" t="s">
        <v>1853</v>
      </c>
      <c r="J605" s="64" t="s">
        <v>1854</v>
      </c>
      <c r="K605" s="64" t="s">
        <v>1806</v>
      </c>
      <c r="L605" s="65">
        <v>82089</v>
      </c>
      <c r="M605" s="65">
        <v>79722</v>
      </c>
      <c r="N605" s="65">
        <v>79722</v>
      </c>
      <c r="O605" s="65">
        <v>74262</v>
      </c>
      <c r="P605" s="65">
        <v>0</v>
      </c>
      <c r="Q605" s="65">
        <v>22970</v>
      </c>
      <c r="R605" s="65">
        <v>10751</v>
      </c>
      <c r="S605" s="65">
        <v>407</v>
      </c>
      <c r="T605" s="57">
        <v>48299</v>
      </c>
      <c r="U605" s="58">
        <v>922887.23230289365</v>
      </c>
      <c r="V605" s="58">
        <v>1800001.6362889388</v>
      </c>
      <c r="W605" s="58" t="str">
        <f t="shared" si="9"/>
        <v>B</v>
      </c>
      <c r="X605" s="58">
        <v>1800002</v>
      </c>
      <c r="Y605" s="63">
        <v>1570443</v>
      </c>
    </row>
    <row r="606" spans="1:25">
      <c r="A606" s="64" t="s">
        <v>1855</v>
      </c>
      <c r="B606" s="64" t="s">
        <v>1804</v>
      </c>
      <c r="C606" s="64" t="s">
        <v>28</v>
      </c>
      <c r="D606" s="64" t="s">
        <v>29</v>
      </c>
      <c r="E606" s="64" t="s">
        <v>1805</v>
      </c>
      <c r="F606" s="64" t="s">
        <v>1856</v>
      </c>
      <c r="G606" s="64" t="s">
        <v>23</v>
      </c>
      <c r="H606" s="64" t="s">
        <v>24</v>
      </c>
      <c r="I606" s="64" t="s">
        <v>192</v>
      </c>
      <c r="J606" s="64" t="s">
        <v>1832</v>
      </c>
      <c r="K606" s="64" t="s">
        <v>1806</v>
      </c>
      <c r="L606" s="65">
        <v>107807</v>
      </c>
      <c r="M606" s="65">
        <v>130414</v>
      </c>
      <c r="N606" s="65">
        <v>130414</v>
      </c>
      <c r="O606" s="65">
        <v>114297</v>
      </c>
      <c r="P606" s="65">
        <v>0</v>
      </c>
      <c r="Q606" s="65">
        <v>27995</v>
      </c>
      <c r="R606" s="65">
        <v>13738</v>
      </c>
      <c r="S606" s="65">
        <v>881</v>
      </c>
      <c r="T606" s="57">
        <v>46661</v>
      </c>
      <c r="U606" s="58">
        <v>1236723.9703275217</v>
      </c>
      <c r="V606" s="58">
        <v>2085809.3136939071</v>
      </c>
      <c r="W606" s="58" t="str">
        <f t="shared" si="9"/>
        <v>B</v>
      </c>
      <c r="X606" s="58">
        <v>2085809</v>
      </c>
      <c r="Y606" s="63">
        <v>1819800</v>
      </c>
    </row>
    <row r="607" spans="1:25">
      <c r="A607" s="64" t="s">
        <v>1857</v>
      </c>
      <c r="B607" s="64" t="s">
        <v>1804</v>
      </c>
      <c r="C607" s="64" t="s">
        <v>49</v>
      </c>
      <c r="D607" s="64" t="s">
        <v>50</v>
      </c>
      <c r="E607" s="64" t="s">
        <v>1805</v>
      </c>
      <c r="F607" s="64" t="s">
        <v>1858</v>
      </c>
      <c r="G607" s="64" t="s">
        <v>1277</v>
      </c>
      <c r="H607" s="64" t="s">
        <v>24</v>
      </c>
      <c r="I607" s="64" t="s">
        <v>1859</v>
      </c>
      <c r="J607" s="64" t="s">
        <v>1820</v>
      </c>
      <c r="K607" s="64" t="s">
        <v>1806</v>
      </c>
      <c r="L607" s="65">
        <v>53933</v>
      </c>
      <c r="M607" s="65">
        <v>45105</v>
      </c>
      <c r="N607" s="65">
        <v>45105</v>
      </c>
      <c r="O607" s="65">
        <v>38144</v>
      </c>
      <c r="P607" s="65">
        <v>0</v>
      </c>
      <c r="Q607" s="65">
        <v>4877</v>
      </c>
      <c r="R607" s="65">
        <v>1676</v>
      </c>
      <c r="S607" s="65">
        <v>241</v>
      </c>
      <c r="T607" s="57">
        <v>42379</v>
      </c>
      <c r="U607" s="58">
        <v>266105.76535588357</v>
      </c>
      <c r="V607" s="58">
        <v>742482.08986103279</v>
      </c>
      <c r="W607" s="58" t="str">
        <f t="shared" si="9"/>
        <v>B</v>
      </c>
      <c r="X607" s="58">
        <v>742482</v>
      </c>
      <c r="Y607" s="63">
        <v>647791</v>
      </c>
    </row>
    <row r="608" spans="1:25">
      <c r="A608" s="64" t="s">
        <v>1860</v>
      </c>
      <c r="B608" s="64" t="s">
        <v>1804</v>
      </c>
      <c r="C608" s="64" t="s">
        <v>28</v>
      </c>
      <c r="D608" s="64" t="s">
        <v>29</v>
      </c>
      <c r="E608" s="64" t="s">
        <v>1805</v>
      </c>
      <c r="F608" s="64" t="s">
        <v>1861</v>
      </c>
      <c r="G608" s="64" t="s">
        <v>1277</v>
      </c>
      <c r="H608" s="64" t="s">
        <v>24</v>
      </c>
      <c r="I608" s="64" t="s">
        <v>1207</v>
      </c>
      <c r="J608" s="64" t="s">
        <v>1820</v>
      </c>
      <c r="K608" s="64" t="s">
        <v>1806</v>
      </c>
      <c r="L608" s="65">
        <v>66702</v>
      </c>
      <c r="M608" s="65">
        <v>104814</v>
      </c>
      <c r="N608" s="65">
        <v>104814</v>
      </c>
      <c r="O608" s="65">
        <v>96942</v>
      </c>
      <c r="P608" s="65">
        <v>0</v>
      </c>
      <c r="Q608" s="65">
        <v>3554</v>
      </c>
      <c r="R608" s="65">
        <v>1489</v>
      </c>
      <c r="S608" s="65">
        <v>143</v>
      </c>
      <c r="T608" s="57">
        <v>2646</v>
      </c>
      <c r="U608" s="58">
        <v>324305.28521911439</v>
      </c>
      <c r="V608" s="58">
        <v>205383.28636208142</v>
      </c>
      <c r="W608" s="58" t="str">
        <f t="shared" si="9"/>
        <v>A</v>
      </c>
      <c r="X608" s="58">
        <v>324305</v>
      </c>
      <c r="Y608" s="63">
        <v>282946</v>
      </c>
    </row>
    <row r="609" spans="1:25">
      <c r="A609" s="64" t="s">
        <v>1862</v>
      </c>
      <c r="B609" s="64" t="s">
        <v>1804</v>
      </c>
      <c r="C609" s="64" t="s">
        <v>49</v>
      </c>
      <c r="D609" s="64" t="s">
        <v>50</v>
      </c>
      <c r="E609" s="64" t="s">
        <v>1805</v>
      </c>
      <c r="F609" s="64" t="s">
        <v>1863</v>
      </c>
      <c r="G609" s="64" t="s">
        <v>23</v>
      </c>
      <c r="H609" s="64" t="s">
        <v>24</v>
      </c>
      <c r="I609" s="64" t="s">
        <v>1864</v>
      </c>
      <c r="J609" s="64" t="s">
        <v>1865</v>
      </c>
      <c r="K609" s="64" t="s">
        <v>1806</v>
      </c>
      <c r="L609" s="65">
        <v>27779</v>
      </c>
      <c r="M609" s="65">
        <v>37269</v>
      </c>
      <c r="N609" s="65">
        <v>37250</v>
      </c>
      <c r="O609" s="65">
        <v>41863</v>
      </c>
      <c r="P609" s="65">
        <v>0</v>
      </c>
      <c r="Q609" s="65">
        <v>4416</v>
      </c>
      <c r="R609" s="65">
        <v>2075</v>
      </c>
      <c r="S609" s="65">
        <v>167</v>
      </c>
      <c r="T609" s="57">
        <v>0</v>
      </c>
      <c r="U609" s="58">
        <v>246676.43044875961</v>
      </c>
      <c r="V609" s="58">
        <v>229953.50400421425</v>
      </c>
      <c r="W609" s="58" t="str">
        <f t="shared" si="9"/>
        <v>A</v>
      </c>
      <c r="X609" s="58">
        <v>246676</v>
      </c>
      <c r="Y609" s="63">
        <v>215217</v>
      </c>
    </row>
    <row r="610" spans="1:25">
      <c r="A610" s="64" t="s">
        <v>1633</v>
      </c>
      <c r="B610" s="64" t="s">
        <v>1804</v>
      </c>
      <c r="C610" s="64" t="s">
        <v>28</v>
      </c>
      <c r="D610" s="64" t="s">
        <v>29</v>
      </c>
      <c r="E610" s="64" t="s">
        <v>1805</v>
      </c>
      <c r="F610" s="64" t="s">
        <v>1866</v>
      </c>
      <c r="G610" s="64" t="s">
        <v>1104</v>
      </c>
      <c r="H610" s="64" t="s">
        <v>24</v>
      </c>
      <c r="I610" s="64" t="s">
        <v>1867</v>
      </c>
      <c r="J610" s="64" t="s">
        <v>1868</v>
      </c>
      <c r="K610" s="64" t="s">
        <v>1806</v>
      </c>
      <c r="L610" s="65">
        <v>22968</v>
      </c>
      <c r="M610" s="65">
        <v>0</v>
      </c>
      <c r="N610" s="65">
        <v>0</v>
      </c>
      <c r="O610" s="65">
        <v>20733</v>
      </c>
      <c r="P610" s="65">
        <v>0</v>
      </c>
      <c r="Q610" s="65">
        <v>3230</v>
      </c>
      <c r="R610" s="65">
        <v>3368</v>
      </c>
      <c r="S610" s="65">
        <v>68</v>
      </c>
      <c r="T610" s="57">
        <v>13559</v>
      </c>
      <c r="U610" s="58">
        <v>151824.68005894852</v>
      </c>
      <c r="V610" s="58">
        <v>470797.54552791792</v>
      </c>
      <c r="W610" s="58" t="str">
        <f t="shared" si="9"/>
        <v>B</v>
      </c>
      <c r="X610" s="58">
        <v>470798</v>
      </c>
      <c r="Y610" s="63">
        <v>410756</v>
      </c>
    </row>
    <row r="611" spans="1:25">
      <c r="A611" s="64" t="s">
        <v>1869</v>
      </c>
      <c r="B611" s="64" t="s">
        <v>1804</v>
      </c>
      <c r="C611" s="64" t="s">
        <v>28</v>
      </c>
      <c r="D611" s="64" t="s">
        <v>29</v>
      </c>
      <c r="E611" s="64" t="s">
        <v>1805</v>
      </c>
      <c r="F611" s="64" t="s">
        <v>1870</v>
      </c>
      <c r="G611" s="64" t="s">
        <v>1204</v>
      </c>
      <c r="H611" s="64" t="s">
        <v>24</v>
      </c>
      <c r="I611" s="64" t="s">
        <v>1871</v>
      </c>
      <c r="J611" s="64" t="s">
        <v>1872</v>
      </c>
      <c r="K611" s="64" t="s">
        <v>1806</v>
      </c>
      <c r="L611" s="65">
        <v>46485</v>
      </c>
      <c r="M611" s="65">
        <v>40823</v>
      </c>
      <c r="N611" s="65">
        <v>40823</v>
      </c>
      <c r="O611" s="65">
        <v>38401</v>
      </c>
      <c r="P611" s="65">
        <v>0</v>
      </c>
      <c r="Q611" s="65">
        <v>10472</v>
      </c>
      <c r="R611" s="65">
        <v>5116</v>
      </c>
      <c r="S611" s="65">
        <v>364</v>
      </c>
      <c r="T611" s="57">
        <v>31002</v>
      </c>
      <c r="U611" s="58">
        <v>459892.50857367576</v>
      </c>
      <c r="V611" s="58">
        <v>948827.64806210622</v>
      </c>
      <c r="W611" s="58" t="str">
        <f t="shared" si="9"/>
        <v>B</v>
      </c>
      <c r="X611" s="58">
        <v>948828</v>
      </c>
      <c r="Y611" s="63">
        <v>827822</v>
      </c>
    </row>
    <row r="612" spans="1:25">
      <c r="A612" s="64" t="s">
        <v>1873</v>
      </c>
      <c r="B612" s="64" t="s">
        <v>1804</v>
      </c>
      <c r="C612" s="64" t="s">
        <v>49</v>
      </c>
      <c r="D612" s="64" t="s">
        <v>50</v>
      </c>
      <c r="E612" s="64" t="s">
        <v>1805</v>
      </c>
      <c r="F612" s="64" t="s">
        <v>1874</v>
      </c>
      <c r="G612" s="64" t="s">
        <v>1204</v>
      </c>
      <c r="H612" s="64" t="s">
        <v>24</v>
      </c>
      <c r="I612" s="64" t="s">
        <v>1875</v>
      </c>
      <c r="J612" s="64" t="s">
        <v>1872</v>
      </c>
      <c r="K612" s="64" t="s">
        <v>1806</v>
      </c>
      <c r="L612" s="65">
        <v>19552</v>
      </c>
      <c r="M612" s="65">
        <v>14611</v>
      </c>
      <c r="N612" s="65">
        <v>14611</v>
      </c>
      <c r="O612" s="65">
        <v>10856</v>
      </c>
      <c r="P612" s="65">
        <v>0</v>
      </c>
      <c r="Q612" s="65">
        <v>4933</v>
      </c>
      <c r="R612" s="65">
        <v>2104</v>
      </c>
      <c r="S612" s="65">
        <v>120</v>
      </c>
      <c r="T612" s="57">
        <v>18336</v>
      </c>
      <c r="U612" s="58">
        <v>193707.08642446395</v>
      </c>
      <c r="V612" s="58">
        <v>471989.60195684421</v>
      </c>
      <c r="W612" s="58" t="str">
        <f t="shared" si="9"/>
        <v>B</v>
      </c>
      <c r="X612" s="58">
        <v>471990</v>
      </c>
      <c r="Y612" s="63">
        <v>411796</v>
      </c>
    </row>
    <row r="613" spans="1:25">
      <c r="A613" s="64" t="s">
        <v>1876</v>
      </c>
      <c r="B613" s="64" t="s">
        <v>1804</v>
      </c>
      <c r="C613" s="64" t="s">
        <v>28</v>
      </c>
      <c r="D613" s="64" t="s">
        <v>29</v>
      </c>
      <c r="E613" s="64" t="s">
        <v>1805</v>
      </c>
      <c r="F613" s="64" t="s">
        <v>1877</v>
      </c>
      <c r="G613" s="64" t="s">
        <v>23</v>
      </c>
      <c r="H613" s="64" t="s">
        <v>24</v>
      </c>
      <c r="I613" s="64" t="s">
        <v>1878</v>
      </c>
      <c r="J613" s="64" t="s">
        <v>1817</v>
      </c>
      <c r="K613" s="64" t="s">
        <v>1806</v>
      </c>
      <c r="L613" s="65">
        <v>13842</v>
      </c>
      <c r="M613" s="65">
        <v>0</v>
      </c>
      <c r="N613" s="65">
        <v>0</v>
      </c>
      <c r="O613" s="65">
        <v>11600</v>
      </c>
      <c r="P613" s="65">
        <v>0</v>
      </c>
      <c r="Q613" s="65">
        <v>2609</v>
      </c>
      <c r="R613" s="65">
        <v>1920</v>
      </c>
      <c r="S613" s="65">
        <v>148</v>
      </c>
      <c r="T613" s="57">
        <v>9066</v>
      </c>
      <c r="U613" s="58">
        <v>128277.79442306203</v>
      </c>
      <c r="V613" s="58">
        <v>299377.97833484021</v>
      </c>
      <c r="W613" s="58" t="str">
        <f t="shared" si="9"/>
        <v>B</v>
      </c>
      <c r="X613" s="58">
        <v>299378</v>
      </c>
      <c r="Y613" s="63">
        <v>261198</v>
      </c>
    </row>
    <row r="614" spans="1:25">
      <c r="A614" s="64" t="s">
        <v>1879</v>
      </c>
      <c r="B614" s="64" t="s">
        <v>1804</v>
      </c>
      <c r="C614" s="64" t="s">
        <v>28</v>
      </c>
      <c r="D614" s="64" t="s">
        <v>29</v>
      </c>
      <c r="E614" s="64" t="s">
        <v>1805</v>
      </c>
      <c r="F614" s="64" t="s">
        <v>1880</v>
      </c>
      <c r="G614" s="64" t="s">
        <v>1204</v>
      </c>
      <c r="H614" s="64" t="s">
        <v>24</v>
      </c>
      <c r="I614" s="64" t="s">
        <v>1881</v>
      </c>
      <c r="J614" s="64" t="s">
        <v>1872</v>
      </c>
      <c r="K614" s="64" t="s">
        <v>1806</v>
      </c>
      <c r="L614" s="65">
        <v>17816</v>
      </c>
      <c r="M614" s="65">
        <v>22025</v>
      </c>
      <c r="N614" s="65">
        <v>22025</v>
      </c>
      <c r="O614" s="65">
        <v>23994</v>
      </c>
      <c r="P614" s="65">
        <v>0</v>
      </c>
      <c r="Q614" s="65">
        <v>2009</v>
      </c>
      <c r="R614" s="65">
        <v>686</v>
      </c>
      <c r="S614" s="65">
        <v>41</v>
      </c>
      <c r="T614" s="57">
        <v>2606</v>
      </c>
      <c r="U614" s="58">
        <v>116027.78692678397</v>
      </c>
      <c r="V614" s="58">
        <v>118923.28224885769</v>
      </c>
      <c r="W614" s="58" t="str">
        <f t="shared" si="9"/>
        <v>B</v>
      </c>
      <c r="X614" s="58">
        <v>118923</v>
      </c>
      <c r="Y614" s="63">
        <v>103756</v>
      </c>
    </row>
    <row r="615" spans="1:25">
      <c r="A615" s="64" t="s">
        <v>1882</v>
      </c>
      <c r="B615" s="64" t="s">
        <v>1804</v>
      </c>
      <c r="C615" s="64" t="s">
        <v>28</v>
      </c>
      <c r="D615" s="64" t="s">
        <v>29</v>
      </c>
      <c r="E615" s="64" t="s">
        <v>1805</v>
      </c>
      <c r="F615" s="64" t="s">
        <v>1883</v>
      </c>
      <c r="G615" s="64" t="s">
        <v>68</v>
      </c>
      <c r="H615" s="64" t="s">
        <v>24</v>
      </c>
      <c r="I615" s="64" t="s">
        <v>1884</v>
      </c>
      <c r="J615" s="64" t="s">
        <v>1854</v>
      </c>
      <c r="K615" s="64" t="s">
        <v>1806</v>
      </c>
      <c r="L615" s="65">
        <v>20181</v>
      </c>
      <c r="M615" s="65">
        <v>38157</v>
      </c>
      <c r="N615" s="65">
        <v>38157</v>
      </c>
      <c r="O615" s="65">
        <v>46292</v>
      </c>
      <c r="P615" s="65">
        <v>0</v>
      </c>
      <c r="Q615" s="65">
        <v>4177</v>
      </c>
      <c r="R615" s="65">
        <v>797</v>
      </c>
      <c r="S615" s="65">
        <v>152</v>
      </c>
      <c r="T615" s="57">
        <v>0</v>
      </c>
      <c r="U615" s="58">
        <v>245475.42514037882</v>
      </c>
      <c r="V615" s="58">
        <v>134204.33738954944</v>
      </c>
      <c r="W615" s="58" t="str">
        <f t="shared" si="9"/>
        <v>A</v>
      </c>
      <c r="X615" s="58">
        <v>245475</v>
      </c>
      <c r="Y615" s="63">
        <v>214169</v>
      </c>
    </row>
    <row r="616" spans="1:25">
      <c r="A616" s="64" t="s">
        <v>1885</v>
      </c>
      <c r="B616" s="64" t="s">
        <v>1804</v>
      </c>
      <c r="C616" s="64" t="s">
        <v>49</v>
      </c>
      <c r="D616" s="64" t="s">
        <v>50</v>
      </c>
      <c r="E616" s="64" t="s">
        <v>1805</v>
      </c>
      <c r="F616" s="64" t="s">
        <v>1405</v>
      </c>
      <c r="G616" s="64" t="s">
        <v>1886</v>
      </c>
      <c r="H616" s="64" t="s">
        <v>24</v>
      </c>
      <c r="I616" s="64" t="s">
        <v>1887</v>
      </c>
      <c r="J616" s="64" t="s">
        <v>1823</v>
      </c>
      <c r="K616" s="64" t="s">
        <v>1806</v>
      </c>
      <c r="L616" s="65">
        <v>36084</v>
      </c>
      <c r="M616" s="65">
        <v>33981</v>
      </c>
      <c r="N616" s="65">
        <v>33981</v>
      </c>
      <c r="O616" s="65">
        <v>30184</v>
      </c>
      <c r="P616" s="65">
        <v>0</v>
      </c>
      <c r="Q616" s="65">
        <v>7552</v>
      </c>
      <c r="R616" s="65">
        <v>4400</v>
      </c>
      <c r="S616" s="65">
        <v>229</v>
      </c>
      <c r="T616" s="57">
        <v>23690</v>
      </c>
      <c r="U616" s="58">
        <v>330879.49986415706</v>
      </c>
      <c r="V616" s="58">
        <v>751779.02510048205</v>
      </c>
      <c r="W616" s="58" t="str">
        <f t="shared" si="9"/>
        <v>B</v>
      </c>
      <c r="X616" s="58">
        <v>751779</v>
      </c>
      <c r="Y616" s="63">
        <v>655903</v>
      </c>
    </row>
    <row r="617" spans="1:25">
      <c r="A617" s="64" t="s">
        <v>1888</v>
      </c>
      <c r="B617" s="64" t="s">
        <v>1804</v>
      </c>
      <c r="C617" s="64" t="s">
        <v>49</v>
      </c>
      <c r="D617" s="64" t="s">
        <v>50</v>
      </c>
      <c r="E617" s="64" t="s">
        <v>1805</v>
      </c>
      <c r="F617" s="64" t="s">
        <v>1412</v>
      </c>
      <c r="G617" s="64" t="s">
        <v>1277</v>
      </c>
      <c r="H617" s="64" t="s">
        <v>1889</v>
      </c>
      <c r="I617" s="64" t="s">
        <v>24</v>
      </c>
      <c r="J617" s="64" t="s">
        <v>1820</v>
      </c>
      <c r="K617" s="64" t="s">
        <v>1806</v>
      </c>
      <c r="L617" s="65">
        <v>71276</v>
      </c>
      <c r="M617" s="65">
        <v>58441</v>
      </c>
      <c r="N617" s="65">
        <v>58441</v>
      </c>
      <c r="O617" s="65">
        <v>48362</v>
      </c>
      <c r="P617" s="65">
        <v>0</v>
      </c>
      <c r="Q617" s="65">
        <v>3497</v>
      </c>
      <c r="R617" s="65">
        <v>1422</v>
      </c>
      <c r="S617" s="65">
        <v>319</v>
      </c>
      <c r="T617" s="57">
        <v>58055</v>
      </c>
      <c r="U617" s="58">
        <v>256861.44877249343</v>
      </c>
      <c r="V617" s="58">
        <v>895787.08147193887</v>
      </c>
      <c r="W617" s="58" t="str">
        <f t="shared" si="9"/>
        <v>B</v>
      </c>
      <c r="X617" s="58">
        <v>895787</v>
      </c>
      <c r="Y617" s="63">
        <v>781545</v>
      </c>
    </row>
    <row r="618" spans="1:25">
      <c r="A618" s="64" t="s">
        <v>613</v>
      </c>
      <c r="B618" s="64" t="s">
        <v>1804</v>
      </c>
      <c r="C618" s="64" t="s">
        <v>49</v>
      </c>
      <c r="D618" s="64" t="s">
        <v>50</v>
      </c>
      <c r="E618" s="64" t="s">
        <v>1805</v>
      </c>
      <c r="F618" s="64" t="s">
        <v>1890</v>
      </c>
      <c r="G618" s="64" t="s">
        <v>483</v>
      </c>
      <c r="H618" s="64" t="s">
        <v>24</v>
      </c>
      <c r="I618" s="64" t="s">
        <v>1891</v>
      </c>
      <c r="J618" s="64" t="s">
        <v>1823</v>
      </c>
      <c r="K618" s="64" t="s">
        <v>1806</v>
      </c>
      <c r="L618" s="65">
        <v>50195</v>
      </c>
      <c r="M618" s="65">
        <v>54311</v>
      </c>
      <c r="N618" s="65">
        <v>54311</v>
      </c>
      <c r="O618" s="65">
        <v>47299</v>
      </c>
      <c r="P618" s="65">
        <v>0</v>
      </c>
      <c r="Q618" s="65">
        <v>5567</v>
      </c>
      <c r="R618" s="65">
        <v>1632</v>
      </c>
      <c r="S618" s="65">
        <v>354</v>
      </c>
      <c r="T618" s="57">
        <v>27643</v>
      </c>
      <c r="U618" s="58">
        <v>324502.01970011403</v>
      </c>
      <c r="V618" s="58">
        <v>566932.1623931271</v>
      </c>
      <c r="W618" s="58" t="str">
        <f t="shared" si="9"/>
        <v>B</v>
      </c>
      <c r="X618" s="58">
        <v>566932</v>
      </c>
      <c r="Y618" s="63">
        <v>494630</v>
      </c>
    </row>
    <row r="619" spans="1:25">
      <c r="A619" s="64" t="s">
        <v>1892</v>
      </c>
      <c r="B619" s="64" t="s">
        <v>1804</v>
      </c>
      <c r="C619" s="64" t="s">
        <v>49</v>
      </c>
      <c r="D619" s="64" t="s">
        <v>50</v>
      </c>
      <c r="E619" s="64" t="s">
        <v>1805</v>
      </c>
      <c r="F619" s="64" t="s">
        <v>1893</v>
      </c>
      <c r="G619" s="64" t="s">
        <v>98</v>
      </c>
      <c r="H619" s="64" t="s">
        <v>24</v>
      </c>
      <c r="I619" s="64" t="s">
        <v>1894</v>
      </c>
      <c r="J619" s="64" t="s">
        <v>1823</v>
      </c>
      <c r="K619" s="64" t="s">
        <v>1806</v>
      </c>
      <c r="L619" s="65">
        <v>80612</v>
      </c>
      <c r="M619" s="65">
        <v>70893</v>
      </c>
      <c r="N619" s="65">
        <v>70893</v>
      </c>
      <c r="O619" s="65">
        <v>57236</v>
      </c>
      <c r="P619" s="65">
        <v>0</v>
      </c>
      <c r="Q619" s="65">
        <v>3673</v>
      </c>
      <c r="R619" s="65">
        <v>5481</v>
      </c>
      <c r="S619" s="65">
        <v>113</v>
      </c>
      <c r="T619" s="57">
        <v>63120</v>
      </c>
      <c r="U619" s="58">
        <v>244848.30409866184</v>
      </c>
      <c r="V619" s="58">
        <v>1252753.1362108672</v>
      </c>
      <c r="W619" s="58" t="str">
        <f t="shared" si="9"/>
        <v>B</v>
      </c>
      <c r="X619" s="58">
        <v>1252753</v>
      </c>
      <c r="Y619" s="63">
        <v>1092986</v>
      </c>
    </row>
    <row r="620" spans="1:25">
      <c r="A620" s="64" t="s">
        <v>1895</v>
      </c>
      <c r="B620" s="64" t="s">
        <v>1804</v>
      </c>
      <c r="C620" s="64" t="s">
        <v>28</v>
      </c>
      <c r="D620" s="64" t="s">
        <v>29</v>
      </c>
      <c r="E620" s="64" t="s">
        <v>1805</v>
      </c>
      <c r="F620" s="64" t="s">
        <v>1896</v>
      </c>
      <c r="G620" s="64" t="s">
        <v>1897</v>
      </c>
      <c r="H620" s="64" t="s">
        <v>24</v>
      </c>
      <c r="I620" s="64" t="s">
        <v>1898</v>
      </c>
      <c r="J620" s="64" t="s">
        <v>1899</v>
      </c>
      <c r="K620" s="64" t="s">
        <v>1806</v>
      </c>
      <c r="L620" s="65">
        <v>98265</v>
      </c>
      <c r="M620" s="65">
        <v>77508</v>
      </c>
      <c r="N620" s="65">
        <v>77508</v>
      </c>
      <c r="O620" s="65">
        <v>51508</v>
      </c>
      <c r="P620" s="65">
        <v>0</v>
      </c>
      <c r="Q620" s="65">
        <v>20008</v>
      </c>
      <c r="R620" s="65">
        <v>12045</v>
      </c>
      <c r="S620" s="65">
        <v>211</v>
      </c>
      <c r="T620" s="57">
        <v>95204</v>
      </c>
      <c r="U620" s="58">
        <v>753677.34943972842</v>
      </c>
      <c r="V620" s="58">
        <v>2427083.7750001699</v>
      </c>
      <c r="W620" s="58" t="str">
        <f t="shared" si="9"/>
        <v>B</v>
      </c>
      <c r="X620" s="58">
        <v>2427084</v>
      </c>
      <c r="Y620" s="63">
        <v>2117552</v>
      </c>
    </row>
    <row r="621" spans="1:25">
      <c r="A621" s="64" t="s">
        <v>1900</v>
      </c>
      <c r="B621" s="64" t="s">
        <v>1804</v>
      </c>
      <c r="C621" s="64" t="s">
        <v>49</v>
      </c>
      <c r="D621" s="64" t="s">
        <v>50</v>
      </c>
      <c r="E621" s="64" t="s">
        <v>1805</v>
      </c>
      <c r="F621" s="64" t="s">
        <v>1901</v>
      </c>
      <c r="G621" s="64" t="s">
        <v>483</v>
      </c>
      <c r="H621" s="64" t="s">
        <v>24</v>
      </c>
      <c r="I621" s="64" t="s">
        <v>1902</v>
      </c>
      <c r="J621" s="64" t="s">
        <v>1823</v>
      </c>
      <c r="K621" s="64" t="s">
        <v>1806</v>
      </c>
      <c r="L621" s="65">
        <v>76657</v>
      </c>
      <c r="M621" s="65">
        <v>76210</v>
      </c>
      <c r="N621" s="65">
        <v>76210</v>
      </c>
      <c r="O621" s="65">
        <v>59715</v>
      </c>
      <c r="P621" s="65">
        <v>0</v>
      </c>
      <c r="Q621" s="65">
        <v>4600</v>
      </c>
      <c r="R621" s="65">
        <v>1747</v>
      </c>
      <c r="S621" s="65">
        <v>253</v>
      </c>
      <c r="T621" s="57">
        <v>54736</v>
      </c>
      <c r="U621" s="58">
        <v>301999.14022964082</v>
      </c>
      <c r="V621" s="58">
        <v>897705.95108741778</v>
      </c>
      <c r="W621" s="58" t="str">
        <f t="shared" si="9"/>
        <v>B</v>
      </c>
      <c r="X621" s="58">
        <v>897706</v>
      </c>
      <c r="Y621" s="63">
        <v>783219</v>
      </c>
    </row>
    <row r="622" spans="1:25">
      <c r="A622" s="64" t="s">
        <v>1903</v>
      </c>
      <c r="B622" s="64" t="s">
        <v>1804</v>
      </c>
      <c r="C622" s="64" t="s">
        <v>28</v>
      </c>
      <c r="D622" s="64" t="s">
        <v>29</v>
      </c>
      <c r="E622" s="64" t="s">
        <v>1805</v>
      </c>
      <c r="F622" s="64" t="s">
        <v>1904</v>
      </c>
      <c r="G622" s="64" t="s">
        <v>98</v>
      </c>
      <c r="H622" s="64" t="s">
        <v>24</v>
      </c>
      <c r="I622" s="64" t="s">
        <v>1905</v>
      </c>
      <c r="J622" s="64" t="s">
        <v>1823</v>
      </c>
      <c r="K622" s="64" t="s">
        <v>1806</v>
      </c>
      <c r="L622" s="65">
        <v>31501</v>
      </c>
      <c r="M622" s="65">
        <v>75568</v>
      </c>
      <c r="N622" s="65">
        <v>75568</v>
      </c>
      <c r="O622" s="65">
        <v>71739</v>
      </c>
      <c r="P622" s="65">
        <v>0</v>
      </c>
      <c r="Q622" s="65">
        <v>8354</v>
      </c>
      <c r="R622" s="65">
        <v>1073</v>
      </c>
      <c r="S622" s="65">
        <v>457</v>
      </c>
      <c r="T622" s="57">
        <v>0</v>
      </c>
      <c r="U622" s="58">
        <v>475884.79825264064</v>
      </c>
      <c r="V622" s="58">
        <v>231176.68420088466</v>
      </c>
      <c r="W622" s="58" t="str">
        <f t="shared" si="9"/>
        <v>A</v>
      </c>
      <c r="X622" s="58">
        <v>475885</v>
      </c>
      <c r="Y622" s="63">
        <v>415194</v>
      </c>
    </row>
    <row r="623" spans="1:25">
      <c r="A623" s="64" t="s">
        <v>1906</v>
      </c>
      <c r="B623" s="64" t="s">
        <v>1804</v>
      </c>
      <c r="C623" s="64" t="s">
        <v>49</v>
      </c>
      <c r="D623" s="64" t="s">
        <v>50</v>
      </c>
      <c r="E623" s="64" t="s">
        <v>1805</v>
      </c>
      <c r="F623" s="64" t="s">
        <v>1907</v>
      </c>
      <c r="G623" s="64" t="s">
        <v>483</v>
      </c>
      <c r="H623" s="64" t="s">
        <v>24</v>
      </c>
      <c r="I623" s="64" t="s">
        <v>1908</v>
      </c>
      <c r="J623" s="64" t="s">
        <v>1823</v>
      </c>
      <c r="K623" s="64" t="s">
        <v>1806</v>
      </c>
      <c r="L623" s="65">
        <v>14622</v>
      </c>
      <c r="M623" s="65">
        <v>108999</v>
      </c>
      <c r="N623" s="65">
        <v>108999</v>
      </c>
      <c r="O623" s="65">
        <v>129699</v>
      </c>
      <c r="P623" s="65">
        <v>0</v>
      </c>
      <c r="Q623" s="65">
        <v>10009</v>
      </c>
      <c r="R623" s="65">
        <v>552</v>
      </c>
      <c r="S623" s="65">
        <v>898</v>
      </c>
      <c r="T623" s="57">
        <v>0</v>
      </c>
      <c r="U623" s="58">
        <v>715493.24308025802</v>
      </c>
      <c r="V623" s="58">
        <v>224551.96405732431</v>
      </c>
      <c r="W623" s="58" t="str">
        <f t="shared" si="9"/>
        <v>A</v>
      </c>
      <c r="X623" s="58">
        <v>715493</v>
      </c>
      <c r="Y623" s="63">
        <v>624244</v>
      </c>
    </row>
    <row r="624" spans="1:25">
      <c r="A624" s="64" t="s">
        <v>1909</v>
      </c>
      <c r="B624" s="64" t="s">
        <v>1804</v>
      </c>
      <c r="C624" s="64" t="s">
        <v>28</v>
      </c>
      <c r="D624" s="64" t="s">
        <v>29</v>
      </c>
      <c r="E624" s="64" t="s">
        <v>1805</v>
      </c>
      <c r="F624" s="64" t="s">
        <v>1910</v>
      </c>
      <c r="G624" s="64" t="s">
        <v>1277</v>
      </c>
      <c r="H624" s="64" t="s">
        <v>24</v>
      </c>
      <c r="I624" s="64" t="s">
        <v>1575</v>
      </c>
      <c r="J624" s="64" t="s">
        <v>1820</v>
      </c>
      <c r="K624" s="64" t="s">
        <v>1806</v>
      </c>
      <c r="L624" s="65">
        <v>49658</v>
      </c>
      <c r="M624" s="65">
        <v>77568</v>
      </c>
      <c r="N624" s="65">
        <v>77568</v>
      </c>
      <c r="O624" s="65">
        <v>63131</v>
      </c>
      <c r="P624" s="65">
        <v>0</v>
      </c>
      <c r="Q624" s="65">
        <v>8425</v>
      </c>
      <c r="R624" s="65">
        <v>1148</v>
      </c>
      <c r="S624" s="65">
        <v>506</v>
      </c>
      <c r="T624" s="57">
        <v>11010</v>
      </c>
      <c r="U624" s="58">
        <v>469450.36622058507</v>
      </c>
      <c r="V624" s="58">
        <v>376196.41540168168</v>
      </c>
      <c r="W624" s="58" t="str">
        <f t="shared" si="9"/>
        <v>A</v>
      </c>
      <c r="X624" s="58">
        <v>469450</v>
      </c>
      <c r="Y624" s="63">
        <v>409580</v>
      </c>
    </row>
    <row r="625" spans="1:25">
      <c r="A625" s="64" t="s">
        <v>1911</v>
      </c>
      <c r="B625" s="64" t="s">
        <v>1804</v>
      </c>
      <c r="C625" s="64" t="s">
        <v>28</v>
      </c>
      <c r="D625" s="64" t="s">
        <v>29</v>
      </c>
      <c r="E625" s="64" t="s">
        <v>1805</v>
      </c>
      <c r="F625" s="64" t="s">
        <v>1912</v>
      </c>
      <c r="G625" s="64" t="s">
        <v>483</v>
      </c>
      <c r="H625" s="64" t="s">
        <v>24</v>
      </c>
      <c r="I625" s="64" t="s">
        <v>1913</v>
      </c>
      <c r="J625" s="64" t="s">
        <v>1823</v>
      </c>
      <c r="K625" s="64" t="s">
        <v>1806</v>
      </c>
      <c r="L625" s="65">
        <v>89246</v>
      </c>
      <c r="M625" s="65">
        <v>161134</v>
      </c>
      <c r="N625" s="65">
        <v>161134</v>
      </c>
      <c r="O625" s="65">
        <v>134056</v>
      </c>
      <c r="P625" s="65">
        <v>0</v>
      </c>
      <c r="Q625" s="65">
        <v>15828</v>
      </c>
      <c r="R625" s="65">
        <v>2006</v>
      </c>
      <c r="S625" s="65">
        <v>1042</v>
      </c>
      <c r="T625" s="57">
        <v>0</v>
      </c>
      <c r="U625" s="58">
        <v>927798.99714142852</v>
      </c>
      <c r="V625" s="58">
        <v>436074.05014226103</v>
      </c>
      <c r="W625" s="58" t="str">
        <f t="shared" si="9"/>
        <v>A</v>
      </c>
      <c r="X625" s="58">
        <v>927799</v>
      </c>
      <c r="Y625" s="63">
        <v>809474</v>
      </c>
    </row>
    <row r="626" spans="1:25">
      <c r="A626" s="64" t="s">
        <v>1914</v>
      </c>
      <c r="B626" s="64" t="s">
        <v>1804</v>
      </c>
      <c r="C626" s="64" t="s">
        <v>49</v>
      </c>
      <c r="D626" s="64" t="s">
        <v>50</v>
      </c>
      <c r="E626" s="64" t="s">
        <v>1805</v>
      </c>
      <c r="F626" s="64" t="s">
        <v>1915</v>
      </c>
      <c r="G626" s="64" t="s">
        <v>98</v>
      </c>
      <c r="H626" s="64" t="s">
        <v>1916</v>
      </c>
      <c r="I626" s="64" t="s">
        <v>24</v>
      </c>
      <c r="J626" s="64" t="s">
        <v>1823</v>
      </c>
      <c r="K626" s="64" t="s">
        <v>1806</v>
      </c>
      <c r="L626" s="65">
        <v>47107</v>
      </c>
      <c r="M626" s="65">
        <v>64250</v>
      </c>
      <c r="N626" s="65">
        <v>64437</v>
      </c>
      <c r="O626" s="65">
        <v>71707</v>
      </c>
      <c r="P626" s="65">
        <v>0</v>
      </c>
      <c r="Q626" s="65">
        <v>6870</v>
      </c>
      <c r="R626" s="65">
        <v>2498</v>
      </c>
      <c r="S626" s="65">
        <v>366</v>
      </c>
      <c r="T626" s="57">
        <v>0</v>
      </c>
      <c r="U626" s="58">
        <v>414672.12881654373</v>
      </c>
      <c r="V626" s="58">
        <v>305565.99611158075</v>
      </c>
      <c r="W626" s="58" t="str">
        <f t="shared" si="9"/>
        <v>A</v>
      </c>
      <c r="X626" s="58">
        <v>414672</v>
      </c>
      <c r="Y626" s="63">
        <v>361788</v>
      </c>
    </row>
    <row r="627" spans="1:25">
      <c r="A627" s="64" t="s">
        <v>1917</v>
      </c>
      <c r="B627" s="64" t="s">
        <v>1804</v>
      </c>
      <c r="C627" s="64" t="s">
        <v>49</v>
      </c>
      <c r="D627" s="64" t="s">
        <v>50</v>
      </c>
      <c r="E627" s="64" t="s">
        <v>1805</v>
      </c>
      <c r="F627" s="64" t="s">
        <v>1918</v>
      </c>
      <c r="G627" s="64" t="s">
        <v>1277</v>
      </c>
      <c r="H627" s="64" t="s">
        <v>24</v>
      </c>
      <c r="I627" s="64" t="s">
        <v>1919</v>
      </c>
      <c r="J627" s="64" t="s">
        <v>1820</v>
      </c>
      <c r="K627" s="64" t="s">
        <v>1806</v>
      </c>
      <c r="L627" s="65">
        <v>97183</v>
      </c>
      <c r="M627" s="65">
        <v>84603</v>
      </c>
      <c r="N627" s="65">
        <v>84603</v>
      </c>
      <c r="O627" s="65">
        <v>84094</v>
      </c>
      <c r="P627" s="65">
        <v>0</v>
      </c>
      <c r="Q627" s="65">
        <v>9422</v>
      </c>
      <c r="R627" s="65">
        <v>1362</v>
      </c>
      <c r="S627" s="65">
        <v>358</v>
      </c>
      <c r="T627" s="57">
        <v>61003</v>
      </c>
      <c r="U627" s="58">
        <v>516325.53393400711</v>
      </c>
      <c r="V627" s="58">
        <v>1038118.5202766217</v>
      </c>
      <c r="W627" s="58" t="str">
        <f t="shared" si="9"/>
        <v>B</v>
      </c>
      <c r="X627" s="58">
        <v>1038119</v>
      </c>
      <c r="Y627" s="63">
        <v>905725</v>
      </c>
    </row>
    <row r="628" spans="1:25">
      <c r="A628" s="64" t="s">
        <v>1920</v>
      </c>
      <c r="B628" s="64" t="s">
        <v>1804</v>
      </c>
      <c r="C628" s="64" t="s">
        <v>28</v>
      </c>
      <c r="D628" s="64" t="s">
        <v>29</v>
      </c>
      <c r="E628" s="64" t="s">
        <v>1805</v>
      </c>
      <c r="F628" s="64" t="s">
        <v>1921</v>
      </c>
      <c r="G628" s="64" t="s">
        <v>45</v>
      </c>
      <c r="H628" s="64" t="s">
        <v>24</v>
      </c>
      <c r="I628" s="64" t="s">
        <v>1922</v>
      </c>
      <c r="J628" s="64" t="s">
        <v>1842</v>
      </c>
      <c r="K628" s="64" t="s">
        <v>1806</v>
      </c>
      <c r="L628" s="65">
        <v>45829</v>
      </c>
      <c r="M628" s="65">
        <v>59616</v>
      </c>
      <c r="N628" s="65">
        <v>59616</v>
      </c>
      <c r="O628" s="65">
        <v>72125</v>
      </c>
      <c r="P628" s="65">
        <v>0</v>
      </c>
      <c r="Q628" s="65">
        <v>10071</v>
      </c>
      <c r="R628" s="65">
        <v>3185</v>
      </c>
      <c r="S628" s="65">
        <v>495</v>
      </c>
      <c r="T628" s="57">
        <v>0</v>
      </c>
      <c r="U628" s="58">
        <v>536000.93020747975</v>
      </c>
      <c r="V628" s="58">
        <v>413859.48523500981</v>
      </c>
      <c r="W628" s="58" t="str">
        <f t="shared" si="9"/>
        <v>A</v>
      </c>
      <c r="X628" s="58">
        <v>536001</v>
      </c>
      <c r="Y628" s="63">
        <v>467643</v>
      </c>
    </row>
    <row r="629" spans="1:25">
      <c r="A629" s="64" t="s">
        <v>1923</v>
      </c>
      <c r="B629" s="64" t="s">
        <v>1804</v>
      </c>
      <c r="C629" s="64" t="s">
        <v>102</v>
      </c>
      <c r="D629" s="64" t="s">
        <v>103</v>
      </c>
      <c r="E629" s="64" t="s">
        <v>1805</v>
      </c>
      <c r="F629" s="64" t="s">
        <v>1924</v>
      </c>
      <c r="G629" s="64" t="s">
        <v>1838</v>
      </c>
      <c r="H629" s="64" t="s">
        <v>24</v>
      </c>
      <c r="I629" s="64" t="s">
        <v>24</v>
      </c>
      <c r="J629" s="64" t="s">
        <v>1839</v>
      </c>
      <c r="K629" s="64" t="s">
        <v>1806</v>
      </c>
      <c r="L629" s="65">
        <v>168194</v>
      </c>
      <c r="M629" s="65">
        <v>265688</v>
      </c>
      <c r="N629" s="65">
        <v>265688</v>
      </c>
      <c r="O629" s="65">
        <v>307396</v>
      </c>
      <c r="P629" s="65">
        <v>0</v>
      </c>
      <c r="Q629" s="65">
        <v>33260</v>
      </c>
      <c r="R629" s="65">
        <v>9207</v>
      </c>
      <c r="S629" s="65">
        <v>1603</v>
      </c>
      <c r="T629" s="57">
        <v>0</v>
      </c>
      <c r="U629" s="58">
        <v>1900809.5379063739</v>
      </c>
      <c r="V629" s="58">
        <v>1273060.153424243</v>
      </c>
      <c r="W629" s="58" t="str">
        <f t="shared" si="9"/>
        <v>A</v>
      </c>
      <c r="X629" s="58">
        <v>1900810</v>
      </c>
      <c r="Y629" s="63">
        <v>1658395</v>
      </c>
    </row>
    <row r="630" spans="1:25">
      <c r="A630" s="64" t="s">
        <v>1925</v>
      </c>
      <c r="B630" s="64" t="s">
        <v>1804</v>
      </c>
      <c r="C630" s="64" t="s">
        <v>102</v>
      </c>
      <c r="D630" s="64" t="s">
        <v>103</v>
      </c>
      <c r="E630" s="64" t="s">
        <v>1805</v>
      </c>
      <c r="F630" s="64" t="s">
        <v>786</v>
      </c>
      <c r="G630" s="64" t="s">
        <v>45</v>
      </c>
      <c r="H630" s="64" t="s">
        <v>24</v>
      </c>
      <c r="I630" s="64" t="s">
        <v>24</v>
      </c>
      <c r="J630" s="64" t="s">
        <v>1842</v>
      </c>
      <c r="K630" s="64" t="s">
        <v>1806</v>
      </c>
      <c r="L630" s="65">
        <v>140232</v>
      </c>
      <c r="M630" s="65">
        <v>203228</v>
      </c>
      <c r="N630" s="65">
        <v>203228</v>
      </c>
      <c r="O630" s="65">
        <v>342600</v>
      </c>
      <c r="P630" s="65">
        <v>0</v>
      </c>
      <c r="Q630" s="65">
        <v>26928</v>
      </c>
      <c r="R630" s="65">
        <v>11017</v>
      </c>
      <c r="S630" s="65">
        <v>1049</v>
      </c>
      <c r="T630" s="57">
        <v>0</v>
      </c>
      <c r="U630" s="58">
        <v>1681029.3666989848</v>
      </c>
      <c r="V630" s="58">
        <v>1285304.5141020226</v>
      </c>
      <c r="W630" s="58" t="str">
        <f t="shared" si="9"/>
        <v>A</v>
      </c>
      <c r="X630" s="58">
        <v>1681029</v>
      </c>
      <c r="Y630" s="63">
        <v>1466643</v>
      </c>
    </row>
    <row r="631" spans="1:25">
      <c r="A631" s="64" t="s">
        <v>1926</v>
      </c>
      <c r="B631" s="64" t="s">
        <v>1804</v>
      </c>
      <c r="C631" s="64" t="s">
        <v>102</v>
      </c>
      <c r="D631" s="64" t="s">
        <v>103</v>
      </c>
      <c r="E631" s="64" t="s">
        <v>1805</v>
      </c>
      <c r="F631" s="64" t="s">
        <v>793</v>
      </c>
      <c r="G631" s="64" t="s">
        <v>483</v>
      </c>
      <c r="H631" s="64" t="s">
        <v>24</v>
      </c>
      <c r="I631" s="64" t="s">
        <v>24</v>
      </c>
      <c r="J631" s="64" t="s">
        <v>1823</v>
      </c>
      <c r="K631" s="64" t="s">
        <v>1806</v>
      </c>
      <c r="L631" s="65">
        <v>149595</v>
      </c>
      <c r="M631" s="65">
        <v>218254</v>
      </c>
      <c r="N631" s="65">
        <v>218254</v>
      </c>
      <c r="O631" s="65">
        <v>373696</v>
      </c>
      <c r="P631" s="65">
        <v>0</v>
      </c>
      <c r="Q631" s="65">
        <v>26964</v>
      </c>
      <c r="R631" s="65">
        <v>9284</v>
      </c>
      <c r="S631" s="65">
        <v>1475</v>
      </c>
      <c r="T631" s="57">
        <v>0</v>
      </c>
      <c r="U631" s="58">
        <v>1815392.1963577678</v>
      </c>
      <c r="V631" s="58">
        <v>1162125.6856893573</v>
      </c>
      <c r="W631" s="58" t="str">
        <f t="shared" si="9"/>
        <v>A</v>
      </c>
      <c r="X631" s="58">
        <v>1815392</v>
      </c>
      <c r="Y631" s="63">
        <v>1583870</v>
      </c>
    </row>
    <row r="632" spans="1:25">
      <c r="A632" s="64" t="s">
        <v>3385</v>
      </c>
      <c r="B632" s="64" t="s">
        <v>1804</v>
      </c>
      <c r="C632" s="64" t="s">
        <v>28</v>
      </c>
      <c r="D632" s="64" t="s">
        <v>29</v>
      </c>
      <c r="E632" s="64" t="s">
        <v>1805</v>
      </c>
      <c r="F632" s="72" t="s">
        <v>3005</v>
      </c>
      <c r="G632" s="64" t="s">
        <v>98</v>
      </c>
      <c r="H632" s="64" t="s">
        <v>24</v>
      </c>
      <c r="I632" s="64" t="s">
        <v>3386</v>
      </c>
      <c r="J632" s="64" t="s">
        <v>1823</v>
      </c>
      <c r="K632" s="64" t="s">
        <v>1806</v>
      </c>
      <c r="L632" s="65">
        <v>82233</v>
      </c>
      <c r="M632" s="65">
        <v>76715</v>
      </c>
      <c r="N632" s="65">
        <v>76715</v>
      </c>
      <c r="O632" s="65">
        <v>59515</v>
      </c>
      <c r="P632" s="65">
        <v>0</v>
      </c>
      <c r="Q632" s="65">
        <v>17906</v>
      </c>
      <c r="R632" s="65">
        <v>7097</v>
      </c>
      <c r="S632" s="65">
        <v>998</v>
      </c>
      <c r="T632" s="57">
        <v>63261</v>
      </c>
      <c r="U632" s="58">
        <v>837882.9104428282</v>
      </c>
      <c r="V632" s="58">
        <v>1633230.8950861751</v>
      </c>
      <c r="W632" s="58" t="str">
        <f t="shared" si="9"/>
        <v>B</v>
      </c>
      <c r="X632" s="58">
        <v>1633231</v>
      </c>
      <c r="Y632" s="63">
        <v>1424941</v>
      </c>
    </row>
    <row r="633" spans="1:25">
      <c r="A633" s="64" t="s">
        <v>1927</v>
      </c>
      <c r="B633" s="64" t="s">
        <v>1804</v>
      </c>
      <c r="C633" s="64" t="s">
        <v>102</v>
      </c>
      <c r="D633" s="64" t="s">
        <v>103</v>
      </c>
      <c r="E633" s="64" t="s">
        <v>1805</v>
      </c>
      <c r="F633" s="64" t="s">
        <v>1928</v>
      </c>
      <c r="G633" s="64" t="s">
        <v>98</v>
      </c>
      <c r="H633" s="64" t="s">
        <v>24</v>
      </c>
      <c r="I633" s="64" t="s">
        <v>24</v>
      </c>
      <c r="J633" s="64" t="s">
        <v>1823</v>
      </c>
      <c r="K633" s="64" t="s">
        <v>1806</v>
      </c>
      <c r="L633" s="65">
        <v>415005</v>
      </c>
      <c r="M633" s="65">
        <v>665195</v>
      </c>
      <c r="N633" s="65">
        <v>665008</v>
      </c>
      <c r="O633" s="65">
        <v>860855</v>
      </c>
      <c r="P633" s="65">
        <v>0</v>
      </c>
      <c r="Q633" s="65">
        <v>54711</v>
      </c>
      <c r="R633" s="65">
        <v>25970</v>
      </c>
      <c r="S633" s="65">
        <v>3909</v>
      </c>
      <c r="T633" s="57">
        <v>0</v>
      </c>
      <c r="U633" s="58">
        <v>4040319.9268418262</v>
      </c>
      <c r="V633" s="58">
        <v>2867697.8555662553</v>
      </c>
      <c r="W633" s="58" t="str">
        <f t="shared" si="9"/>
        <v>A</v>
      </c>
      <c r="X633" s="58">
        <v>4040320</v>
      </c>
      <c r="Y633" s="63">
        <v>3525048</v>
      </c>
    </row>
    <row r="634" spans="1:25">
      <c r="A634" s="64" t="s">
        <v>1929</v>
      </c>
      <c r="B634" s="64" t="s">
        <v>1804</v>
      </c>
      <c r="C634" s="64" t="s">
        <v>102</v>
      </c>
      <c r="D634" s="64" t="s">
        <v>103</v>
      </c>
      <c r="E634" s="64" t="s">
        <v>1805</v>
      </c>
      <c r="F634" s="64" t="s">
        <v>1930</v>
      </c>
      <c r="G634" s="64" t="s">
        <v>1396</v>
      </c>
      <c r="H634" s="64" t="s">
        <v>24</v>
      </c>
      <c r="I634" s="64" t="s">
        <v>24</v>
      </c>
      <c r="J634" s="64" t="s">
        <v>1931</v>
      </c>
      <c r="K634" s="64" t="s">
        <v>1806</v>
      </c>
      <c r="L634" s="65">
        <v>155057</v>
      </c>
      <c r="M634" s="65">
        <v>0</v>
      </c>
      <c r="N634" s="65">
        <v>0</v>
      </c>
      <c r="O634" s="65">
        <v>310195</v>
      </c>
      <c r="P634" s="65">
        <v>0</v>
      </c>
      <c r="Q634" s="65">
        <v>45865</v>
      </c>
      <c r="R634" s="65">
        <v>15066</v>
      </c>
      <c r="S634" s="65">
        <v>1554</v>
      </c>
      <c r="T634" s="57">
        <v>0</v>
      </c>
      <c r="U634" s="58">
        <v>2286538.677758079</v>
      </c>
      <c r="V634" s="58">
        <v>1924873.8450990948</v>
      </c>
      <c r="W634" s="58" t="str">
        <f t="shared" si="9"/>
        <v>A</v>
      </c>
      <c r="X634" s="58">
        <v>2286539</v>
      </c>
      <c r="Y634" s="63">
        <v>1994931</v>
      </c>
    </row>
    <row r="635" spans="1:25">
      <c r="A635" s="64" t="s">
        <v>1932</v>
      </c>
      <c r="B635" s="64" t="s">
        <v>1804</v>
      </c>
      <c r="C635" s="64" t="s">
        <v>102</v>
      </c>
      <c r="D635" s="64" t="s">
        <v>103</v>
      </c>
      <c r="E635" s="64" t="s">
        <v>1805</v>
      </c>
      <c r="F635" s="64" t="s">
        <v>1466</v>
      </c>
      <c r="G635" s="64" t="s">
        <v>1277</v>
      </c>
      <c r="H635" s="64" t="s">
        <v>24</v>
      </c>
      <c r="I635" s="64" t="s">
        <v>24</v>
      </c>
      <c r="J635" s="64" t="s">
        <v>1820</v>
      </c>
      <c r="K635" s="64" t="s">
        <v>1806</v>
      </c>
      <c r="L635" s="65">
        <v>460381</v>
      </c>
      <c r="M635" s="65">
        <v>557081</v>
      </c>
      <c r="N635" s="65">
        <v>557149</v>
      </c>
      <c r="O635" s="65">
        <v>530113</v>
      </c>
      <c r="P635" s="65">
        <v>0</v>
      </c>
      <c r="Q635" s="65">
        <v>60419</v>
      </c>
      <c r="R635" s="65">
        <v>32977</v>
      </c>
      <c r="S635" s="65">
        <v>2762</v>
      </c>
      <c r="T635" s="57">
        <v>157247</v>
      </c>
      <c r="U635" s="58">
        <v>3371945.1899694358</v>
      </c>
      <c r="V635" s="58">
        <v>5286339.9488420375</v>
      </c>
      <c r="W635" s="58" t="str">
        <f t="shared" si="9"/>
        <v>B</v>
      </c>
      <c r="X635" s="58">
        <v>5286340</v>
      </c>
      <c r="Y635" s="63">
        <v>4612160</v>
      </c>
    </row>
    <row r="636" spans="1:25">
      <c r="A636" s="64" t="s">
        <v>1933</v>
      </c>
      <c r="B636" s="64" t="s">
        <v>1934</v>
      </c>
      <c r="C636" s="64" t="s">
        <v>19</v>
      </c>
      <c r="D636" s="64" t="s">
        <v>20</v>
      </c>
      <c r="E636" s="64" t="s">
        <v>1935</v>
      </c>
      <c r="F636" s="64" t="s">
        <v>22</v>
      </c>
      <c r="G636" s="64" t="s">
        <v>23</v>
      </c>
      <c r="H636" s="64" t="s">
        <v>24</v>
      </c>
      <c r="I636" s="64" t="s">
        <v>24</v>
      </c>
      <c r="J636" s="64" t="s">
        <v>25</v>
      </c>
      <c r="K636" s="64" t="s">
        <v>1936</v>
      </c>
      <c r="L636" s="65">
        <v>0</v>
      </c>
      <c r="M636" s="65">
        <v>4076300</v>
      </c>
      <c r="N636" s="65">
        <v>4075970</v>
      </c>
      <c r="O636" s="65">
        <v>2169980</v>
      </c>
      <c r="P636" s="65">
        <v>0</v>
      </c>
      <c r="Q636" s="65">
        <v>192447</v>
      </c>
      <c r="R636" s="65">
        <v>202441</v>
      </c>
      <c r="S636" s="65">
        <v>10226</v>
      </c>
      <c r="T636" s="57">
        <v>0</v>
      </c>
      <c r="U636" s="58">
        <v>13303354.522838635</v>
      </c>
      <c r="V636" s="58">
        <v>20071407.64465997</v>
      </c>
      <c r="W636" s="58" t="str">
        <f t="shared" si="9"/>
        <v>B</v>
      </c>
      <c r="X636" s="58">
        <v>20071408</v>
      </c>
      <c r="Y636" s="63">
        <v>16736169</v>
      </c>
    </row>
    <row r="637" spans="1:25">
      <c r="A637" s="64" t="s">
        <v>1344</v>
      </c>
      <c r="B637" s="64" t="s">
        <v>1934</v>
      </c>
      <c r="C637" s="64" t="s">
        <v>28</v>
      </c>
      <c r="D637" s="64" t="s">
        <v>29</v>
      </c>
      <c r="E637" s="64" t="s">
        <v>1935</v>
      </c>
      <c r="F637" s="64" t="s">
        <v>208</v>
      </c>
      <c r="G637" s="64" t="s">
        <v>491</v>
      </c>
      <c r="H637" s="64" t="s">
        <v>24</v>
      </c>
      <c r="I637" s="64" t="s">
        <v>1937</v>
      </c>
      <c r="J637" s="64" t="s">
        <v>1938</v>
      </c>
      <c r="K637" s="64" t="s">
        <v>1936</v>
      </c>
      <c r="L637" s="65">
        <v>50498</v>
      </c>
      <c r="M637" s="65">
        <v>81831</v>
      </c>
      <c r="N637" s="65">
        <v>81831</v>
      </c>
      <c r="O637" s="65">
        <v>82893</v>
      </c>
      <c r="P637" s="65">
        <v>0</v>
      </c>
      <c r="Q637" s="65">
        <v>5480</v>
      </c>
      <c r="R637" s="65">
        <v>828</v>
      </c>
      <c r="S637" s="65">
        <v>503</v>
      </c>
      <c r="T637" s="57">
        <v>0</v>
      </c>
      <c r="U637" s="58">
        <v>417012.31756070215</v>
      </c>
      <c r="V637" s="58">
        <v>160517.12270908454</v>
      </c>
      <c r="W637" s="58" t="str">
        <f t="shared" si="9"/>
        <v>A</v>
      </c>
      <c r="X637" s="58">
        <v>417012</v>
      </c>
      <c r="Y637" s="63">
        <v>363829</v>
      </c>
    </row>
    <row r="638" spans="1:25">
      <c r="A638" s="64" t="s">
        <v>1939</v>
      </c>
      <c r="B638" s="64" t="s">
        <v>1934</v>
      </c>
      <c r="C638" s="64" t="s">
        <v>49</v>
      </c>
      <c r="D638" s="64" t="s">
        <v>50</v>
      </c>
      <c r="E638" s="64" t="s">
        <v>1935</v>
      </c>
      <c r="F638" s="64" t="s">
        <v>996</v>
      </c>
      <c r="G638" s="64" t="s">
        <v>860</v>
      </c>
      <c r="H638" s="64" t="s">
        <v>24</v>
      </c>
      <c r="I638" s="64" t="s">
        <v>1940</v>
      </c>
      <c r="J638" s="64" t="s">
        <v>1938</v>
      </c>
      <c r="K638" s="64" t="s">
        <v>1936</v>
      </c>
      <c r="L638" s="65">
        <v>14931</v>
      </c>
      <c r="M638" s="65">
        <v>35826</v>
      </c>
      <c r="N638" s="65">
        <v>35826</v>
      </c>
      <c r="O638" s="65">
        <v>61476</v>
      </c>
      <c r="P638" s="65">
        <v>0</v>
      </c>
      <c r="Q638" s="65">
        <v>4315</v>
      </c>
      <c r="R638" s="65">
        <v>490</v>
      </c>
      <c r="S638" s="65">
        <v>407</v>
      </c>
      <c r="T638" s="57">
        <v>0</v>
      </c>
      <c r="U638" s="58">
        <v>322751.69897233974</v>
      </c>
      <c r="V638" s="58">
        <v>114817.48036555859</v>
      </c>
      <c r="W638" s="58" t="str">
        <f t="shared" si="9"/>
        <v>A</v>
      </c>
      <c r="X638" s="58">
        <v>322752</v>
      </c>
      <c r="Y638" s="63">
        <v>281591</v>
      </c>
    </row>
    <row r="639" spans="1:25">
      <c r="A639" s="64" t="s">
        <v>1941</v>
      </c>
      <c r="B639" s="64" t="s">
        <v>1934</v>
      </c>
      <c r="C639" s="64" t="s">
        <v>28</v>
      </c>
      <c r="D639" s="64" t="s">
        <v>29</v>
      </c>
      <c r="E639" s="64" t="s">
        <v>1935</v>
      </c>
      <c r="F639" s="64" t="s">
        <v>358</v>
      </c>
      <c r="G639" s="64" t="s">
        <v>1942</v>
      </c>
      <c r="H639" s="64" t="s">
        <v>24</v>
      </c>
      <c r="I639" s="64" t="s">
        <v>1943</v>
      </c>
      <c r="J639" s="64" t="s">
        <v>1944</v>
      </c>
      <c r="K639" s="64" t="s">
        <v>1936</v>
      </c>
      <c r="L639" s="65">
        <v>106884</v>
      </c>
      <c r="M639" s="65">
        <v>92811</v>
      </c>
      <c r="N639" s="65">
        <v>92811</v>
      </c>
      <c r="O639" s="65">
        <v>86265</v>
      </c>
      <c r="P639" s="65">
        <v>0</v>
      </c>
      <c r="Q639" s="65">
        <v>15835</v>
      </c>
      <c r="R639" s="65">
        <v>17303</v>
      </c>
      <c r="S639" s="65">
        <v>546</v>
      </c>
      <c r="T639" s="57">
        <v>73315</v>
      </c>
      <c r="U639" s="58">
        <v>750093.62722391414</v>
      </c>
      <c r="V639" s="58">
        <v>2450611.3099860679</v>
      </c>
      <c r="W639" s="58" t="str">
        <f t="shared" si="9"/>
        <v>B</v>
      </c>
      <c r="X639" s="58">
        <v>2450611</v>
      </c>
      <c r="Y639" s="63">
        <v>2138078</v>
      </c>
    </row>
    <row r="640" spans="1:25">
      <c r="A640" s="64" t="s">
        <v>1945</v>
      </c>
      <c r="B640" s="64" t="s">
        <v>1934</v>
      </c>
      <c r="C640" s="64" t="s">
        <v>28</v>
      </c>
      <c r="D640" s="64" t="s">
        <v>29</v>
      </c>
      <c r="E640" s="64" t="s">
        <v>1935</v>
      </c>
      <c r="F640" s="64" t="s">
        <v>1946</v>
      </c>
      <c r="G640" s="64" t="s">
        <v>491</v>
      </c>
      <c r="H640" s="64" t="s">
        <v>1947</v>
      </c>
      <c r="I640" s="64" t="s">
        <v>1947</v>
      </c>
      <c r="J640" s="64" t="s">
        <v>1938</v>
      </c>
      <c r="K640" s="64" t="s">
        <v>1936</v>
      </c>
      <c r="L640" s="65">
        <v>1</v>
      </c>
      <c r="M640" s="65">
        <v>16263</v>
      </c>
      <c r="N640" s="65">
        <v>16263</v>
      </c>
      <c r="O640" s="65">
        <v>60797</v>
      </c>
      <c r="P640" s="65">
        <v>0</v>
      </c>
      <c r="Q640" s="65">
        <v>3049</v>
      </c>
      <c r="R640" s="65">
        <v>296</v>
      </c>
      <c r="S640" s="65">
        <v>387</v>
      </c>
      <c r="T640" s="57">
        <v>0</v>
      </c>
      <c r="U640" s="58">
        <v>279008.65379430033</v>
      </c>
      <c r="V640" s="58">
        <v>77540.570064245345</v>
      </c>
      <c r="W640" s="58" t="str">
        <f t="shared" si="9"/>
        <v>A</v>
      </c>
      <c r="X640" s="58">
        <v>279009</v>
      </c>
      <c r="Y640" s="63">
        <v>243426</v>
      </c>
    </row>
    <row r="641" spans="1:25">
      <c r="A641" s="64" t="s">
        <v>1948</v>
      </c>
      <c r="B641" s="64" t="s">
        <v>1934</v>
      </c>
      <c r="C641" s="64" t="s">
        <v>28</v>
      </c>
      <c r="D641" s="64" t="s">
        <v>29</v>
      </c>
      <c r="E641" s="64" t="s">
        <v>1935</v>
      </c>
      <c r="F641" s="64" t="s">
        <v>1949</v>
      </c>
      <c r="G641" s="64" t="s">
        <v>23</v>
      </c>
      <c r="H641" s="64" t="s">
        <v>24</v>
      </c>
      <c r="I641" s="64" t="s">
        <v>1950</v>
      </c>
      <c r="J641" s="64" t="s">
        <v>1951</v>
      </c>
      <c r="K641" s="64" t="s">
        <v>1936</v>
      </c>
      <c r="L641" s="65">
        <v>23797</v>
      </c>
      <c r="M641" s="65">
        <v>0</v>
      </c>
      <c r="N641" s="65">
        <v>0</v>
      </c>
      <c r="O641" s="65">
        <v>39309</v>
      </c>
      <c r="P641" s="65">
        <v>0</v>
      </c>
      <c r="Q641" s="65">
        <v>8994</v>
      </c>
      <c r="R641" s="65">
        <v>3376</v>
      </c>
      <c r="S641" s="65">
        <v>102</v>
      </c>
      <c r="T641" s="57">
        <v>0</v>
      </c>
      <c r="U641" s="58">
        <v>371758.18940013245</v>
      </c>
      <c r="V641" s="58">
        <v>407590.98997229134</v>
      </c>
      <c r="W641" s="58" t="str">
        <f t="shared" si="9"/>
        <v>B</v>
      </c>
      <c r="X641" s="58">
        <v>407591</v>
      </c>
      <c r="Y641" s="63">
        <v>355610</v>
      </c>
    </row>
    <row r="642" spans="1:25">
      <c r="A642" s="64" t="s">
        <v>1952</v>
      </c>
      <c r="B642" s="64" t="s">
        <v>1934</v>
      </c>
      <c r="C642" s="64" t="s">
        <v>28</v>
      </c>
      <c r="D642" s="64" t="s">
        <v>29</v>
      </c>
      <c r="E642" s="64" t="s">
        <v>1935</v>
      </c>
      <c r="F642" s="64" t="s">
        <v>1953</v>
      </c>
      <c r="G642" s="64" t="s">
        <v>491</v>
      </c>
      <c r="H642" s="64" t="s">
        <v>24</v>
      </c>
      <c r="I642" s="64" t="s">
        <v>455</v>
      </c>
      <c r="J642" s="64" t="s">
        <v>1938</v>
      </c>
      <c r="K642" s="64" t="s">
        <v>1936</v>
      </c>
      <c r="L642" s="65">
        <v>482872</v>
      </c>
      <c r="M642" s="65">
        <v>371021</v>
      </c>
      <c r="N642" s="65">
        <v>370951</v>
      </c>
      <c r="O642" s="65">
        <v>382578</v>
      </c>
      <c r="P642" s="65">
        <v>0</v>
      </c>
      <c r="Q642" s="65">
        <v>78240</v>
      </c>
      <c r="R642" s="65">
        <v>91343</v>
      </c>
      <c r="S642" s="65">
        <v>5135</v>
      </c>
      <c r="T642" s="57">
        <v>338361</v>
      </c>
      <c r="U642" s="58">
        <v>4033054.368120742</v>
      </c>
      <c r="V642" s="58">
        <v>12226260.912055712</v>
      </c>
      <c r="W642" s="58" t="str">
        <f t="shared" si="9"/>
        <v>B</v>
      </c>
      <c r="X642" s="58">
        <v>12226261</v>
      </c>
      <c r="Y642" s="63">
        <v>10667015</v>
      </c>
    </row>
    <row r="643" spans="1:25">
      <c r="A643" s="64" t="s">
        <v>1954</v>
      </c>
      <c r="B643" s="64" t="s">
        <v>1934</v>
      </c>
      <c r="C643" s="64" t="s">
        <v>28</v>
      </c>
      <c r="D643" s="64" t="s">
        <v>29</v>
      </c>
      <c r="E643" s="64" t="s">
        <v>1935</v>
      </c>
      <c r="F643" s="64" t="s">
        <v>1955</v>
      </c>
      <c r="G643" s="64" t="s">
        <v>491</v>
      </c>
      <c r="H643" s="64" t="s">
        <v>24</v>
      </c>
      <c r="I643" s="64" t="s">
        <v>1956</v>
      </c>
      <c r="J643" s="64" t="s">
        <v>1938</v>
      </c>
      <c r="K643" s="64" t="s">
        <v>1936</v>
      </c>
      <c r="L643" s="65">
        <v>25037</v>
      </c>
      <c r="M643" s="65">
        <v>0</v>
      </c>
      <c r="N643" s="65">
        <v>0</v>
      </c>
      <c r="O643" s="65">
        <v>49734</v>
      </c>
      <c r="P643" s="65">
        <v>0</v>
      </c>
      <c r="Q643" s="65">
        <v>2105</v>
      </c>
      <c r="R643" s="65">
        <v>874</v>
      </c>
      <c r="S643" s="65">
        <v>100</v>
      </c>
      <c r="T643" s="57">
        <v>0</v>
      </c>
      <c r="U643" s="58">
        <v>179570.82693437397</v>
      </c>
      <c r="V643" s="58">
        <v>101387.76108425768</v>
      </c>
      <c r="W643" s="58" t="str">
        <f t="shared" ref="W643:W706" si="10">IF(U643&gt;V643, "A", "B")</f>
        <v>A</v>
      </c>
      <c r="X643" s="58">
        <v>179571</v>
      </c>
      <c r="Y643" s="63">
        <v>156670</v>
      </c>
    </row>
    <row r="644" spans="1:25">
      <c r="A644" s="64" t="s">
        <v>1957</v>
      </c>
      <c r="B644" s="64" t="s">
        <v>1934</v>
      </c>
      <c r="C644" s="64" t="s">
        <v>49</v>
      </c>
      <c r="D644" s="64" t="s">
        <v>50</v>
      </c>
      <c r="E644" s="64" t="s">
        <v>1935</v>
      </c>
      <c r="F644" s="64" t="s">
        <v>625</v>
      </c>
      <c r="G644" s="64" t="s">
        <v>220</v>
      </c>
      <c r="H644" s="64" t="s">
        <v>24</v>
      </c>
      <c r="I644" s="64" t="s">
        <v>1958</v>
      </c>
      <c r="J644" s="64" t="s">
        <v>347</v>
      </c>
      <c r="K644" s="64" t="s">
        <v>1936</v>
      </c>
      <c r="L644" s="65">
        <v>22934</v>
      </c>
      <c r="M644" s="65">
        <v>29998</v>
      </c>
      <c r="N644" s="65">
        <v>29998</v>
      </c>
      <c r="O644" s="65">
        <v>38065</v>
      </c>
      <c r="P644" s="65">
        <v>0</v>
      </c>
      <c r="Q644" s="65">
        <v>5247</v>
      </c>
      <c r="R644" s="65">
        <v>1321</v>
      </c>
      <c r="S644" s="65">
        <v>63</v>
      </c>
      <c r="T644" s="57">
        <v>0</v>
      </c>
      <c r="U644" s="58">
        <v>247215.51443986743</v>
      </c>
      <c r="V644" s="58">
        <v>191439.10195275344</v>
      </c>
      <c r="W644" s="58" t="str">
        <f t="shared" si="10"/>
        <v>A</v>
      </c>
      <c r="X644" s="58">
        <v>247216</v>
      </c>
      <c r="Y644" s="63">
        <v>215688</v>
      </c>
    </row>
    <row r="645" spans="1:25">
      <c r="A645" s="64" t="s">
        <v>1959</v>
      </c>
      <c r="B645" s="64" t="s">
        <v>1934</v>
      </c>
      <c r="C645" s="64" t="s">
        <v>28</v>
      </c>
      <c r="D645" s="64" t="s">
        <v>29</v>
      </c>
      <c r="E645" s="64" t="s">
        <v>1935</v>
      </c>
      <c r="F645" s="64" t="s">
        <v>1856</v>
      </c>
      <c r="G645" s="64" t="s">
        <v>23</v>
      </c>
      <c r="H645" s="64" t="s">
        <v>24</v>
      </c>
      <c r="I645" s="64" t="s">
        <v>1960</v>
      </c>
      <c r="J645" s="64" t="s">
        <v>1951</v>
      </c>
      <c r="K645" s="64" t="s">
        <v>1936</v>
      </c>
      <c r="L645" s="65">
        <v>5927</v>
      </c>
      <c r="M645" s="65">
        <v>0</v>
      </c>
      <c r="N645" s="65">
        <v>0</v>
      </c>
      <c r="O645" s="65">
        <v>13394</v>
      </c>
      <c r="P645" s="65">
        <v>0</v>
      </c>
      <c r="Q645" s="65">
        <v>961</v>
      </c>
      <c r="R645" s="65">
        <v>691</v>
      </c>
      <c r="S645" s="65">
        <v>63</v>
      </c>
      <c r="T645" s="57">
        <v>0</v>
      </c>
      <c r="U645" s="58">
        <v>66615.230794767398</v>
      </c>
      <c r="V645" s="58">
        <v>67153.184793003951</v>
      </c>
      <c r="W645" s="58" t="str">
        <f t="shared" si="10"/>
        <v>B</v>
      </c>
      <c r="X645" s="58">
        <v>67153</v>
      </c>
      <c r="Y645" s="63">
        <v>58589</v>
      </c>
    </row>
    <row r="646" spans="1:25">
      <c r="A646" s="64" t="s">
        <v>1961</v>
      </c>
      <c r="B646" s="64" t="s">
        <v>1934</v>
      </c>
      <c r="C646" s="64" t="s">
        <v>28</v>
      </c>
      <c r="D646" s="64" t="s">
        <v>29</v>
      </c>
      <c r="E646" s="64" t="s">
        <v>1935</v>
      </c>
      <c r="F646" s="64" t="s">
        <v>702</v>
      </c>
      <c r="G646" s="64" t="s">
        <v>491</v>
      </c>
      <c r="H646" s="64" t="s">
        <v>24</v>
      </c>
      <c r="I646" s="64" t="s">
        <v>1962</v>
      </c>
      <c r="J646" s="64" t="s">
        <v>1938</v>
      </c>
      <c r="K646" s="64" t="s">
        <v>1936</v>
      </c>
      <c r="L646" s="65">
        <v>9576</v>
      </c>
      <c r="M646" s="65">
        <v>31615</v>
      </c>
      <c r="N646" s="65">
        <v>31615</v>
      </c>
      <c r="O646" s="65">
        <v>70576</v>
      </c>
      <c r="P646" s="65">
        <v>0</v>
      </c>
      <c r="Q646" s="65">
        <v>3144</v>
      </c>
      <c r="R646" s="65">
        <v>537</v>
      </c>
      <c r="S646" s="65">
        <v>172</v>
      </c>
      <c r="T646" s="57">
        <v>0</v>
      </c>
      <c r="U646" s="58">
        <v>264753.78456962196</v>
      </c>
      <c r="V646" s="58">
        <v>96519.958356846531</v>
      </c>
      <c r="W646" s="58" t="str">
        <f t="shared" si="10"/>
        <v>A</v>
      </c>
      <c r="X646" s="58">
        <v>264754</v>
      </c>
      <c r="Y646" s="63">
        <v>230989</v>
      </c>
    </row>
    <row r="647" spans="1:25">
      <c r="A647" s="64" t="s">
        <v>1963</v>
      </c>
      <c r="B647" s="64" t="s">
        <v>1934</v>
      </c>
      <c r="C647" s="64" t="s">
        <v>28</v>
      </c>
      <c r="D647" s="64" t="s">
        <v>29</v>
      </c>
      <c r="E647" s="64" t="s">
        <v>1935</v>
      </c>
      <c r="F647" s="64" t="s">
        <v>1964</v>
      </c>
      <c r="G647" s="64" t="s">
        <v>1623</v>
      </c>
      <c r="H647" s="64" t="s">
        <v>24</v>
      </c>
      <c r="I647" s="64" t="s">
        <v>1965</v>
      </c>
      <c r="J647" s="64" t="s">
        <v>1966</v>
      </c>
      <c r="K647" s="64" t="s">
        <v>1936</v>
      </c>
      <c r="L647" s="65">
        <v>40663</v>
      </c>
      <c r="M647" s="65">
        <v>59273</v>
      </c>
      <c r="N647" s="65">
        <v>57890</v>
      </c>
      <c r="O647" s="65">
        <v>106769</v>
      </c>
      <c r="P647" s="65">
        <v>104278</v>
      </c>
      <c r="Q647" s="65">
        <v>8855</v>
      </c>
      <c r="R647" s="65">
        <v>3688</v>
      </c>
      <c r="S647" s="65">
        <v>536</v>
      </c>
      <c r="T647" s="57">
        <v>0</v>
      </c>
      <c r="U647" s="58">
        <v>573557.84363989823</v>
      </c>
      <c r="V647" s="58">
        <v>427316.66594675311</v>
      </c>
      <c r="W647" s="58" t="str">
        <f t="shared" si="10"/>
        <v>A</v>
      </c>
      <c r="X647" s="58">
        <v>573558</v>
      </c>
      <c r="Y647" s="63">
        <v>500411</v>
      </c>
    </row>
    <row r="648" spans="1:25">
      <c r="A648" s="64" t="s">
        <v>1967</v>
      </c>
      <c r="B648" s="64" t="s">
        <v>1934</v>
      </c>
      <c r="C648" s="64" t="s">
        <v>28</v>
      </c>
      <c r="D648" s="64" t="s">
        <v>29</v>
      </c>
      <c r="E648" s="64" t="s">
        <v>1935</v>
      </c>
      <c r="F648" s="64" t="s">
        <v>1968</v>
      </c>
      <c r="G648" s="64" t="s">
        <v>23</v>
      </c>
      <c r="H648" s="64" t="s">
        <v>24</v>
      </c>
      <c r="I648" s="64" t="s">
        <v>1969</v>
      </c>
      <c r="J648" s="64" t="s">
        <v>1970</v>
      </c>
      <c r="K648" s="64" t="s">
        <v>1936</v>
      </c>
      <c r="L648" s="65">
        <v>33815</v>
      </c>
      <c r="M648" s="65">
        <v>42566</v>
      </c>
      <c r="N648" s="65">
        <v>42566</v>
      </c>
      <c r="O648" s="65">
        <v>65842</v>
      </c>
      <c r="P648" s="65">
        <v>0</v>
      </c>
      <c r="Q648" s="65">
        <v>12844</v>
      </c>
      <c r="R648" s="65">
        <v>3754</v>
      </c>
      <c r="S648" s="65">
        <v>315</v>
      </c>
      <c r="T648" s="57">
        <v>0</v>
      </c>
      <c r="U648" s="58">
        <v>578645.33369714825</v>
      </c>
      <c r="V648" s="58">
        <v>505805.03846974921</v>
      </c>
      <c r="W648" s="58" t="str">
        <f t="shared" si="10"/>
        <v>A</v>
      </c>
      <c r="X648" s="58">
        <v>578645</v>
      </c>
      <c r="Y648" s="63">
        <v>504849</v>
      </c>
    </row>
    <row r="649" spans="1:25">
      <c r="A649" s="64" t="s">
        <v>1971</v>
      </c>
      <c r="B649" s="64" t="s">
        <v>1934</v>
      </c>
      <c r="C649" s="64" t="s">
        <v>28</v>
      </c>
      <c r="D649" s="64" t="s">
        <v>29</v>
      </c>
      <c r="E649" s="64" t="s">
        <v>1935</v>
      </c>
      <c r="F649" s="64" t="s">
        <v>1866</v>
      </c>
      <c r="G649" s="64" t="s">
        <v>828</v>
      </c>
      <c r="H649" s="64" t="s">
        <v>24</v>
      </c>
      <c r="I649" s="64" t="s">
        <v>1972</v>
      </c>
      <c r="J649" s="64" t="s">
        <v>1938</v>
      </c>
      <c r="K649" s="64" t="s">
        <v>1936</v>
      </c>
      <c r="L649" s="65">
        <v>313411</v>
      </c>
      <c r="M649" s="65">
        <v>270360</v>
      </c>
      <c r="N649" s="65">
        <v>270230</v>
      </c>
      <c r="O649" s="65">
        <v>285068</v>
      </c>
      <c r="P649" s="65">
        <v>0</v>
      </c>
      <c r="Q649" s="65">
        <v>53346</v>
      </c>
      <c r="R649" s="65">
        <v>55154</v>
      </c>
      <c r="S649" s="65">
        <v>4631</v>
      </c>
      <c r="T649" s="57">
        <v>182862</v>
      </c>
      <c r="U649" s="58">
        <v>2988743.5402572807</v>
      </c>
      <c r="V649" s="58">
        <v>7225783.1039019059</v>
      </c>
      <c r="W649" s="58" t="str">
        <f t="shared" si="10"/>
        <v>B</v>
      </c>
      <c r="X649" s="58">
        <v>7225783</v>
      </c>
      <c r="Y649" s="63">
        <v>6304261</v>
      </c>
    </row>
    <row r="650" spans="1:25">
      <c r="A650" s="64" t="s">
        <v>1973</v>
      </c>
      <c r="B650" s="64" t="s">
        <v>1934</v>
      </c>
      <c r="C650" s="64" t="s">
        <v>49</v>
      </c>
      <c r="D650" s="64" t="s">
        <v>50</v>
      </c>
      <c r="E650" s="64" t="s">
        <v>1935</v>
      </c>
      <c r="F650" s="64" t="s">
        <v>1974</v>
      </c>
      <c r="G650" s="64" t="s">
        <v>1277</v>
      </c>
      <c r="H650" s="64" t="s">
        <v>24</v>
      </c>
      <c r="I650" s="64" t="s">
        <v>1975</v>
      </c>
      <c r="J650" s="64" t="s">
        <v>1938</v>
      </c>
      <c r="K650" s="64" t="s">
        <v>1936</v>
      </c>
      <c r="L650" s="65">
        <v>1</v>
      </c>
      <c r="M650" s="65">
        <v>0</v>
      </c>
      <c r="N650" s="65">
        <v>0</v>
      </c>
      <c r="O650" s="65">
        <v>61961</v>
      </c>
      <c r="P650" s="65">
        <v>0</v>
      </c>
      <c r="Q650" s="65">
        <v>1742</v>
      </c>
      <c r="R650" s="65">
        <v>216</v>
      </c>
      <c r="S650" s="65">
        <v>124</v>
      </c>
      <c r="T650" s="57">
        <v>0</v>
      </c>
      <c r="U650" s="58">
        <v>196478.93796275981</v>
      </c>
      <c r="V650" s="58">
        <v>47652.144327981929</v>
      </c>
      <c r="W650" s="58" t="str">
        <f t="shared" si="10"/>
        <v>A</v>
      </c>
      <c r="X650" s="58">
        <v>196479</v>
      </c>
      <c r="Y650" s="63">
        <v>171422</v>
      </c>
    </row>
    <row r="651" spans="1:25">
      <c r="A651" s="64" t="s">
        <v>1976</v>
      </c>
      <c r="B651" s="64" t="s">
        <v>1934</v>
      </c>
      <c r="C651" s="64" t="s">
        <v>102</v>
      </c>
      <c r="D651" s="64" t="s">
        <v>103</v>
      </c>
      <c r="E651" s="64" t="s">
        <v>1935</v>
      </c>
      <c r="F651" s="64" t="s">
        <v>943</v>
      </c>
      <c r="G651" s="64" t="s">
        <v>860</v>
      </c>
      <c r="H651" s="64" t="s">
        <v>24</v>
      </c>
      <c r="I651" s="64" t="s">
        <v>24</v>
      </c>
      <c r="J651" s="64" t="s">
        <v>1938</v>
      </c>
      <c r="K651" s="64" t="s">
        <v>1936</v>
      </c>
      <c r="L651" s="65">
        <v>71066</v>
      </c>
      <c r="M651" s="65">
        <v>130539</v>
      </c>
      <c r="N651" s="65">
        <v>130539</v>
      </c>
      <c r="O651" s="65">
        <v>269546</v>
      </c>
      <c r="P651" s="65">
        <v>0</v>
      </c>
      <c r="Q651" s="65">
        <v>14968</v>
      </c>
      <c r="R651" s="65">
        <v>3775</v>
      </c>
      <c r="S651" s="65">
        <v>1485</v>
      </c>
      <c r="T651" s="57">
        <v>0</v>
      </c>
      <c r="U651" s="58">
        <v>1242617.4103617093</v>
      </c>
      <c r="V651" s="58">
        <v>546586.62364422251</v>
      </c>
      <c r="W651" s="58" t="str">
        <f t="shared" si="10"/>
        <v>A</v>
      </c>
      <c r="X651" s="58">
        <v>1242617</v>
      </c>
      <c r="Y651" s="63">
        <v>1084143</v>
      </c>
    </row>
    <row r="652" spans="1:25">
      <c r="A652" s="64" t="s">
        <v>1977</v>
      </c>
      <c r="B652" s="64" t="s">
        <v>1934</v>
      </c>
      <c r="C652" s="64" t="s">
        <v>102</v>
      </c>
      <c r="D652" s="64" t="s">
        <v>103</v>
      </c>
      <c r="E652" s="64" t="s">
        <v>1935</v>
      </c>
      <c r="F652" s="64" t="s">
        <v>766</v>
      </c>
      <c r="G652" s="64" t="s">
        <v>237</v>
      </c>
      <c r="H652" s="64" t="s">
        <v>24</v>
      </c>
      <c r="I652" s="64" t="s">
        <v>24</v>
      </c>
      <c r="J652" s="64" t="s">
        <v>1938</v>
      </c>
      <c r="K652" s="64" t="s">
        <v>1936</v>
      </c>
      <c r="L652" s="65">
        <v>87009</v>
      </c>
      <c r="M652" s="65">
        <v>206844</v>
      </c>
      <c r="N652" s="65">
        <v>206844</v>
      </c>
      <c r="O652" s="65">
        <v>417412</v>
      </c>
      <c r="P652" s="65">
        <v>0</v>
      </c>
      <c r="Q652" s="65">
        <v>20984</v>
      </c>
      <c r="R652" s="65">
        <v>8603</v>
      </c>
      <c r="S652" s="65">
        <v>1764</v>
      </c>
      <c r="T652" s="57">
        <v>0</v>
      </c>
      <c r="U652" s="58">
        <v>1765932.0099934503</v>
      </c>
      <c r="V652" s="58">
        <v>1002866.6489056586</v>
      </c>
      <c r="W652" s="58" t="str">
        <f t="shared" si="10"/>
        <v>A</v>
      </c>
      <c r="X652" s="58">
        <v>1765932</v>
      </c>
      <c r="Y652" s="63">
        <v>1540718</v>
      </c>
    </row>
    <row r="653" spans="1:25">
      <c r="A653" s="64" t="s">
        <v>1978</v>
      </c>
      <c r="B653" s="64" t="s">
        <v>1934</v>
      </c>
      <c r="C653" s="64" t="s">
        <v>102</v>
      </c>
      <c r="D653" s="64" t="s">
        <v>103</v>
      </c>
      <c r="E653" s="64" t="s">
        <v>1935</v>
      </c>
      <c r="F653" s="64" t="s">
        <v>1979</v>
      </c>
      <c r="G653" s="64" t="s">
        <v>491</v>
      </c>
      <c r="H653" s="64" t="s">
        <v>24</v>
      </c>
      <c r="I653" s="64" t="s">
        <v>24</v>
      </c>
      <c r="J653" s="64" t="s">
        <v>1938</v>
      </c>
      <c r="K653" s="64" t="s">
        <v>1936</v>
      </c>
      <c r="L653" s="65">
        <v>275596</v>
      </c>
      <c r="M653" s="65">
        <v>404585</v>
      </c>
      <c r="N653" s="65">
        <v>404565</v>
      </c>
      <c r="O653" s="65">
        <v>512120</v>
      </c>
      <c r="P653" s="65">
        <v>0</v>
      </c>
      <c r="Q653" s="65">
        <v>32405</v>
      </c>
      <c r="R653" s="65">
        <v>14626</v>
      </c>
      <c r="S653" s="65">
        <v>3126</v>
      </c>
      <c r="T653" s="57">
        <v>0</v>
      </c>
      <c r="U653" s="58">
        <v>2534735.7076244205</v>
      </c>
      <c r="V653" s="58">
        <v>1644503.517730352</v>
      </c>
      <c r="W653" s="58" t="str">
        <f t="shared" si="10"/>
        <v>A</v>
      </c>
      <c r="X653" s="58">
        <v>2534736</v>
      </c>
      <c r="Y653" s="63">
        <v>2211475</v>
      </c>
    </row>
    <row r="654" spans="1:25">
      <c r="A654" s="64" t="s">
        <v>1980</v>
      </c>
      <c r="B654" s="64" t="s">
        <v>1934</v>
      </c>
      <c r="C654" s="64" t="s">
        <v>102</v>
      </c>
      <c r="D654" s="64" t="s">
        <v>103</v>
      </c>
      <c r="E654" s="64" t="s">
        <v>1935</v>
      </c>
      <c r="F654" s="64" t="s">
        <v>1981</v>
      </c>
      <c r="G654" s="64" t="s">
        <v>828</v>
      </c>
      <c r="H654" s="64" t="s">
        <v>24</v>
      </c>
      <c r="I654" s="64" t="s">
        <v>24</v>
      </c>
      <c r="J654" s="64" t="s">
        <v>1938</v>
      </c>
      <c r="K654" s="64" t="s">
        <v>1936</v>
      </c>
      <c r="L654" s="65">
        <v>109038</v>
      </c>
      <c r="M654" s="65">
        <v>189455</v>
      </c>
      <c r="N654" s="65">
        <v>189455</v>
      </c>
      <c r="O654" s="65">
        <v>223797</v>
      </c>
      <c r="P654" s="65">
        <v>0</v>
      </c>
      <c r="Q654" s="65">
        <v>15529</v>
      </c>
      <c r="R654" s="65">
        <v>5241</v>
      </c>
      <c r="S654" s="65">
        <v>1033</v>
      </c>
      <c r="T654" s="57">
        <v>0</v>
      </c>
      <c r="U654" s="58">
        <v>1093451.9213558135</v>
      </c>
      <c r="V654" s="58">
        <v>661725.76010674448</v>
      </c>
      <c r="W654" s="58" t="str">
        <f t="shared" si="10"/>
        <v>A</v>
      </c>
      <c r="X654" s="58">
        <v>1093452</v>
      </c>
      <c r="Y654" s="63">
        <v>954001</v>
      </c>
    </row>
    <row r="655" spans="1:25">
      <c r="A655" s="64" t="s">
        <v>1982</v>
      </c>
      <c r="B655" s="64" t="s">
        <v>1934</v>
      </c>
      <c r="C655" s="64" t="s">
        <v>102</v>
      </c>
      <c r="D655" s="64" t="s">
        <v>103</v>
      </c>
      <c r="E655" s="64" t="s">
        <v>1935</v>
      </c>
      <c r="F655" s="64" t="s">
        <v>1983</v>
      </c>
      <c r="G655" s="64" t="s">
        <v>1942</v>
      </c>
      <c r="H655" s="64" t="s">
        <v>24</v>
      </c>
      <c r="I655" s="64" t="s">
        <v>24</v>
      </c>
      <c r="J655" s="64" t="s">
        <v>1944</v>
      </c>
      <c r="K655" s="64" t="s">
        <v>1936</v>
      </c>
      <c r="L655" s="65">
        <v>124704</v>
      </c>
      <c r="M655" s="65">
        <v>129418</v>
      </c>
      <c r="N655" s="65">
        <v>129418</v>
      </c>
      <c r="O655" s="65">
        <v>113152</v>
      </c>
      <c r="P655" s="65">
        <v>0</v>
      </c>
      <c r="Q655" s="65">
        <v>11354</v>
      </c>
      <c r="R655" s="65">
        <v>12762</v>
      </c>
      <c r="S655" s="65">
        <v>509</v>
      </c>
      <c r="T655" s="57">
        <v>73034</v>
      </c>
      <c r="U655" s="58">
        <v>658559.16216849943</v>
      </c>
      <c r="V655" s="58">
        <v>1963733.1023585733</v>
      </c>
      <c r="W655" s="58" t="str">
        <f t="shared" si="10"/>
        <v>B</v>
      </c>
      <c r="X655" s="58">
        <v>1963733</v>
      </c>
      <c r="Y655" s="63">
        <v>1713293</v>
      </c>
    </row>
    <row r="656" spans="1:25">
      <c r="A656" s="64" t="s">
        <v>1984</v>
      </c>
      <c r="B656" s="64" t="s">
        <v>1934</v>
      </c>
      <c r="C656" s="64" t="s">
        <v>102</v>
      </c>
      <c r="D656" s="64" t="s">
        <v>103</v>
      </c>
      <c r="E656" s="64" t="s">
        <v>1935</v>
      </c>
      <c r="F656" s="64" t="s">
        <v>1466</v>
      </c>
      <c r="G656" s="64" t="s">
        <v>1277</v>
      </c>
      <c r="H656" s="64" t="s">
        <v>24</v>
      </c>
      <c r="I656" s="64" t="s">
        <v>24</v>
      </c>
      <c r="J656" s="64" t="s">
        <v>1938</v>
      </c>
      <c r="K656" s="64" t="s">
        <v>1936</v>
      </c>
      <c r="L656" s="65">
        <v>51678</v>
      </c>
      <c r="M656" s="65">
        <v>0</v>
      </c>
      <c r="N656" s="65">
        <v>0</v>
      </c>
      <c r="O656" s="65">
        <v>174794</v>
      </c>
      <c r="P656" s="65">
        <v>0</v>
      </c>
      <c r="Q656" s="65">
        <v>8628</v>
      </c>
      <c r="R656" s="65">
        <v>6092</v>
      </c>
      <c r="S656" s="65">
        <v>494</v>
      </c>
      <c r="T656" s="57">
        <v>0</v>
      </c>
      <c r="U656" s="58">
        <v>693157.87994765549</v>
      </c>
      <c r="V656" s="58">
        <v>594914.54859376524</v>
      </c>
      <c r="W656" s="58" t="str">
        <f t="shared" si="10"/>
        <v>A</v>
      </c>
      <c r="X656" s="58">
        <v>693158</v>
      </c>
      <c r="Y656" s="63">
        <v>604758</v>
      </c>
    </row>
    <row r="657" spans="1:25">
      <c r="A657" s="64" t="s">
        <v>2026</v>
      </c>
      <c r="B657" s="64" t="s">
        <v>2027</v>
      </c>
      <c r="C657" s="64" t="s">
        <v>19</v>
      </c>
      <c r="D657" s="64" t="s">
        <v>20</v>
      </c>
      <c r="E657" s="64" t="s">
        <v>2028</v>
      </c>
      <c r="F657" s="64" t="s">
        <v>22</v>
      </c>
      <c r="G657" s="64" t="s">
        <v>23</v>
      </c>
      <c r="H657" s="64" t="s">
        <v>24</v>
      </c>
      <c r="I657" s="64" t="s">
        <v>24</v>
      </c>
      <c r="J657" s="64" t="s">
        <v>25</v>
      </c>
      <c r="K657" s="64" t="s">
        <v>853</v>
      </c>
      <c r="L657" s="65">
        <v>0</v>
      </c>
      <c r="M657" s="65">
        <v>2520770</v>
      </c>
      <c r="N657" s="65">
        <v>2520638</v>
      </c>
      <c r="O657" s="65">
        <v>2594895</v>
      </c>
      <c r="P657" s="65">
        <v>0</v>
      </c>
      <c r="Q657" s="65">
        <v>516363</v>
      </c>
      <c r="R657" s="65">
        <v>64427</v>
      </c>
      <c r="S657" s="65">
        <v>25141</v>
      </c>
      <c r="T657" s="57">
        <v>0</v>
      </c>
      <c r="U657" s="58">
        <v>28589581.535250545</v>
      </c>
      <c r="V657" s="58">
        <v>18040514.561821874</v>
      </c>
      <c r="W657" s="58" t="str">
        <f t="shared" si="10"/>
        <v>A</v>
      </c>
      <c r="X657" s="58">
        <v>28589582</v>
      </c>
      <c r="Y657" s="63">
        <v>23838889</v>
      </c>
    </row>
    <row r="658" spans="1:25">
      <c r="A658" s="64" t="s">
        <v>2029</v>
      </c>
      <c r="B658" s="64" t="s">
        <v>2027</v>
      </c>
      <c r="C658" s="64" t="s">
        <v>28</v>
      </c>
      <c r="D658" s="64" t="s">
        <v>29</v>
      </c>
      <c r="E658" s="64" t="s">
        <v>2028</v>
      </c>
      <c r="F658" s="64" t="s">
        <v>2030</v>
      </c>
      <c r="G658" s="64" t="s">
        <v>472</v>
      </c>
      <c r="H658" s="64" t="s">
        <v>24</v>
      </c>
      <c r="I658" s="64" t="s">
        <v>2031</v>
      </c>
      <c r="J658" s="64" t="s">
        <v>2032</v>
      </c>
      <c r="K658" s="64" t="s">
        <v>853</v>
      </c>
      <c r="L658" s="65">
        <v>44053</v>
      </c>
      <c r="M658" s="65">
        <v>49311</v>
      </c>
      <c r="N658" s="65">
        <v>49311</v>
      </c>
      <c r="O658" s="65">
        <v>44054</v>
      </c>
      <c r="P658" s="65">
        <v>0</v>
      </c>
      <c r="Q658" s="65">
        <v>5645</v>
      </c>
      <c r="R658" s="65">
        <v>995</v>
      </c>
      <c r="S658" s="65">
        <v>413</v>
      </c>
      <c r="T658" s="57">
        <v>21718</v>
      </c>
      <c r="U658" s="58">
        <v>330517.97253131843</v>
      </c>
      <c r="V658" s="58">
        <v>448402.00277514942</v>
      </c>
      <c r="W658" s="58" t="str">
        <f t="shared" si="10"/>
        <v>B</v>
      </c>
      <c r="X658" s="58">
        <v>448402</v>
      </c>
      <c r="Y658" s="63">
        <v>391216</v>
      </c>
    </row>
    <row r="659" spans="1:25">
      <c r="A659" s="64" t="s">
        <v>2033</v>
      </c>
      <c r="B659" s="64" t="s">
        <v>2027</v>
      </c>
      <c r="C659" s="64" t="s">
        <v>28</v>
      </c>
      <c r="D659" s="64" t="s">
        <v>29</v>
      </c>
      <c r="E659" s="64" t="s">
        <v>2028</v>
      </c>
      <c r="F659" s="64" t="s">
        <v>883</v>
      </c>
      <c r="G659" s="64" t="s">
        <v>472</v>
      </c>
      <c r="H659" s="64" t="s">
        <v>24</v>
      </c>
      <c r="I659" s="64" t="s">
        <v>2034</v>
      </c>
      <c r="J659" s="64" t="s">
        <v>2032</v>
      </c>
      <c r="K659" s="64" t="s">
        <v>853</v>
      </c>
      <c r="L659" s="65">
        <v>30204</v>
      </c>
      <c r="M659" s="65">
        <v>41122</v>
      </c>
      <c r="N659" s="65">
        <v>39676</v>
      </c>
      <c r="O659" s="65">
        <v>67793</v>
      </c>
      <c r="P659" s="65">
        <v>65409</v>
      </c>
      <c r="Q659" s="65">
        <v>12275</v>
      </c>
      <c r="R659" s="65">
        <v>1388</v>
      </c>
      <c r="S659" s="65">
        <v>696</v>
      </c>
      <c r="T659" s="57">
        <v>0</v>
      </c>
      <c r="U659" s="58">
        <v>629453.92965898314</v>
      </c>
      <c r="V659" s="58">
        <v>326201.65295164438</v>
      </c>
      <c r="W659" s="58" t="str">
        <f t="shared" si="10"/>
        <v>A</v>
      </c>
      <c r="X659" s="58">
        <v>629454</v>
      </c>
      <c r="Y659" s="63">
        <v>549178</v>
      </c>
    </row>
    <row r="660" spans="1:25">
      <c r="A660" s="64" t="s">
        <v>2035</v>
      </c>
      <c r="B660" s="64" t="s">
        <v>2027</v>
      </c>
      <c r="C660" s="64" t="s">
        <v>28</v>
      </c>
      <c r="D660" s="64" t="s">
        <v>29</v>
      </c>
      <c r="E660" s="64" t="s">
        <v>2028</v>
      </c>
      <c r="F660" s="64" t="s">
        <v>887</v>
      </c>
      <c r="G660" s="64" t="s">
        <v>23</v>
      </c>
      <c r="H660" s="64" t="s">
        <v>24</v>
      </c>
      <c r="I660" s="64" t="s">
        <v>2036</v>
      </c>
      <c r="J660" s="64" t="s">
        <v>2037</v>
      </c>
      <c r="K660" s="64" t="s">
        <v>853</v>
      </c>
      <c r="L660" s="65">
        <v>34989</v>
      </c>
      <c r="M660" s="65">
        <v>0</v>
      </c>
      <c r="N660" s="65">
        <v>0</v>
      </c>
      <c r="O660" s="65">
        <v>45989</v>
      </c>
      <c r="P660" s="65">
        <v>0</v>
      </c>
      <c r="Q660" s="65">
        <v>15090</v>
      </c>
      <c r="R660" s="65">
        <v>1953</v>
      </c>
      <c r="S660" s="65">
        <v>625</v>
      </c>
      <c r="T660" s="57">
        <v>6250</v>
      </c>
      <c r="U660" s="58">
        <v>661341.37316953682</v>
      </c>
      <c r="V660" s="58">
        <v>497172.93884713238</v>
      </c>
      <c r="W660" s="58" t="str">
        <f t="shared" si="10"/>
        <v>A</v>
      </c>
      <c r="X660" s="58">
        <v>661341</v>
      </c>
      <c r="Y660" s="63">
        <v>576999</v>
      </c>
    </row>
    <row r="661" spans="1:25">
      <c r="A661" s="64" t="s">
        <v>1847</v>
      </c>
      <c r="B661" s="64" t="s">
        <v>2027</v>
      </c>
      <c r="C661" s="64" t="s">
        <v>28</v>
      </c>
      <c r="D661" s="64" t="s">
        <v>29</v>
      </c>
      <c r="E661" s="64" t="s">
        <v>2028</v>
      </c>
      <c r="F661" s="64" t="s">
        <v>301</v>
      </c>
      <c r="G661" s="64" t="s">
        <v>23</v>
      </c>
      <c r="H661" s="64" t="s">
        <v>24</v>
      </c>
      <c r="I661" s="64" t="s">
        <v>413</v>
      </c>
      <c r="J661" s="64" t="s">
        <v>2038</v>
      </c>
      <c r="K661" s="64" t="s">
        <v>853</v>
      </c>
      <c r="L661" s="65">
        <v>144422</v>
      </c>
      <c r="M661" s="65">
        <v>202895</v>
      </c>
      <c r="N661" s="65">
        <v>202895</v>
      </c>
      <c r="O661" s="65">
        <v>173514</v>
      </c>
      <c r="P661" s="65">
        <v>0</v>
      </c>
      <c r="Q661" s="65">
        <v>45765</v>
      </c>
      <c r="R661" s="65">
        <v>3208</v>
      </c>
      <c r="S661" s="65">
        <v>2179</v>
      </c>
      <c r="T661" s="57">
        <v>42111</v>
      </c>
      <c r="U661" s="58">
        <v>2120626.1028795405</v>
      </c>
      <c r="V661" s="58">
        <v>1604770.4193959043</v>
      </c>
      <c r="W661" s="58" t="str">
        <f t="shared" si="10"/>
        <v>A</v>
      </c>
      <c r="X661" s="58">
        <v>2120626</v>
      </c>
      <c r="Y661" s="63">
        <v>1850177</v>
      </c>
    </row>
    <row r="662" spans="1:25">
      <c r="A662" s="64" t="s">
        <v>2039</v>
      </c>
      <c r="B662" s="64" t="s">
        <v>2027</v>
      </c>
      <c r="C662" s="64" t="s">
        <v>49</v>
      </c>
      <c r="D662" s="64" t="s">
        <v>50</v>
      </c>
      <c r="E662" s="64" t="s">
        <v>2028</v>
      </c>
      <c r="F662" s="64" t="s">
        <v>2040</v>
      </c>
      <c r="G662" s="64" t="s">
        <v>242</v>
      </c>
      <c r="H662" s="64" t="s">
        <v>24</v>
      </c>
      <c r="I662" s="64" t="s">
        <v>2041</v>
      </c>
      <c r="J662" s="64" t="s">
        <v>2042</v>
      </c>
      <c r="K662" s="64" t="s">
        <v>853</v>
      </c>
      <c r="L662" s="65">
        <v>6631</v>
      </c>
      <c r="M662" s="65">
        <v>18998</v>
      </c>
      <c r="N662" s="65">
        <v>18998</v>
      </c>
      <c r="O662" s="65">
        <v>13704</v>
      </c>
      <c r="P662" s="65">
        <v>0</v>
      </c>
      <c r="Q662" s="65">
        <v>2412</v>
      </c>
      <c r="R662" s="65">
        <v>416</v>
      </c>
      <c r="S662" s="65">
        <v>106</v>
      </c>
      <c r="T662" s="57">
        <v>0</v>
      </c>
      <c r="U662" s="58">
        <v>119229.66735937838</v>
      </c>
      <c r="V662" s="58">
        <v>74335.51383237858</v>
      </c>
      <c r="W662" s="58" t="str">
        <f t="shared" si="10"/>
        <v>A</v>
      </c>
      <c r="X662" s="58">
        <v>119230</v>
      </c>
      <c r="Y662" s="63">
        <v>104024</v>
      </c>
    </row>
    <row r="663" spans="1:25">
      <c r="A663" s="64" t="s">
        <v>2043</v>
      </c>
      <c r="B663" s="64" t="s">
        <v>2027</v>
      </c>
      <c r="C663" s="64" t="s">
        <v>28</v>
      </c>
      <c r="D663" s="64" t="s">
        <v>29</v>
      </c>
      <c r="E663" s="64" t="s">
        <v>2028</v>
      </c>
      <c r="F663" s="64" t="s">
        <v>1271</v>
      </c>
      <c r="G663" s="64" t="s">
        <v>242</v>
      </c>
      <c r="H663" s="64" t="s">
        <v>24</v>
      </c>
      <c r="I663" s="64" t="s">
        <v>2044</v>
      </c>
      <c r="J663" s="64" t="s">
        <v>2042</v>
      </c>
      <c r="K663" s="64" t="s">
        <v>853</v>
      </c>
      <c r="L663" s="65">
        <v>17155</v>
      </c>
      <c r="M663" s="65">
        <v>29318</v>
      </c>
      <c r="N663" s="65">
        <v>29318</v>
      </c>
      <c r="O663" s="65">
        <v>22392</v>
      </c>
      <c r="P663" s="65">
        <v>0</v>
      </c>
      <c r="Q663" s="65">
        <v>5187</v>
      </c>
      <c r="R663" s="65">
        <v>643</v>
      </c>
      <c r="S663" s="65">
        <v>167</v>
      </c>
      <c r="T663" s="57">
        <v>3221</v>
      </c>
      <c r="U663" s="58">
        <v>232169.22246250298</v>
      </c>
      <c r="V663" s="58">
        <v>182351.5776934874</v>
      </c>
      <c r="W663" s="58" t="str">
        <f t="shared" si="10"/>
        <v>A</v>
      </c>
      <c r="X663" s="58">
        <v>232169</v>
      </c>
      <c r="Y663" s="63">
        <v>202560</v>
      </c>
    </row>
    <row r="664" spans="1:25">
      <c r="A664" s="64" t="s">
        <v>1985</v>
      </c>
      <c r="B664" s="64" t="s">
        <v>1986</v>
      </c>
      <c r="C664" s="64" t="s">
        <v>19</v>
      </c>
      <c r="D664" s="64" t="s">
        <v>20</v>
      </c>
      <c r="E664" s="64" t="s">
        <v>1987</v>
      </c>
      <c r="F664" s="64" t="s">
        <v>22</v>
      </c>
      <c r="G664" s="64" t="s">
        <v>23</v>
      </c>
      <c r="H664" s="64" t="s">
        <v>24</v>
      </c>
      <c r="I664" s="64" t="s">
        <v>24</v>
      </c>
      <c r="J664" s="64" t="s">
        <v>25</v>
      </c>
      <c r="K664" s="64" t="s">
        <v>172</v>
      </c>
      <c r="L664" s="65">
        <v>0</v>
      </c>
      <c r="M664" s="65">
        <v>4916906</v>
      </c>
      <c r="N664" s="65">
        <v>4916686</v>
      </c>
      <c r="O664" s="65">
        <v>2954613</v>
      </c>
      <c r="P664" s="65">
        <v>0</v>
      </c>
      <c r="Q664" s="65">
        <v>399820</v>
      </c>
      <c r="R664" s="65">
        <v>177263</v>
      </c>
      <c r="S664" s="65">
        <v>19589</v>
      </c>
      <c r="T664" s="57">
        <v>0</v>
      </c>
      <c r="U664" s="58">
        <v>24062138.433793843</v>
      </c>
      <c r="V664" s="58">
        <v>23636151.511554062</v>
      </c>
      <c r="W664" s="58" t="str">
        <f t="shared" si="10"/>
        <v>A</v>
      </c>
      <c r="X664" s="58">
        <v>24062138</v>
      </c>
      <c r="Y664" s="63">
        <v>20063764</v>
      </c>
    </row>
    <row r="665" spans="1:25">
      <c r="A665" s="64" t="s">
        <v>1988</v>
      </c>
      <c r="B665" s="64" t="s">
        <v>1986</v>
      </c>
      <c r="C665" s="64" t="s">
        <v>49</v>
      </c>
      <c r="D665" s="64" t="s">
        <v>50</v>
      </c>
      <c r="E665" s="64" t="s">
        <v>1987</v>
      </c>
      <c r="F665" s="64" t="s">
        <v>970</v>
      </c>
      <c r="G665" s="64" t="s">
        <v>359</v>
      </c>
      <c r="H665" s="64" t="s">
        <v>24</v>
      </c>
      <c r="I665" s="64" t="s">
        <v>1989</v>
      </c>
      <c r="J665" s="64" t="s">
        <v>1551</v>
      </c>
      <c r="K665" s="64" t="s">
        <v>172</v>
      </c>
      <c r="L665" s="65">
        <v>2555</v>
      </c>
      <c r="M665" s="65">
        <v>0</v>
      </c>
      <c r="N665" s="65">
        <v>0</v>
      </c>
      <c r="O665" s="65">
        <v>52575</v>
      </c>
      <c r="P665" s="65">
        <v>0</v>
      </c>
      <c r="Q665" s="65">
        <v>3575</v>
      </c>
      <c r="R665" s="65">
        <v>256</v>
      </c>
      <c r="S665" s="65">
        <v>173</v>
      </c>
      <c r="T665" s="57">
        <v>0</v>
      </c>
      <c r="U665" s="58">
        <v>242825.46817863776</v>
      </c>
      <c r="V665" s="58">
        <v>84409.81669924008</v>
      </c>
      <c r="W665" s="58" t="str">
        <f t="shared" si="10"/>
        <v>A</v>
      </c>
      <c r="X665" s="58">
        <v>242825</v>
      </c>
      <c r="Y665" s="63">
        <v>211857</v>
      </c>
    </row>
    <row r="666" spans="1:25">
      <c r="A666" s="64" t="s">
        <v>1990</v>
      </c>
      <c r="B666" s="64" t="s">
        <v>1986</v>
      </c>
      <c r="C666" s="64" t="s">
        <v>28</v>
      </c>
      <c r="D666" s="64" t="s">
        <v>29</v>
      </c>
      <c r="E666" s="64" t="s">
        <v>1987</v>
      </c>
      <c r="F666" s="64" t="s">
        <v>349</v>
      </c>
      <c r="G666" s="64" t="s">
        <v>215</v>
      </c>
      <c r="H666" s="64" t="s">
        <v>24</v>
      </c>
      <c r="I666" s="64" t="s">
        <v>1991</v>
      </c>
      <c r="J666" s="64" t="s">
        <v>1992</v>
      </c>
      <c r="K666" s="64" t="s">
        <v>1473</v>
      </c>
      <c r="L666" s="65">
        <v>36650</v>
      </c>
      <c r="M666" s="65">
        <v>62061</v>
      </c>
      <c r="N666" s="65">
        <v>62061</v>
      </c>
      <c r="O666" s="65">
        <v>108500</v>
      </c>
      <c r="P666" s="65">
        <v>0</v>
      </c>
      <c r="Q666" s="65">
        <v>19763</v>
      </c>
      <c r="R666" s="65">
        <v>3078</v>
      </c>
      <c r="S666" s="65">
        <v>578</v>
      </c>
      <c r="T666" s="57">
        <v>0</v>
      </c>
      <c r="U666" s="58">
        <v>920289.45364638453</v>
      </c>
      <c r="V666" s="58">
        <v>585455.08565587783</v>
      </c>
      <c r="W666" s="58" t="str">
        <f t="shared" si="10"/>
        <v>A</v>
      </c>
      <c r="X666" s="58">
        <v>920289</v>
      </c>
      <c r="Y666" s="63">
        <v>802922</v>
      </c>
    </row>
    <row r="667" spans="1:25">
      <c r="A667" s="64" t="s">
        <v>1993</v>
      </c>
      <c r="B667" s="64" t="s">
        <v>1986</v>
      </c>
      <c r="C667" s="64" t="s">
        <v>49</v>
      </c>
      <c r="D667" s="64" t="s">
        <v>50</v>
      </c>
      <c r="E667" s="64" t="s">
        <v>1987</v>
      </c>
      <c r="F667" s="64" t="s">
        <v>1994</v>
      </c>
      <c r="G667" s="64" t="s">
        <v>1995</v>
      </c>
      <c r="H667" s="64" t="s">
        <v>24</v>
      </c>
      <c r="I667" s="64" t="s">
        <v>1996</v>
      </c>
      <c r="J667" s="64" t="s">
        <v>1332</v>
      </c>
      <c r="K667" s="64" t="s">
        <v>1473</v>
      </c>
      <c r="L667" s="65">
        <v>38166</v>
      </c>
      <c r="M667" s="65">
        <v>56752</v>
      </c>
      <c r="N667" s="65">
        <v>55372</v>
      </c>
      <c r="O667" s="65">
        <v>52158</v>
      </c>
      <c r="P667" s="65">
        <v>0</v>
      </c>
      <c r="Q667" s="65">
        <v>3051</v>
      </c>
      <c r="R667" s="65">
        <v>491</v>
      </c>
      <c r="S667" s="65">
        <v>299</v>
      </c>
      <c r="T667" s="57">
        <v>4825</v>
      </c>
      <c r="U667" s="58">
        <v>247189.25021893604</v>
      </c>
      <c r="V667" s="58">
        <v>152141.65410481926</v>
      </c>
      <c r="W667" s="58" t="str">
        <f t="shared" si="10"/>
        <v>A</v>
      </c>
      <c r="X667" s="58">
        <v>247189</v>
      </c>
      <c r="Y667" s="63">
        <v>215664</v>
      </c>
    </row>
    <row r="668" spans="1:25">
      <c r="A668" s="64" t="s">
        <v>1997</v>
      </c>
      <c r="B668" s="64" t="s">
        <v>1986</v>
      </c>
      <c r="C668" s="64" t="s">
        <v>49</v>
      </c>
      <c r="D668" s="64" t="s">
        <v>50</v>
      </c>
      <c r="E668" s="64" t="s">
        <v>1987</v>
      </c>
      <c r="F668" s="64" t="s">
        <v>1998</v>
      </c>
      <c r="G668" s="64" t="s">
        <v>23</v>
      </c>
      <c r="H668" s="64" t="s">
        <v>24</v>
      </c>
      <c r="I668" s="64" t="s">
        <v>1999</v>
      </c>
      <c r="J668" s="64" t="s">
        <v>1551</v>
      </c>
      <c r="K668" s="64" t="s">
        <v>172</v>
      </c>
      <c r="L668" s="65">
        <v>62328</v>
      </c>
      <c r="M668" s="65">
        <v>111797</v>
      </c>
      <c r="N668" s="65">
        <v>111806</v>
      </c>
      <c r="O668" s="65">
        <v>116830</v>
      </c>
      <c r="P668" s="65">
        <v>0</v>
      </c>
      <c r="Q668" s="65">
        <v>15265</v>
      </c>
      <c r="R668" s="65">
        <v>6552</v>
      </c>
      <c r="S668" s="65">
        <v>877</v>
      </c>
      <c r="T668" s="57">
        <v>0</v>
      </c>
      <c r="U668" s="58">
        <v>848648.29396265792</v>
      </c>
      <c r="V668" s="58">
        <v>750530.80004602019</v>
      </c>
      <c r="W668" s="58" t="str">
        <f t="shared" si="10"/>
        <v>A</v>
      </c>
      <c r="X668" s="58">
        <v>848648</v>
      </c>
      <c r="Y668" s="63">
        <v>740418</v>
      </c>
    </row>
    <row r="669" spans="1:25">
      <c r="A669" s="64" t="s">
        <v>2000</v>
      </c>
      <c r="B669" s="64" t="s">
        <v>1986</v>
      </c>
      <c r="C669" s="64" t="s">
        <v>28</v>
      </c>
      <c r="D669" s="64" t="s">
        <v>29</v>
      </c>
      <c r="E669" s="64" t="s">
        <v>1987</v>
      </c>
      <c r="F669" s="64" t="s">
        <v>2001</v>
      </c>
      <c r="G669" s="64" t="s">
        <v>23</v>
      </c>
      <c r="H669" s="64" t="s">
        <v>24</v>
      </c>
      <c r="I669" s="64" t="s">
        <v>81</v>
      </c>
      <c r="J669" s="64" t="s">
        <v>2002</v>
      </c>
      <c r="K669" s="64" t="s">
        <v>1473</v>
      </c>
      <c r="L669" s="65">
        <v>28228</v>
      </c>
      <c r="M669" s="65">
        <v>0</v>
      </c>
      <c r="N669" s="65">
        <v>0</v>
      </c>
      <c r="O669" s="65">
        <v>43079</v>
      </c>
      <c r="P669" s="65">
        <v>0</v>
      </c>
      <c r="Q669" s="65">
        <v>4627</v>
      </c>
      <c r="R669" s="65">
        <v>2459</v>
      </c>
      <c r="S669" s="65">
        <v>107</v>
      </c>
      <c r="T669" s="57">
        <v>0</v>
      </c>
      <c r="U669" s="58">
        <v>245410.85341619517</v>
      </c>
      <c r="V669" s="58">
        <v>261297.3205067786</v>
      </c>
      <c r="W669" s="58" t="str">
        <f t="shared" si="10"/>
        <v>B</v>
      </c>
      <c r="X669" s="58">
        <v>261297</v>
      </c>
      <c r="Y669" s="63">
        <v>227973</v>
      </c>
    </row>
    <row r="670" spans="1:25">
      <c r="A670" s="64" t="s">
        <v>2003</v>
      </c>
      <c r="B670" s="64" t="s">
        <v>1986</v>
      </c>
      <c r="C670" s="64" t="s">
        <v>28</v>
      </c>
      <c r="D670" s="64" t="s">
        <v>29</v>
      </c>
      <c r="E670" s="64" t="s">
        <v>1987</v>
      </c>
      <c r="F670" s="64" t="s">
        <v>2004</v>
      </c>
      <c r="G670" s="64" t="s">
        <v>23</v>
      </c>
      <c r="H670" s="64" t="s">
        <v>24</v>
      </c>
      <c r="I670" s="64" t="s">
        <v>2005</v>
      </c>
      <c r="J670" s="64" t="s">
        <v>2006</v>
      </c>
      <c r="K670" s="64" t="s">
        <v>172</v>
      </c>
      <c r="L670" s="65">
        <v>39213</v>
      </c>
      <c r="M670" s="65">
        <v>39589</v>
      </c>
      <c r="N670" s="65">
        <v>39246</v>
      </c>
      <c r="O670" s="65">
        <v>50150</v>
      </c>
      <c r="P670" s="65">
        <v>0</v>
      </c>
      <c r="Q670" s="65">
        <v>8511</v>
      </c>
      <c r="R670" s="65">
        <v>4093</v>
      </c>
      <c r="S670" s="65">
        <v>362</v>
      </c>
      <c r="T670" s="57">
        <v>8396</v>
      </c>
      <c r="U670" s="58">
        <v>422203.47112046625</v>
      </c>
      <c r="V670" s="58">
        <v>555397.69253156753</v>
      </c>
      <c r="W670" s="58" t="str">
        <f t="shared" si="10"/>
        <v>B</v>
      </c>
      <c r="X670" s="58">
        <v>555398</v>
      </c>
      <c r="Y670" s="63">
        <v>484567</v>
      </c>
    </row>
    <row r="671" spans="1:25">
      <c r="A671" s="64" t="s">
        <v>1549</v>
      </c>
      <c r="B671" s="64" t="s">
        <v>1986</v>
      </c>
      <c r="C671" s="64" t="s">
        <v>28</v>
      </c>
      <c r="D671" s="64" t="s">
        <v>29</v>
      </c>
      <c r="E671" s="64" t="s">
        <v>1987</v>
      </c>
      <c r="F671" s="64" t="s">
        <v>534</v>
      </c>
      <c r="G671" s="64" t="s">
        <v>23</v>
      </c>
      <c r="H671" s="64" t="s">
        <v>24</v>
      </c>
      <c r="I671" s="64" t="s">
        <v>2007</v>
      </c>
      <c r="J671" s="64" t="s">
        <v>1551</v>
      </c>
      <c r="K671" s="64" t="s">
        <v>172</v>
      </c>
      <c r="L671" s="65">
        <v>475539</v>
      </c>
      <c r="M671" s="65">
        <v>448031</v>
      </c>
      <c r="N671" s="65">
        <v>448159</v>
      </c>
      <c r="O671" s="65">
        <v>459787</v>
      </c>
      <c r="P671" s="65">
        <v>0</v>
      </c>
      <c r="Q671" s="65">
        <v>79566</v>
      </c>
      <c r="R671" s="65">
        <v>56519</v>
      </c>
      <c r="S671" s="65">
        <v>3152</v>
      </c>
      <c r="T671" s="57">
        <v>250204</v>
      </c>
      <c r="U671" s="58">
        <v>3889918.5181297748</v>
      </c>
      <c r="V671" s="58">
        <v>8654428.3619326726</v>
      </c>
      <c r="W671" s="58" t="str">
        <f t="shared" si="10"/>
        <v>B</v>
      </c>
      <c r="X671" s="58">
        <v>8654428</v>
      </c>
      <c r="Y671" s="63">
        <v>7550707</v>
      </c>
    </row>
    <row r="672" spans="1:25">
      <c r="A672" s="64" t="s">
        <v>2008</v>
      </c>
      <c r="B672" s="64" t="s">
        <v>1986</v>
      </c>
      <c r="C672" s="64" t="s">
        <v>49</v>
      </c>
      <c r="D672" s="64" t="s">
        <v>50</v>
      </c>
      <c r="E672" s="64" t="s">
        <v>1987</v>
      </c>
      <c r="F672" s="64" t="s">
        <v>584</v>
      </c>
      <c r="G672" s="64" t="s">
        <v>23</v>
      </c>
      <c r="H672" s="64" t="s">
        <v>24</v>
      </c>
      <c r="I672" s="64" t="s">
        <v>2009</v>
      </c>
      <c r="J672" s="64" t="s">
        <v>1551</v>
      </c>
      <c r="K672" s="64" t="s">
        <v>172</v>
      </c>
      <c r="L672" s="65">
        <v>8267</v>
      </c>
      <c r="M672" s="65">
        <v>0</v>
      </c>
      <c r="N672" s="65">
        <v>0</v>
      </c>
      <c r="O672" s="65">
        <v>91364</v>
      </c>
      <c r="P672" s="65">
        <v>0</v>
      </c>
      <c r="Q672" s="65">
        <v>4065</v>
      </c>
      <c r="R672" s="65">
        <v>801</v>
      </c>
      <c r="S672" s="65">
        <v>155</v>
      </c>
      <c r="T672" s="57">
        <v>0</v>
      </c>
      <c r="U672" s="58">
        <v>331123.73727688205</v>
      </c>
      <c r="V672" s="58">
        <v>132418.87987782131</v>
      </c>
      <c r="W672" s="58" t="str">
        <f t="shared" si="10"/>
        <v>A</v>
      </c>
      <c r="X672" s="58">
        <v>331124</v>
      </c>
      <c r="Y672" s="63">
        <v>288895</v>
      </c>
    </row>
    <row r="673" spans="1:25">
      <c r="A673" s="64" t="s">
        <v>2010</v>
      </c>
      <c r="B673" s="64" t="s">
        <v>1986</v>
      </c>
      <c r="C673" s="64" t="s">
        <v>49</v>
      </c>
      <c r="D673" s="64" t="s">
        <v>50</v>
      </c>
      <c r="E673" s="64" t="s">
        <v>1987</v>
      </c>
      <c r="F673" s="64" t="s">
        <v>714</v>
      </c>
      <c r="G673" s="64" t="s">
        <v>1361</v>
      </c>
      <c r="H673" s="64" t="s">
        <v>24</v>
      </c>
      <c r="I673" s="64" t="s">
        <v>2011</v>
      </c>
      <c r="J673" s="64" t="s">
        <v>1332</v>
      </c>
      <c r="K673" s="64" t="s">
        <v>1473</v>
      </c>
      <c r="L673" s="65">
        <v>3770</v>
      </c>
      <c r="M673" s="65">
        <v>0</v>
      </c>
      <c r="N673" s="65">
        <v>0</v>
      </c>
      <c r="O673" s="65">
        <v>79329</v>
      </c>
      <c r="P673" s="65">
        <v>0</v>
      </c>
      <c r="Q673" s="65">
        <v>2387</v>
      </c>
      <c r="R673" s="65">
        <v>178</v>
      </c>
      <c r="S673" s="65">
        <v>200</v>
      </c>
      <c r="T673" s="57">
        <v>0</v>
      </c>
      <c r="U673" s="58">
        <v>263366.49579408939</v>
      </c>
      <c r="V673" s="58">
        <v>56865.080531018575</v>
      </c>
      <c r="W673" s="58" t="str">
        <f t="shared" si="10"/>
        <v>A</v>
      </c>
      <c r="X673" s="58">
        <v>263366</v>
      </c>
      <c r="Y673" s="63">
        <v>229778</v>
      </c>
    </row>
    <row r="674" spans="1:25">
      <c r="A674" s="64" t="s">
        <v>2012</v>
      </c>
      <c r="B674" s="64" t="s">
        <v>1986</v>
      </c>
      <c r="C674" s="64" t="s">
        <v>28</v>
      </c>
      <c r="D674" s="64" t="s">
        <v>29</v>
      </c>
      <c r="E674" s="64" t="s">
        <v>1987</v>
      </c>
      <c r="F674" s="64" t="s">
        <v>2013</v>
      </c>
      <c r="G674" s="64" t="s">
        <v>1361</v>
      </c>
      <c r="H674" s="64" t="s">
        <v>24</v>
      </c>
      <c r="I674" s="64" t="s">
        <v>2014</v>
      </c>
      <c r="J674" s="64" t="s">
        <v>1332</v>
      </c>
      <c r="K674" s="64" t="s">
        <v>1473</v>
      </c>
      <c r="L674" s="65">
        <v>21189</v>
      </c>
      <c r="M674" s="65">
        <v>37400</v>
      </c>
      <c r="N674" s="65">
        <v>37379</v>
      </c>
      <c r="O674" s="65">
        <v>65794</v>
      </c>
      <c r="P674" s="65">
        <v>0</v>
      </c>
      <c r="Q674" s="65">
        <v>5294</v>
      </c>
      <c r="R674" s="65">
        <v>2107</v>
      </c>
      <c r="S674" s="65">
        <v>189</v>
      </c>
      <c r="T674" s="57">
        <v>0</v>
      </c>
      <c r="U674" s="58">
        <v>324502.4003861266</v>
      </c>
      <c r="V674" s="58">
        <v>248477.87880529911</v>
      </c>
      <c r="W674" s="58" t="str">
        <f t="shared" si="10"/>
        <v>A</v>
      </c>
      <c r="X674" s="58">
        <v>324502</v>
      </c>
      <c r="Y674" s="63">
        <v>283117</v>
      </c>
    </row>
    <row r="675" spans="1:25">
      <c r="A675" s="64" t="s">
        <v>2015</v>
      </c>
      <c r="B675" s="64" t="s">
        <v>1986</v>
      </c>
      <c r="C675" s="64" t="s">
        <v>28</v>
      </c>
      <c r="D675" s="64" t="s">
        <v>29</v>
      </c>
      <c r="E675" s="64" t="s">
        <v>1987</v>
      </c>
      <c r="F675" s="64" t="s">
        <v>2016</v>
      </c>
      <c r="G675" s="64" t="s">
        <v>1034</v>
      </c>
      <c r="H675" s="64" t="s">
        <v>24</v>
      </c>
      <c r="I675" s="64" t="s">
        <v>2017</v>
      </c>
      <c r="J675" s="64" t="s">
        <v>2018</v>
      </c>
      <c r="K675" s="64" t="s">
        <v>172</v>
      </c>
      <c r="L675" s="65">
        <v>79673</v>
      </c>
      <c r="M675" s="65">
        <v>76691</v>
      </c>
      <c r="N675" s="65">
        <v>76691</v>
      </c>
      <c r="O675" s="65">
        <v>76780</v>
      </c>
      <c r="P675" s="65">
        <v>0</v>
      </c>
      <c r="Q675" s="65">
        <v>11113</v>
      </c>
      <c r="R675" s="65">
        <v>11035</v>
      </c>
      <c r="S675" s="65">
        <v>510</v>
      </c>
      <c r="T675" s="57">
        <v>42174</v>
      </c>
      <c r="U675" s="58">
        <v>579808.13869408541</v>
      </c>
      <c r="V675" s="58">
        <v>1524051.6441566418</v>
      </c>
      <c r="W675" s="58" t="str">
        <f t="shared" si="10"/>
        <v>B</v>
      </c>
      <c r="X675" s="58">
        <v>1524052</v>
      </c>
      <c r="Y675" s="63">
        <v>1329686</v>
      </c>
    </row>
    <row r="676" spans="1:25">
      <c r="A676" s="64" t="s">
        <v>2019</v>
      </c>
      <c r="B676" s="64" t="s">
        <v>1986</v>
      </c>
      <c r="C676" s="64" t="s">
        <v>28</v>
      </c>
      <c r="D676" s="64" t="s">
        <v>29</v>
      </c>
      <c r="E676" s="64" t="s">
        <v>1987</v>
      </c>
      <c r="F676" s="64" t="s">
        <v>2020</v>
      </c>
      <c r="G676" s="64" t="s">
        <v>1756</v>
      </c>
      <c r="H676" s="64" t="s">
        <v>24</v>
      </c>
      <c r="I676" s="64" t="s">
        <v>206</v>
      </c>
      <c r="J676" s="64" t="s">
        <v>1332</v>
      </c>
      <c r="K676" s="64" t="s">
        <v>1473</v>
      </c>
      <c r="L676" s="65">
        <v>750026</v>
      </c>
      <c r="M676" s="65">
        <v>452804</v>
      </c>
      <c r="N676" s="65">
        <v>453085</v>
      </c>
      <c r="O676" s="65">
        <v>319294</v>
      </c>
      <c r="P676" s="65">
        <v>0</v>
      </c>
      <c r="Q676" s="65">
        <v>84235</v>
      </c>
      <c r="R676" s="65">
        <v>106824</v>
      </c>
      <c r="S676" s="65">
        <v>3343</v>
      </c>
      <c r="T676" s="57">
        <v>800513</v>
      </c>
      <c r="U676" s="58">
        <v>3790022.0215558554</v>
      </c>
      <c r="V676" s="58">
        <v>19250648.677125536</v>
      </c>
      <c r="W676" s="58" t="str">
        <f t="shared" si="10"/>
        <v>B</v>
      </c>
      <c r="X676" s="58">
        <v>19250649</v>
      </c>
      <c r="Y676" s="63">
        <v>16795565</v>
      </c>
    </row>
    <row r="677" spans="1:25">
      <c r="A677" s="64" t="s">
        <v>1443</v>
      </c>
      <c r="B677" s="64" t="s">
        <v>1986</v>
      </c>
      <c r="C677" s="64" t="s">
        <v>28</v>
      </c>
      <c r="D677" s="64" t="s">
        <v>29</v>
      </c>
      <c r="E677" s="64" t="s">
        <v>1987</v>
      </c>
      <c r="F677" s="64" t="s">
        <v>2021</v>
      </c>
      <c r="G677" s="64" t="s">
        <v>23</v>
      </c>
      <c r="H677" s="64" t="s">
        <v>24</v>
      </c>
      <c r="I677" s="64" t="s">
        <v>668</v>
      </c>
      <c r="J677" s="64" t="s">
        <v>2022</v>
      </c>
      <c r="K677" s="64" t="s">
        <v>172</v>
      </c>
      <c r="L677" s="65">
        <v>95865</v>
      </c>
      <c r="M677" s="65">
        <v>133116</v>
      </c>
      <c r="N677" s="65">
        <v>133116</v>
      </c>
      <c r="O677" s="65">
        <v>159498</v>
      </c>
      <c r="P677" s="65">
        <v>0</v>
      </c>
      <c r="Q677" s="65">
        <v>29289</v>
      </c>
      <c r="R677" s="65">
        <v>11205</v>
      </c>
      <c r="S677" s="65">
        <v>808</v>
      </c>
      <c r="T677" s="57">
        <v>0</v>
      </c>
      <c r="U677" s="58">
        <v>1353094.4773706722</v>
      </c>
      <c r="V677" s="58">
        <v>1342403.3808781328</v>
      </c>
      <c r="W677" s="58" t="str">
        <f t="shared" si="10"/>
        <v>A</v>
      </c>
      <c r="X677" s="58">
        <v>1353094</v>
      </c>
      <c r="Y677" s="63">
        <v>1180530</v>
      </c>
    </row>
    <row r="678" spans="1:25">
      <c r="A678" s="64" t="s">
        <v>101</v>
      </c>
      <c r="B678" s="64" t="s">
        <v>1986</v>
      </c>
      <c r="C678" s="64" t="s">
        <v>102</v>
      </c>
      <c r="D678" s="64" t="s">
        <v>103</v>
      </c>
      <c r="E678" s="64" t="s">
        <v>1987</v>
      </c>
      <c r="F678" s="64" t="s">
        <v>793</v>
      </c>
      <c r="G678" s="64" t="s">
        <v>483</v>
      </c>
      <c r="H678" s="64" t="s">
        <v>24</v>
      </c>
      <c r="I678" s="64" t="s">
        <v>24</v>
      </c>
      <c r="J678" s="64" t="s">
        <v>1332</v>
      </c>
      <c r="K678" s="64" t="s">
        <v>1473</v>
      </c>
      <c r="L678" s="65">
        <v>66177</v>
      </c>
      <c r="M678" s="65">
        <v>0</v>
      </c>
      <c r="N678" s="65">
        <v>0</v>
      </c>
      <c r="O678" s="65">
        <v>218104</v>
      </c>
      <c r="P678" s="65">
        <v>0</v>
      </c>
      <c r="Q678" s="65">
        <v>19844</v>
      </c>
      <c r="R678" s="65">
        <v>4434</v>
      </c>
      <c r="S678" s="65">
        <v>974</v>
      </c>
      <c r="T678" s="57">
        <v>0</v>
      </c>
      <c r="U678" s="58">
        <v>1205273.2121914173</v>
      </c>
      <c r="V678" s="58">
        <v>683856.30807317863</v>
      </c>
      <c r="W678" s="58" t="str">
        <f t="shared" si="10"/>
        <v>A</v>
      </c>
      <c r="X678" s="58">
        <v>1205273</v>
      </c>
      <c r="Y678" s="63">
        <v>1051561</v>
      </c>
    </row>
    <row r="679" spans="1:25">
      <c r="A679" s="64" t="s">
        <v>2023</v>
      </c>
      <c r="B679" s="64" t="s">
        <v>1986</v>
      </c>
      <c r="C679" s="64" t="s">
        <v>102</v>
      </c>
      <c r="D679" s="64" t="s">
        <v>103</v>
      </c>
      <c r="E679" s="64" t="s">
        <v>1987</v>
      </c>
      <c r="F679" s="64" t="s">
        <v>2024</v>
      </c>
      <c r="G679" s="64" t="s">
        <v>1361</v>
      </c>
      <c r="H679" s="64" t="s">
        <v>24</v>
      </c>
      <c r="I679" s="64" t="s">
        <v>24</v>
      </c>
      <c r="J679" s="64" t="s">
        <v>1332</v>
      </c>
      <c r="K679" s="64" t="s">
        <v>1473</v>
      </c>
      <c r="L679" s="65">
        <v>27428</v>
      </c>
      <c r="M679" s="65">
        <v>-37400</v>
      </c>
      <c r="N679" s="65">
        <v>-37379</v>
      </c>
      <c r="O679" s="65">
        <v>212547</v>
      </c>
      <c r="P679" s="65">
        <v>0</v>
      </c>
      <c r="Q679" s="65">
        <v>7605</v>
      </c>
      <c r="R679" s="65">
        <v>1234</v>
      </c>
      <c r="S679" s="65">
        <v>393</v>
      </c>
      <c r="T679" s="57">
        <v>0</v>
      </c>
      <c r="U679" s="58">
        <v>718730.75548734586</v>
      </c>
      <c r="V679" s="58">
        <v>228830.28495132801</v>
      </c>
      <c r="W679" s="58" t="str">
        <f t="shared" si="10"/>
        <v>A</v>
      </c>
      <c r="X679" s="58">
        <v>718731</v>
      </c>
      <c r="Y679" s="63">
        <v>627069</v>
      </c>
    </row>
    <row r="680" spans="1:25">
      <c r="A680" s="64" t="s">
        <v>1982</v>
      </c>
      <c r="B680" s="64" t="s">
        <v>1986</v>
      </c>
      <c r="C680" s="64" t="s">
        <v>102</v>
      </c>
      <c r="D680" s="64" t="s">
        <v>103</v>
      </c>
      <c r="E680" s="64" t="s">
        <v>1987</v>
      </c>
      <c r="F680" s="64" t="s">
        <v>2025</v>
      </c>
      <c r="G680" s="64" t="s">
        <v>1995</v>
      </c>
      <c r="H680" s="64" t="s">
        <v>24</v>
      </c>
      <c r="I680" s="64" t="s">
        <v>24</v>
      </c>
      <c r="J680" s="64" t="s">
        <v>1332</v>
      </c>
      <c r="K680" s="64" t="s">
        <v>1473</v>
      </c>
      <c r="L680" s="65">
        <v>649686</v>
      </c>
      <c r="M680" s="65">
        <v>897754</v>
      </c>
      <c r="N680" s="65">
        <v>898561</v>
      </c>
      <c r="O680" s="65">
        <v>928525</v>
      </c>
      <c r="P680" s="65">
        <v>0</v>
      </c>
      <c r="Q680" s="65">
        <v>86268</v>
      </c>
      <c r="R680" s="65">
        <v>44203</v>
      </c>
      <c r="S680" s="65">
        <v>3349</v>
      </c>
      <c r="T680" s="57">
        <v>41472</v>
      </c>
      <c r="U680" s="58">
        <v>5051192.113063219</v>
      </c>
      <c r="V680" s="58">
        <v>5232267.1987100653</v>
      </c>
      <c r="W680" s="58" t="str">
        <f t="shared" si="10"/>
        <v>B</v>
      </c>
      <c r="X680" s="58">
        <v>5232267</v>
      </c>
      <c r="Y680" s="63">
        <v>4564983</v>
      </c>
    </row>
    <row r="681" spans="1:25">
      <c r="A681" s="64" t="s">
        <v>2045</v>
      </c>
      <c r="B681" s="64" t="s">
        <v>2046</v>
      </c>
      <c r="C681" s="64" t="s">
        <v>19</v>
      </c>
      <c r="D681" s="64" t="s">
        <v>20</v>
      </c>
      <c r="E681" s="64" t="s">
        <v>2047</v>
      </c>
      <c r="F681" s="64" t="s">
        <v>22</v>
      </c>
      <c r="G681" s="64" t="s">
        <v>23</v>
      </c>
      <c r="H681" s="64" t="s">
        <v>24</v>
      </c>
      <c r="I681" s="64" t="s">
        <v>24</v>
      </c>
      <c r="J681" s="64" t="s">
        <v>25</v>
      </c>
      <c r="K681" s="64" t="s">
        <v>172</v>
      </c>
      <c r="L681" s="65">
        <v>0</v>
      </c>
      <c r="M681" s="65">
        <v>786690</v>
      </c>
      <c r="N681" s="65">
        <v>786690</v>
      </c>
      <c r="O681" s="65">
        <v>722020</v>
      </c>
      <c r="P681" s="65">
        <v>0</v>
      </c>
      <c r="Q681" s="65">
        <v>86630</v>
      </c>
      <c r="R681" s="65">
        <v>59357</v>
      </c>
      <c r="S681" s="65">
        <v>3347</v>
      </c>
      <c r="T681" s="57">
        <v>0</v>
      </c>
      <c r="U681" s="58">
        <v>5122885.2202325668</v>
      </c>
      <c r="V681" s="58">
        <v>6593422.7259370405</v>
      </c>
      <c r="W681" s="58" t="str">
        <f t="shared" si="10"/>
        <v>B</v>
      </c>
      <c r="X681" s="58">
        <v>6593423</v>
      </c>
      <c r="Y681" s="63">
        <v>5497803</v>
      </c>
    </row>
    <row r="682" spans="1:25">
      <c r="A682" s="64" t="s">
        <v>2048</v>
      </c>
      <c r="B682" s="64" t="s">
        <v>2046</v>
      </c>
      <c r="C682" s="64" t="s">
        <v>28</v>
      </c>
      <c r="D682" s="64" t="s">
        <v>29</v>
      </c>
      <c r="E682" s="64" t="s">
        <v>2047</v>
      </c>
      <c r="F682" s="64" t="s">
        <v>1755</v>
      </c>
      <c r="G682" s="64" t="s">
        <v>272</v>
      </c>
      <c r="H682" s="64" t="s">
        <v>24</v>
      </c>
      <c r="I682" s="64" t="s">
        <v>2049</v>
      </c>
      <c r="J682" s="64" t="s">
        <v>2050</v>
      </c>
      <c r="K682" s="64" t="s">
        <v>172</v>
      </c>
      <c r="L682" s="65">
        <v>52851</v>
      </c>
      <c r="M682" s="65">
        <v>76937</v>
      </c>
      <c r="N682" s="65">
        <v>66798</v>
      </c>
      <c r="O682" s="65">
        <v>104170</v>
      </c>
      <c r="P682" s="65">
        <v>90442</v>
      </c>
      <c r="Q682" s="65">
        <v>12050</v>
      </c>
      <c r="R682" s="65">
        <v>4422</v>
      </c>
      <c r="S682" s="65">
        <v>458</v>
      </c>
      <c r="T682" s="57">
        <v>0</v>
      </c>
      <c r="U682" s="58">
        <v>653721.6999569172</v>
      </c>
      <c r="V682" s="58">
        <v>538857.93218918715</v>
      </c>
      <c r="W682" s="58" t="str">
        <f t="shared" si="10"/>
        <v>A</v>
      </c>
      <c r="X682" s="58">
        <v>653722</v>
      </c>
      <c r="Y682" s="63">
        <v>570351</v>
      </c>
    </row>
    <row r="683" spans="1:25">
      <c r="A683" s="64" t="s">
        <v>2051</v>
      </c>
      <c r="B683" s="64" t="s">
        <v>2046</v>
      </c>
      <c r="C683" s="64" t="s">
        <v>28</v>
      </c>
      <c r="D683" s="64" t="s">
        <v>29</v>
      </c>
      <c r="E683" s="64" t="s">
        <v>2047</v>
      </c>
      <c r="F683" s="64" t="s">
        <v>1337</v>
      </c>
      <c r="G683" s="64" t="s">
        <v>175</v>
      </c>
      <c r="H683" s="64" t="s">
        <v>24</v>
      </c>
      <c r="I683" s="64" t="s">
        <v>2052</v>
      </c>
      <c r="J683" s="64" t="s">
        <v>2053</v>
      </c>
      <c r="K683" s="64" t="s">
        <v>172</v>
      </c>
      <c r="L683" s="65">
        <v>55244</v>
      </c>
      <c r="M683" s="65">
        <v>56884</v>
      </c>
      <c r="N683" s="65">
        <v>56725</v>
      </c>
      <c r="O683" s="65">
        <v>58505</v>
      </c>
      <c r="P683" s="65">
        <v>0</v>
      </c>
      <c r="Q683" s="65">
        <v>8744</v>
      </c>
      <c r="R683" s="65">
        <v>5040</v>
      </c>
      <c r="S683" s="65">
        <v>300</v>
      </c>
      <c r="T683" s="57">
        <v>23976</v>
      </c>
      <c r="U683" s="58">
        <v>435309.61473932973</v>
      </c>
      <c r="V683" s="58">
        <v>823153.44622432266</v>
      </c>
      <c r="W683" s="58" t="str">
        <f t="shared" si="10"/>
        <v>B</v>
      </c>
      <c r="X683" s="58">
        <v>823153</v>
      </c>
      <c r="Y683" s="63">
        <v>718174</v>
      </c>
    </row>
    <row r="684" spans="1:25">
      <c r="A684" s="64" t="s">
        <v>2054</v>
      </c>
      <c r="B684" s="64" t="s">
        <v>2046</v>
      </c>
      <c r="C684" s="64" t="s">
        <v>28</v>
      </c>
      <c r="D684" s="64" t="s">
        <v>29</v>
      </c>
      <c r="E684" s="64" t="s">
        <v>2047</v>
      </c>
      <c r="F684" s="64" t="s">
        <v>2055</v>
      </c>
      <c r="G684" s="64" t="s">
        <v>1238</v>
      </c>
      <c r="H684" s="64" t="s">
        <v>24</v>
      </c>
      <c r="I684" s="64" t="s">
        <v>2056</v>
      </c>
      <c r="J684" s="64" t="s">
        <v>2057</v>
      </c>
      <c r="K684" s="64" t="s">
        <v>172</v>
      </c>
      <c r="L684" s="65">
        <v>27090</v>
      </c>
      <c r="M684" s="65">
        <v>0</v>
      </c>
      <c r="N684" s="65">
        <v>0</v>
      </c>
      <c r="O684" s="65">
        <v>66788</v>
      </c>
      <c r="P684" s="65">
        <v>0</v>
      </c>
      <c r="Q684" s="65">
        <v>15224</v>
      </c>
      <c r="R684" s="65">
        <v>4426</v>
      </c>
      <c r="S684" s="65">
        <v>254</v>
      </c>
      <c r="T684" s="57">
        <v>0</v>
      </c>
      <c r="U684" s="58">
        <v>643534.88333163422</v>
      </c>
      <c r="V684" s="58">
        <v>597843.16389091685</v>
      </c>
      <c r="W684" s="58" t="str">
        <f t="shared" si="10"/>
        <v>A</v>
      </c>
      <c r="X684" s="58">
        <v>643535</v>
      </c>
      <c r="Y684" s="63">
        <v>561463</v>
      </c>
    </row>
    <row r="685" spans="1:25">
      <c r="A685" s="64" t="s">
        <v>2135</v>
      </c>
      <c r="B685" s="64" t="s">
        <v>2136</v>
      </c>
      <c r="C685" s="64" t="s">
        <v>19</v>
      </c>
      <c r="D685" s="64" t="s">
        <v>20</v>
      </c>
      <c r="E685" s="64" t="s">
        <v>2137</v>
      </c>
      <c r="F685" s="64" t="s">
        <v>22</v>
      </c>
      <c r="G685" s="64" t="s">
        <v>23</v>
      </c>
      <c r="H685" s="64" t="s">
        <v>24</v>
      </c>
      <c r="I685" s="64" t="s">
        <v>24</v>
      </c>
      <c r="J685" s="64" t="s">
        <v>25</v>
      </c>
      <c r="K685" s="64" t="s">
        <v>853</v>
      </c>
      <c r="L685" s="65">
        <v>0</v>
      </c>
      <c r="M685" s="65">
        <v>1569915</v>
      </c>
      <c r="N685" s="65">
        <v>1569825</v>
      </c>
      <c r="O685" s="65">
        <v>1104435</v>
      </c>
      <c r="P685" s="65">
        <v>0</v>
      </c>
      <c r="Q685" s="65">
        <v>100789</v>
      </c>
      <c r="R685" s="65">
        <v>128785</v>
      </c>
      <c r="S685" s="65">
        <v>5704</v>
      </c>
      <c r="T685" s="57">
        <v>0</v>
      </c>
      <c r="U685" s="58">
        <v>7001974.3312999485</v>
      </c>
      <c r="V685" s="58">
        <v>11917879.942766942</v>
      </c>
      <c r="W685" s="58" t="str">
        <f t="shared" si="10"/>
        <v>B</v>
      </c>
      <c r="X685" s="58">
        <v>11917880</v>
      </c>
      <c r="Y685" s="63">
        <v>9937502</v>
      </c>
    </row>
    <row r="686" spans="1:25">
      <c r="A686" s="64" t="s">
        <v>2138</v>
      </c>
      <c r="B686" s="64" t="s">
        <v>2136</v>
      </c>
      <c r="C686" s="64" t="s">
        <v>49</v>
      </c>
      <c r="D686" s="64" t="s">
        <v>50</v>
      </c>
      <c r="E686" s="64" t="s">
        <v>2137</v>
      </c>
      <c r="F686" s="64" t="s">
        <v>2139</v>
      </c>
      <c r="G686" s="64" t="s">
        <v>2140</v>
      </c>
      <c r="H686" s="64" t="s">
        <v>24</v>
      </c>
      <c r="I686" s="64" t="s">
        <v>2141</v>
      </c>
      <c r="J686" s="64" t="s">
        <v>2142</v>
      </c>
      <c r="K686" s="64" t="s">
        <v>853</v>
      </c>
      <c r="L686" s="65">
        <v>8831</v>
      </c>
      <c r="M686" s="65">
        <v>0</v>
      </c>
      <c r="N686" s="65">
        <v>0</v>
      </c>
      <c r="O686" s="65">
        <v>50137</v>
      </c>
      <c r="P686" s="65">
        <v>0</v>
      </c>
      <c r="Q686" s="65">
        <v>4667</v>
      </c>
      <c r="R686" s="65">
        <v>1297</v>
      </c>
      <c r="S686" s="65">
        <v>532</v>
      </c>
      <c r="T686" s="57">
        <v>0</v>
      </c>
      <c r="U686" s="58">
        <v>332479.09299552208</v>
      </c>
      <c r="V686" s="58">
        <v>178997.58564294904</v>
      </c>
      <c r="W686" s="58" t="str">
        <f t="shared" si="10"/>
        <v>A</v>
      </c>
      <c r="X686" s="58">
        <v>332479</v>
      </c>
      <c r="Y686" s="63">
        <v>290077</v>
      </c>
    </row>
    <row r="687" spans="1:25">
      <c r="A687" s="64" t="s">
        <v>2143</v>
      </c>
      <c r="B687" s="64" t="s">
        <v>2136</v>
      </c>
      <c r="C687" s="64" t="s">
        <v>28</v>
      </c>
      <c r="D687" s="64" t="s">
        <v>29</v>
      </c>
      <c r="E687" s="64" t="s">
        <v>2137</v>
      </c>
      <c r="F687" s="64" t="s">
        <v>1028</v>
      </c>
      <c r="G687" s="64" t="s">
        <v>1623</v>
      </c>
      <c r="H687" s="64" t="s">
        <v>24</v>
      </c>
      <c r="I687" s="64" t="s">
        <v>375</v>
      </c>
      <c r="J687" s="64" t="s">
        <v>2142</v>
      </c>
      <c r="K687" s="64" t="s">
        <v>853</v>
      </c>
      <c r="L687" s="65">
        <v>129028</v>
      </c>
      <c r="M687" s="65">
        <v>171932</v>
      </c>
      <c r="N687" s="65">
        <v>171932</v>
      </c>
      <c r="O687" s="65">
        <v>258379</v>
      </c>
      <c r="P687" s="65">
        <v>0</v>
      </c>
      <c r="Q687" s="65">
        <v>33627</v>
      </c>
      <c r="R687" s="65">
        <v>15514</v>
      </c>
      <c r="S687" s="65">
        <v>1468</v>
      </c>
      <c r="T687" s="57">
        <v>0</v>
      </c>
      <c r="U687" s="58">
        <v>1792916.2599073777</v>
      </c>
      <c r="V687" s="58">
        <v>1730561.7123976306</v>
      </c>
      <c r="W687" s="58" t="str">
        <f t="shared" si="10"/>
        <v>A</v>
      </c>
      <c r="X687" s="58">
        <v>1792916</v>
      </c>
      <c r="Y687" s="63">
        <v>1564261</v>
      </c>
    </row>
    <row r="688" spans="1:25">
      <c r="A688" s="64" t="s">
        <v>2144</v>
      </c>
      <c r="B688" s="64" t="s">
        <v>2136</v>
      </c>
      <c r="C688" s="64" t="s">
        <v>28</v>
      </c>
      <c r="D688" s="64" t="s">
        <v>29</v>
      </c>
      <c r="E688" s="64" t="s">
        <v>2137</v>
      </c>
      <c r="F688" s="64" t="s">
        <v>2145</v>
      </c>
      <c r="G688" s="64" t="s">
        <v>73</v>
      </c>
      <c r="H688" s="64" t="s">
        <v>24</v>
      </c>
      <c r="I688" s="64" t="s">
        <v>81</v>
      </c>
      <c r="J688" s="64" t="s">
        <v>1274</v>
      </c>
      <c r="K688" s="64" t="s">
        <v>853</v>
      </c>
      <c r="L688" s="65">
        <v>302612</v>
      </c>
      <c r="M688" s="65">
        <v>346238</v>
      </c>
      <c r="N688" s="65">
        <v>313926</v>
      </c>
      <c r="O688" s="65">
        <v>408958</v>
      </c>
      <c r="P688" s="65">
        <v>370793</v>
      </c>
      <c r="Q688" s="65">
        <v>61133</v>
      </c>
      <c r="R688" s="65">
        <v>43821</v>
      </c>
      <c r="S688" s="65">
        <v>3667</v>
      </c>
      <c r="T688" s="57">
        <v>81014</v>
      </c>
      <c r="U688" s="58">
        <v>3309050.5606475831</v>
      </c>
      <c r="V688" s="58">
        <v>5280130.6872563083</v>
      </c>
      <c r="W688" s="58" t="str">
        <f t="shared" si="10"/>
        <v>B</v>
      </c>
      <c r="X688" s="58">
        <v>5280131</v>
      </c>
      <c r="Y688" s="63">
        <v>4606743</v>
      </c>
    </row>
    <row r="689" spans="1:25">
      <c r="A689" s="64" t="s">
        <v>2301</v>
      </c>
      <c r="B689" s="64" t="s">
        <v>2302</v>
      </c>
      <c r="C689" s="64" t="s">
        <v>19</v>
      </c>
      <c r="D689" s="64" t="s">
        <v>20</v>
      </c>
      <c r="E689" s="64" t="s">
        <v>2303</v>
      </c>
      <c r="F689" s="64" t="s">
        <v>22</v>
      </c>
      <c r="G689" s="64" t="s">
        <v>23</v>
      </c>
      <c r="H689" s="64" t="s">
        <v>24</v>
      </c>
      <c r="I689" s="64" t="s">
        <v>24</v>
      </c>
      <c r="J689" s="64" t="s">
        <v>25</v>
      </c>
      <c r="K689" s="64" t="s">
        <v>172</v>
      </c>
      <c r="L689" s="65">
        <v>0</v>
      </c>
      <c r="M689" s="65">
        <v>800878</v>
      </c>
      <c r="N689" s="65">
        <v>800493</v>
      </c>
      <c r="O689" s="65">
        <v>371509</v>
      </c>
      <c r="P689" s="65">
        <v>0</v>
      </c>
      <c r="Q689" s="65">
        <v>34564</v>
      </c>
      <c r="R689" s="65">
        <v>6351</v>
      </c>
      <c r="S689" s="65">
        <v>2934</v>
      </c>
      <c r="T689" s="57">
        <v>0</v>
      </c>
      <c r="U689" s="58">
        <v>2663931.44395121</v>
      </c>
      <c r="V689" s="58">
        <v>1654553.3109638286</v>
      </c>
      <c r="W689" s="58" t="str">
        <f t="shared" si="10"/>
        <v>A</v>
      </c>
      <c r="X689" s="58">
        <v>2663931</v>
      </c>
      <c r="Y689" s="63">
        <v>2221269</v>
      </c>
    </row>
    <row r="690" spans="1:25">
      <c r="A690" s="64" t="s">
        <v>2304</v>
      </c>
      <c r="B690" s="64" t="s">
        <v>2302</v>
      </c>
      <c r="C690" s="64" t="s">
        <v>28</v>
      </c>
      <c r="D690" s="64" t="s">
        <v>29</v>
      </c>
      <c r="E690" s="64" t="s">
        <v>2303</v>
      </c>
      <c r="F690" s="64" t="s">
        <v>1751</v>
      </c>
      <c r="G690" s="64" t="s">
        <v>1756</v>
      </c>
      <c r="H690" s="64" t="s">
        <v>24</v>
      </c>
      <c r="I690" s="64" t="s">
        <v>2305</v>
      </c>
      <c r="J690" s="64" t="s">
        <v>2306</v>
      </c>
      <c r="K690" s="64" t="s">
        <v>172</v>
      </c>
      <c r="L690" s="65">
        <v>5163</v>
      </c>
      <c r="M690" s="65">
        <v>0</v>
      </c>
      <c r="N690" s="65">
        <v>0</v>
      </c>
      <c r="O690" s="65">
        <v>55274</v>
      </c>
      <c r="P690" s="65">
        <v>0</v>
      </c>
      <c r="Q690" s="65">
        <v>6669</v>
      </c>
      <c r="R690" s="65">
        <v>374</v>
      </c>
      <c r="S690" s="65">
        <v>546</v>
      </c>
      <c r="T690" s="57">
        <v>0</v>
      </c>
      <c r="U690" s="58">
        <v>406654.49738428363</v>
      </c>
      <c r="V690" s="58">
        <v>150062.27402526335</v>
      </c>
      <c r="W690" s="58" t="str">
        <f t="shared" si="10"/>
        <v>A</v>
      </c>
      <c r="X690" s="58">
        <v>406654</v>
      </c>
      <c r="Y690" s="63">
        <v>354792</v>
      </c>
    </row>
    <row r="691" spans="1:25">
      <c r="A691" s="64" t="s">
        <v>1598</v>
      </c>
      <c r="B691" s="64" t="s">
        <v>2302</v>
      </c>
      <c r="C691" s="64" t="s">
        <v>49</v>
      </c>
      <c r="D691" s="64" t="s">
        <v>50</v>
      </c>
      <c r="E691" s="64" t="s">
        <v>2303</v>
      </c>
      <c r="F691" s="64" t="s">
        <v>2307</v>
      </c>
      <c r="G691" s="64" t="s">
        <v>860</v>
      </c>
      <c r="H691" s="64" t="s">
        <v>24</v>
      </c>
      <c r="I691" s="64" t="s">
        <v>2308</v>
      </c>
      <c r="J691" s="64" t="s">
        <v>2309</v>
      </c>
      <c r="K691" s="64" t="s">
        <v>172</v>
      </c>
      <c r="L691" s="65">
        <v>12525</v>
      </c>
      <c r="M691" s="65">
        <v>24363</v>
      </c>
      <c r="N691" s="65">
        <v>24363</v>
      </c>
      <c r="O691" s="65">
        <v>257729</v>
      </c>
      <c r="P691" s="65">
        <v>0</v>
      </c>
      <c r="Q691" s="65">
        <v>17049</v>
      </c>
      <c r="R691" s="65">
        <v>169</v>
      </c>
      <c r="S691" s="65">
        <v>1433</v>
      </c>
      <c r="T691" s="57">
        <v>0</v>
      </c>
      <c r="U691" s="58">
        <v>1274728.1109351686</v>
      </c>
      <c r="V691" s="58">
        <v>327378.2916323237</v>
      </c>
      <c r="W691" s="58" t="str">
        <f t="shared" si="10"/>
        <v>A</v>
      </c>
      <c r="X691" s="58">
        <v>1274728</v>
      </c>
      <c r="Y691" s="63">
        <v>1112159</v>
      </c>
    </row>
    <row r="692" spans="1:25">
      <c r="A692" s="64" t="s">
        <v>2310</v>
      </c>
      <c r="B692" s="64" t="s">
        <v>2302</v>
      </c>
      <c r="C692" s="64" t="s">
        <v>28</v>
      </c>
      <c r="D692" s="64" t="s">
        <v>29</v>
      </c>
      <c r="E692" s="64" t="s">
        <v>2303</v>
      </c>
      <c r="F692" s="64" t="s">
        <v>249</v>
      </c>
      <c r="G692" s="64" t="s">
        <v>860</v>
      </c>
      <c r="H692" s="64" t="s">
        <v>24</v>
      </c>
      <c r="I692" s="64" t="s">
        <v>2311</v>
      </c>
      <c r="J692" s="64" t="s">
        <v>2309</v>
      </c>
      <c r="K692" s="64" t="s">
        <v>172</v>
      </c>
      <c r="L692" s="65">
        <v>64405</v>
      </c>
      <c r="M692" s="65">
        <v>165574</v>
      </c>
      <c r="N692" s="65">
        <v>164674</v>
      </c>
      <c r="O692" s="65">
        <v>583756</v>
      </c>
      <c r="P692" s="65">
        <v>0</v>
      </c>
      <c r="Q692" s="65">
        <v>67437</v>
      </c>
      <c r="R692" s="65">
        <v>933</v>
      </c>
      <c r="S692" s="65">
        <v>8953</v>
      </c>
      <c r="T692" s="57">
        <v>0</v>
      </c>
      <c r="U692" s="58">
        <v>4741979.3390215486</v>
      </c>
      <c r="V692" s="58">
        <v>1313842.2342635214</v>
      </c>
      <c r="W692" s="58" t="str">
        <f t="shared" si="10"/>
        <v>A</v>
      </c>
      <c r="X692" s="58">
        <v>4741979</v>
      </c>
      <c r="Y692" s="63">
        <v>4137222</v>
      </c>
    </row>
    <row r="693" spans="1:25">
      <c r="A693" s="64" t="s">
        <v>2312</v>
      </c>
      <c r="B693" s="64" t="s">
        <v>2302</v>
      </c>
      <c r="C693" s="64" t="s">
        <v>49</v>
      </c>
      <c r="D693" s="64" t="s">
        <v>50</v>
      </c>
      <c r="E693" s="64" t="s">
        <v>2303</v>
      </c>
      <c r="F693" s="64" t="s">
        <v>1260</v>
      </c>
      <c r="G693" s="64" t="s">
        <v>860</v>
      </c>
      <c r="H693" s="64" t="s">
        <v>24</v>
      </c>
      <c r="I693" s="64" t="s">
        <v>2313</v>
      </c>
      <c r="J693" s="64" t="s">
        <v>2309</v>
      </c>
      <c r="K693" s="64" t="s">
        <v>172</v>
      </c>
      <c r="L693" s="65">
        <v>18422</v>
      </c>
      <c r="M693" s="65">
        <v>42739</v>
      </c>
      <c r="N693" s="65">
        <v>42739</v>
      </c>
      <c r="O693" s="65">
        <v>216961</v>
      </c>
      <c r="P693" s="65">
        <v>0</v>
      </c>
      <c r="Q693" s="65">
        <v>22613</v>
      </c>
      <c r="R693" s="65">
        <v>154</v>
      </c>
      <c r="S693" s="65">
        <v>4719</v>
      </c>
      <c r="T693" s="57">
        <v>0</v>
      </c>
      <c r="U693" s="58">
        <v>1922490.1239708941</v>
      </c>
      <c r="V693" s="58">
        <v>429205.96220514685</v>
      </c>
      <c r="W693" s="58" t="str">
        <f t="shared" si="10"/>
        <v>A</v>
      </c>
      <c r="X693" s="58">
        <v>1922490</v>
      </c>
      <c r="Y693" s="63">
        <v>1677310</v>
      </c>
    </row>
    <row r="694" spans="1:25">
      <c r="A694" s="64" t="s">
        <v>2314</v>
      </c>
      <c r="B694" s="64" t="s">
        <v>2302</v>
      </c>
      <c r="C694" s="64" t="s">
        <v>28</v>
      </c>
      <c r="D694" s="64" t="s">
        <v>29</v>
      </c>
      <c r="E694" s="64" t="s">
        <v>2303</v>
      </c>
      <c r="F694" s="64" t="s">
        <v>2315</v>
      </c>
      <c r="G694" s="64" t="s">
        <v>140</v>
      </c>
      <c r="H694" s="64" t="s">
        <v>24</v>
      </c>
      <c r="I694" s="64" t="s">
        <v>2316</v>
      </c>
      <c r="J694" s="64" t="s">
        <v>2317</v>
      </c>
      <c r="K694" s="64" t="s">
        <v>172</v>
      </c>
      <c r="L694" s="65">
        <v>51470</v>
      </c>
      <c r="M694" s="65">
        <v>102241</v>
      </c>
      <c r="N694" s="65">
        <v>100756</v>
      </c>
      <c r="O694" s="65">
        <v>225221</v>
      </c>
      <c r="P694" s="65">
        <v>0</v>
      </c>
      <c r="Q694" s="65">
        <v>30918</v>
      </c>
      <c r="R694" s="65">
        <v>3659</v>
      </c>
      <c r="S694" s="65">
        <v>3655</v>
      </c>
      <c r="T694" s="57">
        <v>0</v>
      </c>
      <c r="U694" s="58">
        <v>2014551.4145850951</v>
      </c>
      <c r="V694" s="58">
        <v>833273.38034293288</v>
      </c>
      <c r="W694" s="58" t="str">
        <f t="shared" si="10"/>
        <v>A</v>
      </c>
      <c r="X694" s="58">
        <v>2014551</v>
      </c>
      <c r="Y694" s="63">
        <v>1757630</v>
      </c>
    </row>
    <row r="695" spans="1:25">
      <c r="A695" s="64" t="s">
        <v>2318</v>
      </c>
      <c r="B695" s="64" t="s">
        <v>2302</v>
      </c>
      <c r="C695" s="64" t="s">
        <v>28</v>
      </c>
      <c r="D695" s="64" t="s">
        <v>29</v>
      </c>
      <c r="E695" s="64" t="s">
        <v>2303</v>
      </c>
      <c r="F695" s="64" t="s">
        <v>1758</v>
      </c>
      <c r="G695" s="64" t="s">
        <v>140</v>
      </c>
      <c r="H695" s="64" t="s">
        <v>24</v>
      </c>
      <c r="I695" s="64" t="s">
        <v>2319</v>
      </c>
      <c r="J695" s="64" t="s">
        <v>2317</v>
      </c>
      <c r="K695" s="64" t="s">
        <v>172</v>
      </c>
      <c r="L695" s="65">
        <v>16618</v>
      </c>
      <c r="M695" s="65">
        <v>40780</v>
      </c>
      <c r="N695" s="65">
        <v>40780</v>
      </c>
      <c r="O695" s="65">
        <v>90264</v>
      </c>
      <c r="P695" s="65">
        <v>0</v>
      </c>
      <c r="Q695" s="65">
        <v>8903</v>
      </c>
      <c r="R695" s="65">
        <v>773</v>
      </c>
      <c r="S695" s="65">
        <v>1216</v>
      </c>
      <c r="T695" s="57">
        <v>0</v>
      </c>
      <c r="U695" s="58">
        <v>657735.11982092168</v>
      </c>
      <c r="V695" s="58">
        <v>219891.02466057497</v>
      </c>
      <c r="W695" s="58" t="str">
        <f t="shared" si="10"/>
        <v>A</v>
      </c>
      <c r="X695" s="58">
        <v>657735</v>
      </c>
      <c r="Y695" s="63">
        <v>573852</v>
      </c>
    </row>
    <row r="696" spans="1:25">
      <c r="A696" s="64" t="s">
        <v>2320</v>
      </c>
      <c r="B696" s="64" t="s">
        <v>2302</v>
      </c>
      <c r="C696" s="64" t="s">
        <v>102</v>
      </c>
      <c r="D696" s="64" t="s">
        <v>103</v>
      </c>
      <c r="E696" s="64" t="s">
        <v>2303</v>
      </c>
      <c r="F696" s="64" t="s">
        <v>943</v>
      </c>
      <c r="G696" s="64" t="s">
        <v>860</v>
      </c>
      <c r="H696" s="64" t="s">
        <v>24</v>
      </c>
      <c r="I696" s="64" t="s">
        <v>24</v>
      </c>
      <c r="J696" s="64" t="s">
        <v>2309</v>
      </c>
      <c r="K696" s="64" t="s">
        <v>172</v>
      </c>
      <c r="L696" s="65">
        <v>31664</v>
      </c>
      <c r="M696" s="65">
        <v>230771</v>
      </c>
      <c r="N696" s="65">
        <v>231311</v>
      </c>
      <c r="O696" s="65">
        <v>892548</v>
      </c>
      <c r="P696" s="65">
        <v>0</v>
      </c>
      <c r="Q696" s="65">
        <v>88436</v>
      </c>
      <c r="R696" s="65">
        <v>1647</v>
      </c>
      <c r="S696" s="65">
        <v>12791</v>
      </c>
      <c r="T696" s="57">
        <v>0</v>
      </c>
      <c r="U696" s="58">
        <v>6646048.5120700076</v>
      </c>
      <c r="V696" s="58">
        <v>1753218.2027927965</v>
      </c>
      <c r="W696" s="58" t="str">
        <f t="shared" si="10"/>
        <v>A</v>
      </c>
      <c r="X696" s="58">
        <v>6646049</v>
      </c>
      <c r="Y696" s="63">
        <v>5798462</v>
      </c>
    </row>
    <row r="697" spans="1:25">
      <c r="A697" s="64" t="s">
        <v>2146</v>
      </c>
      <c r="B697" s="64" t="s">
        <v>2147</v>
      </c>
      <c r="C697" s="64" t="s">
        <v>19</v>
      </c>
      <c r="D697" s="64" t="s">
        <v>20</v>
      </c>
      <c r="E697" s="64" t="s">
        <v>2148</v>
      </c>
      <c r="F697" s="64" t="s">
        <v>22</v>
      </c>
      <c r="G697" s="64" t="s">
        <v>23</v>
      </c>
      <c r="H697" s="64" t="s">
        <v>24</v>
      </c>
      <c r="I697" s="64" t="s">
        <v>24</v>
      </c>
      <c r="J697" s="64" t="s">
        <v>25</v>
      </c>
      <c r="K697" s="64" t="s">
        <v>172</v>
      </c>
      <c r="L697" s="65">
        <v>0</v>
      </c>
      <c r="M697" s="65">
        <v>920610</v>
      </c>
      <c r="N697" s="65">
        <v>920610</v>
      </c>
      <c r="O697" s="65">
        <v>1039893</v>
      </c>
      <c r="P697" s="65">
        <v>0</v>
      </c>
      <c r="Q697" s="65">
        <v>69884</v>
      </c>
      <c r="R697" s="65">
        <v>98377</v>
      </c>
      <c r="S697" s="65">
        <v>4009</v>
      </c>
      <c r="T697" s="57">
        <v>0</v>
      </c>
      <c r="U697" s="58">
        <v>5418425.3264561035</v>
      </c>
      <c r="V697" s="58">
        <v>9283430.4568432067</v>
      </c>
      <c r="W697" s="58" t="str">
        <f t="shared" si="10"/>
        <v>B</v>
      </c>
      <c r="X697" s="58">
        <v>9283430</v>
      </c>
      <c r="Y697" s="63">
        <v>7740815</v>
      </c>
    </row>
    <row r="698" spans="1:25">
      <c r="A698" s="64" t="s">
        <v>935</v>
      </c>
      <c r="B698" s="64" t="s">
        <v>2147</v>
      </c>
      <c r="C698" s="64" t="s">
        <v>49</v>
      </c>
      <c r="D698" s="64" t="s">
        <v>50</v>
      </c>
      <c r="E698" s="64" t="s">
        <v>2148</v>
      </c>
      <c r="F698" s="64" t="s">
        <v>1761</v>
      </c>
      <c r="G698" s="64" t="s">
        <v>1650</v>
      </c>
      <c r="H698" s="64" t="s">
        <v>2149</v>
      </c>
      <c r="I698" s="64" t="s">
        <v>2149</v>
      </c>
      <c r="J698" s="64" t="s">
        <v>2150</v>
      </c>
      <c r="K698" s="64" t="s">
        <v>172</v>
      </c>
      <c r="L698" s="65">
        <v>19131</v>
      </c>
      <c r="M698" s="65">
        <v>22377</v>
      </c>
      <c r="N698" s="65">
        <v>22377</v>
      </c>
      <c r="O698" s="65">
        <v>29987</v>
      </c>
      <c r="P698" s="65">
        <v>0</v>
      </c>
      <c r="Q698" s="65">
        <v>2482</v>
      </c>
      <c r="R698" s="65">
        <v>3312</v>
      </c>
      <c r="S698" s="65">
        <v>72</v>
      </c>
      <c r="T698" s="57">
        <v>0</v>
      </c>
      <c r="U698" s="58">
        <v>147635.80131942622</v>
      </c>
      <c r="V698" s="58">
        <v>282585.63723585347</v>
      </c>
      <c r="W698" s="58" t="str">
        <f t="shared" si="10"/>
        <v>B</v>
      </c>
      <c r="X698" s="58">
        <v>282586</v>
      </c>
      <c r="Y698" s="63">
        <v>246547</v>
      </c>
    </row>
    <row r="699" spans="1:25">
      <c r="A699" s="64" t="s">
        <v>881</v>
      </c>
      <c r="B699" s="64" t="s">
        <v>2147</v>
      </c>
      <c r="C699" s="64" t="s">
        <v>28</v>
      </c>
      <c r="D699" s="64" t="s">
        <v>29</v>
      </c>
      <c r="E699" s="64" t="s">
        <v>2148</v>
      </c>
      <c r="F699" s="64" t="s">
        <v>125</v>
      </c>
      <c r="G699" s="64" t="s">
        <v>902</v>
      </c>
      <c r="H699" s="64" t="s">
        <v>2151</v>
      </c>
      <c r="I699" s="64" t="s">
        <v>2151</v>
      </c>
      <c r="J699" s="64" t="s">
        <v>2152</v>
      </c>
      <c r="K699" s="64" t="s">
        <v>172</v>
      </c>
      <c r="L699" s="65">
        <v>88282</v>
      </c>
      <c r="M699" s="65">
        <v>90936</v>
      </c>
      <c r="N699" s="65">
        <v>90936</v>
      </c>
      <c r="O699" s="65">
        <v>109565</v>
      </c>
      <c r="P699" s="65">
        <v>0</v>
      </c>
      <c r="Q699" s="65">
        <v>14950</v>
      </c>
      <c r="R699" s="65">
        <v>17811</v>
      </c>
      <c r="S699" s="65">
        <v>867</v>
      </c>
      <c r="T699" s="57">
        <v>22242</v>
      </c>
      <c r="U699" s="58">
        <v>822965.88636884594</v>
      </c>
      <c r="V699" s="58">
        <v>1828785.6559688207</v>
      </c>
      <c r="W699" s="58" t="str">
        <f t="shared" si="10"/>
        <v>B</v>
      </c>
      <c r="X699" s="58">
        <v>1828786</v>
      </c>
      <c r="Y699" s="63">
        <v>1595556</v>
      </c>
    </row>
    <row r="700" spans="1:25">
      <c r="A700" s="64" t="s">
        <v>2153</v>
      </c>
      <c r="B700" s="64" t="s">
        <v>2147</v>
      </c>
      <c r="C700" s="64" t="s">
        <v>28</v>
      </c>
      <c r="D700" s="64" t="s">
        <v>29</v>
      </c>
      <c r="E700" s="64" t="s">
        <v>2148</v>
      </c>
      <c r="F700" s="64" t="s">
        <v>2154</v>
      </c>
      <c r="G700" s="64" t="s">
        <v>902</v>
      </c>
      <c r="H700" s="64" t="s">
        <v>2155</v>
      </c>
      <c r="I700" s="64" t="s">
        <v>2155</v>
      </c>
      <c r="J700" s="64" t="s">
        <v>2152</v>
      </c>
      <c r="K700" s="64" t="s">
        <v>172</v>
      </c>
      <c r="L700" s="65">
        <v>39096</v>
      </c>
      <c r="M700" s="65">
        <v>67865</v>
      </c>
      <c r="N700" s="65">
        <v>67865</v>
      </c>
      <c r="O700" s="65">
        <v>86494</v>
      </c>
      <c r="P700" s="65">
        <v>0</v>
      </c>
      <c r="Q700" s="65">
        <v>6067</v>
      </c>
      <c r="R700" s="65">
        <v>7209</v>
      </c>
      <c r="S700" s="65">
        <v>409</v>
      </c>
      <c r="T700" s="57">
        <v>0</v>
      </c>
      <c r="U700" s="58">
        <v>426267.1218753198</v>
      </c>
      <c r="V700" s="58">
        <v>627375.5508491731</v>
      </c>
      <c r="W700" s="58" t="str">
        <f t="shared" si="10"/>
        <v>B</v>
      </c>
      <c r="X700" s="58">
        <v>627376</v>
      </c>
      <c r="Y700" s="63">
        <v>547365</v>
      </c>
    </row>
    <row r="701" spans="1:25">
      <c r="A701" s="64" t="s">
        <v>2156</v>
      </c>
      <c r="B701" s="64" t="s">
        <v>2147</v>
      </c>
      <c r="C701" s="64" t="s">
        <v>49</v>
      </c>
      <c r="D701" s="64" t="s">
        <v>50</v>
      </c>
      <c r="E701" s="64" t="s">
        <v>2148</v>
      </c>
      <c r="F701" s="64" t="s">
        <v>1276</v>
      </c>
      <c r="G701" s="64" t="s">
        <v>40</v>
      </c>
      <c r="H701" s="64" t="s">
        <v>2157</v>
      </c>
      <c r="I701" s="64" t="s">
        <v>2157</v>
      </c>
      <c r="J701" s="64" t="s">
        <v>2150</v>
      </c>
      <c r="K701" s="64" t="s">
        <v>172</v>
      </c>
      <c r="L701" s="65">
        <v>26900</v>
      </c>
      <c r="M701" s="65">
        <v>26254</v>
      </c>
      <c r="N701" s="65">
        <v>26254</v>
      </c>
      <c r="O701" s="65">
        <v>20779</v>
      </c>
      <c r="P701" s="65">
        <v>0</v>
      </c>
      <c r="Q701" s="65">
        <v>1444</v>
      </c>
      <c r="R701" s="65">
        <v>3840</v>
      </c>
      <c r="S701" s="65">
        <v>57</v>
      </c>
      <c r="T701" s="57">
        <v>19383</v>
      </c>
      <c r="U701" s="58">
        <v>95002.609224488537</v>
      </c>
      <c r="V701" s="58">
        <v>544679.81785778643</v>
      </c>
      <c r="W701" s="58" t="str">
        <f t="shared" si="10"/>
        <v>B</v>
      </c>
      <c r="X701" s="58">
        <v>544680</v>
      </c>
      <c r="Y701" s="63">
        <v>475216</v>
      </c>
    </row>
    <row r="702" spans="1:25">
      <c r="A702" s="64" t="s">
        <v>1963</v>
      </c>
      <c r="B702" s="64" t="s">
        <v>2147</v>
      </c>
      <c r="C702" s="64" t="s">
        <v>49</v>
      </c>
      <c r="D702" s="64" t="s">
        <v>50</v>
      </c>
      <c r="E702" s="64" t="s">
        <v>2148</v>
      </c>
      <c r="F702" s="64" t="s">
        <v>1699</v>
      </c>
      <c r="G702" s="64" t="s">
        <v>1650</v>
      </c>
      <c r="H702" s="64" t="s">
        <v>2158</v>
      </c>
      <c r="I702" s="64" t="s">
        <v>2158</v>
      </c>
      <c r="J702" s="64" t="s">
        <v>2150</v>
      </c>
      <c r="K702" s="64" t="s">
        <v>172</v>
      </c>
      <c r="L702" s="65">
        <v>15927</v>
      </c>
      <c r="M702" s="65">
        <v>21560</v>
      </c>
      <c r="N702" s="65">
        <v>21560</v>
      </c>
      <c r="O702" s="65">
        <v>29752</v>
      </c>
      <c r="P702" s="65">
        <v>0</v>
      </c>
      <c r="Q702" s="65">
        <v>3953</v>
      </c>
      <c r="R702" s="65">
        <v>2601</v>
      </c>
      <c r="S702" s="65">
        <v>299</v>
      </c>
      <c r="T702" s="57">
        <v>0</v>
      </c>
      <c r="U702" s="58">
        <v>230950.88852919787</v>
      </c>
      <c r="V702" s="58">
        <v>258980.16915778752</v>
      </c>
      <c r="W702" s="58" t="str">
        <f t="shared" si="10"/>
        <v>B</v>
      </c>
      <c r="X702" s="58">
        <v>258980</v>
      </c>
      <c r="Y702" s="63">
        <v>225952</v>
      </c>
    </row>
    <row r="703" spans="1:25">
      <c r="A703" s="64" t="s">
        <v>2159</v>
      </c>
      <c r="B703" s="64" t="s">
        <v>2160</v>
      </c>
      <c r="C703" s="64" t="s">
        <v>19</v>
      </c>
      <c r="D703" s="64" t="s">
        <v>20</v>
      </c>
      <c r="E703" s="64" t="s">
        <v>2161</v>
      </c>
      <c r="F703" s="64" t="s">
        <v>22</v>
      </c>
      <c r="G703" s="64" t="s">
        <v>23</v>
      </c>
      <c r="H703" s="64" t="s">
        <v>24</v>
      </c>
      <c r="I703" s="64" t="s">
        <v>24</v>
      </c>
      <c r="J703" s="64" t="s">
        <v>25</v>
      </c>
      <c r="K703" s="64" t="s">
        <v>929</v>
      </c>
      <c r="L703" s="65">
        <v>0</v>
      </c>
      <c r="M703" s="65">
        <v>7374391</v>
      </c>
      <c r="N703" s="65">
        <v>7364823</v>
      </c>
      <c r="O703" s="65">
        <v>845356</v>
      </c>
      <c r="P703" s="65">
        <v>0</v>
      </c>
      <c r="Q703" s="65">
        <v>53321</v>
      </c>
      <c r="R703" s="65">
        <v>69507</v>
      </c>
      <c r="S703" s="65">
        <v>4215</v>
      </c>
      <c r="T703" s="57">
        <v>0</v>
      </c>
      <c r="U703" s="58">
        <v>4565778.4011756219</v>
      </c>
      <c r="V703" s="58">
        <v>6810686.7254832759</v>
      </c>
      <c r="W703" s="58" t="str">
        <f t="shared" si="10"/>
        <v>B</v>
      </c>
      <c r="X703" s="58">
        <v>6810687</v>
      </c>
      <c r="Y703" s="63">
        <v>5678964</v>
      </c>
    </row>
    <row r="704" spans="1:25">
      <c r="A704" s="64" t="s">
        <v>2162</v>
      </c>
      <c r="B704" s="64" t="s">
        <v>2160</v>
      </c>
      <c r="C704" s="64" t="s">
        <v>49</v>
      </c>
      <c r="D704" s="64" t="s">
        <v>50</v>
      </c>
      <c r="E704" s="64" t="s">
        <v>2161</v>
      </c>
      <c r="F704" s="64" t="s">
        <v>39</v>
      </c>
      <c r="G704" s="64" t="s">
        <v>201</v>
      </c>
      <c r="H704" s="64" t="s">
        <v>24</v>
      </c>
      <c r="I704" s="64" t="s">
        <v>2163</v>
      </c>
      <c r="J704" s="64" t="s">
        <v>2164</v>
      </c>
      <c r="K704" s="64" t="s">
        <v>929</v>
      </c>
      <c r="L704" s="65">
        <v>17366</v>
      </c>
      <c r="M704" s="65">
        <v>17015</v>
      </c>
      <c r="N704" s="65">
        <v>17015</v>
      </c>
      <c r="O704" s="65">
        <v>16116</v>
      </c>
      <c r="P704" s="65">
        <v>0</v>
      </c>
      <c r="Q704" s="65">
        <v>4829</v>
      </c>
      <c r="R704" s="65">
        <v>3675</v>
      </c>
      <c r="S704" s="65">
        <v>471</v>
      </c>
      <c r="T704" s="57">
        <v>9812</v>
      </c>
      <c r="U704" s="58">
        <v>260272.79939509358</v>
      </c>
      <c r="V704" s="58">
        <v>475224.95738129003</v>
      </c>
      <c r="W704" s="58" t="str">
        <f t="shared" si="10"/>
        <v>B</v>
      </c>
      <c r="X704" s="58">
        <v>475225</v>
      </c>
      <c r="Y704" s="63">
        <v>414618</v>
      </c>
    </row>
    <row r="705" spans="1:25">
      <c r="A705" s="64" t="s">
        <v>2165</v>
      </c>
      <c r="B705" s="64" t="s">
        <v>2160</v>
      </c>
      <c r="C705" s="64" t="s">
        <v>28</v>
      </c>
      <c r="D705" s="64" t="s">
        <v>29</v>
      </c>
      <c r="E705" s="64" t="s">
        <v>2161</v>
      </c>
      <c r="F705" s="64" t="s">
        <v>30</v>
      </c>
      <c r="G705" s="64" t="s">
        <v>232</v>
      </c>
      <c r="H705" s="64" t="s">
        <v>24</v>
      </c>
      <c r="I705" s="64" t="s">
        <v>2166</v>
      </c>
      <c r="J705" s="64" t="s">
        <v>2167</v>
      </c>
      <c r="K705" s="64" t="s">
        <v>929</v>
      </c>
      <c r="L705" s="65">
        <v>59544</v>
      </c>
      <c r="M705" s="65">
        <v>40199</v>
      </c>
      <c r="N705" s="65">
        <v>40199</v>
      </c>
      <c r="O705" s="65">
        <v>39558</v>
      </c>
      <c r="P705" s="65">
        <v>0</v>
      </c>
      <c r="Q705" s="65">
        <v>9397</v>
      </c>
      <c r="R705" s="65">
        <v>6404</v>
      </c>
      <c r="S705" s="65">
        <v>887</v>
      </c>
      <c r="T705" s="57">
        <v>49343</v>
      </c>
      <c r="U705" s="58">
        <v>517587.84613270953</v>
      </c>
      <c r="V705" s="58">
        <v>1251455.7694018646</v>
      </c>
      <c r="W705" s="58" t="str">
        <f t="shared" si="10"/>
        <v>B</v>
      </c>
      <c r="X705" s="58">
        <v>1251456</v>
      </c>
      <c r="Y705" s="63">
        <v>1091855</v>
      </c>
    </row>
    <row r="706" spans="1:25">
      <c r="A706" s="64" t="s">
        <v>2168</v>
      </c>
      <c r="B706" s="64" t="s">
        <v>2160</v>
      </c>
      <c r="C706" s="64" t="s">
        <v>49</v>
      </c>
      <c r="D706" s="64" t="s">
        <v>50</v>
      </c>
      <c r="E706" s="64" t="s">
        <v>2161</v>
      </c>
      <c r="F706" s="64" t="s">
        <v>1260</v>
      </c>
      <c r="G706" s="64" t="s">
        <v>1650</v>
      </c>
      <c r="H706" s="64" t="s">
        <v>24</v>
      </c>
      <c r="I706" s="64" t="s">
        <v>2169</v>
      </c>
      <c r="J706" s="64" t="s">
        <v>2170</v>
      </c>
      <c r="K706" s="64" t="s">
        <v>929</v>
      </c>
      <c r="L706" s="65">
        <v>74215</v>
      </c>
      <c r="M706" s="65">
        <v>65047</v>
      </c>
      <c r="N706" s="65">
        <v>65047</v>
      </c>
      <c r="O706" s="65">
        <v>63024</v>
      </c>
      <c r="P706" s="65">
        <v>0</v>
      </c>
      <c r="Q706" s="65">
        <v>7079</v>
      </c>
      <c r="R706" s="65">
        <v>12280</v>
      </c>
      <c r="S706" s="65">
        <v>1195</v>
      </c>
      <c r="T706" s="57">
        <v>47781</v>
      </c>
      <c r="U706" s="58">
        <v>544415.78797681059</v>
      </c>
      <c r="V706" s="58">
        <v>1608873.6358169387</v>
      </c>
      <c r="W706" s="58" t="str">
        <f t="shared" si="10"/>
        <v>B</v>
      </c>
      <c r="X706" s="58">
        <v>1608874</v>
      </c>
      <c r="Y706" s="63">
        <v>1403690</v>
      </c>
    </row>
    <row r="707" spans="1:25">
      <c r="A707" s="64" t="s">
        <v>2171</v>
      </c>
      <c r="B707" s="64" t="s">
        <v>2160</v>
      </c>
      <c r="C707" s="64" t="s">
        <v>49</v>
      </c>
      <c r="D707" s="64" t="s">
        <v>50</v>
      </c>
      <c r="E707" s="64" t="s">
        <v>2161</v>
      </c>
      <c r="F707" s="64" t="s">
        <v>1478</v>
      </c>
      <c r="G707" s="64" t="s">
        <v>175</v>
      </c>
      <c r="H707" s="64" t="s">
        <v>2172</v>
      </c>
      <c r="I707" s="64" t="s">
        <v>24</v>
      </c>
      <c r="J707" s="64" t="s">
        <v>2173</v>
      </c>
      <c r="K707" s="64" t="s">
        <v>929</v>
      </c>
      <c r="L707" s="65">
        <v>51867</v>
      </c>
      <c r="M707" s="65">
        <v>47792</v>
      </c>
      <c r="N707" s="65">
        <v>47792</v>
      </c>
      <c r="O707" s="65">
        <v>47315</v>
      </c>
      <c r="P707" s="65">
        <v>0</v>
      </c>
      <c r="Q707" s="65">
        <v>2961</v>
      </c>
      <c r="R707" s="65">
        <v>6439</v>
      </c>
      <c r="S707" s="65">
        <v>1164</v>
      </c>
      <c r="T707" s="57">
        <v>30124</v>
      </c>
      <c r="U707" s="58">
        <v>381360.26926768362</v>
      </c>
      <c r="V707" s="58">
        <v>893432.95772900991</v>
      </c>
      <c r="W707" s="58" t="str">
        <f t="shared" ref="W707:W770" si="11">IF(U707&gt;V707, "A", "B")</f>
        <v>B</v>
      </c>
      <c r="X707" s="58">
        <v>893433</v>
      </c>
      <c r="Y707" s="63">
        <v>779491</v>
      </c>
    </row>
    <row r="708" spans="1:25">
      <c r="A708" s="64" t="s">
        <v>2174</v>
      </c>
      <c r="B708" s="64" t="s">
        <v>2160</v>
      </c>
      <c r="C708" s="64" t="s">
        <v>49</v>
      </c>
      <c r="D708" s="64" t="s">
        <v>50</v>
      </c>
      <c r="E708" s="64" t="s">
        <v>2161</v>
      </c>
      <c r="F708" s="64" t="s">
        <v>2175</v>
      </c>
      <c r="G708" s="64" t="s">
        <v>254</v>
      </c>
      <c r="H708" s="64" t="s">
        <v>2176</v>
      </c>
      <c r="I708" s="64" t="s">
        <v>24</v>
      </c>
      <c r="J708" s="64" t="s">
        <v>2164</v>
      </c>
      <c r="K708" s="64" t="s">
        <v>929</v>
      </c>
      <c r="L708" s="65">
        <v>16299</v>
      </c>
      <c r="M708" s="65">
        <v>53629</v>
      </c>
      <c r="N708" s="65">
        <v>53629</v>
      </c>
      <c r="O708" s="65">
        <v>75072</v>
      </c>
      <c r="P708" s="65">
        <v>0</v>
      </c>
      <c r="Q708" s="65">
        <v>3927</v>
      </c>
      <c r="R708" s="65">
        <v>1172</v>
      </c>
      <c r="S708" s="65">
        <v>274</v>
      </c>
      <c r="T708" s="57">
        <v>0</v>
      </c>
      <c r="U708" s="58">
        <v>314996.4010005389</v>
      </c>
      <c r="V708" s="58">
        <v>156379.34035095939</v>
      </c>
      <c r="W708" s="58" t="str">
        <f t="shared" si="11"/>
        <v>A</v>
      </c>
      <c r="X708" s="58">
        <v>314996</v>
      </c>
      <c r="Y708" s="63">
        <v>274824</v>
      </c>
    </row>
    <row r="709" spans="1:25">
      <c r="A709" s="64" t="s">
        <v>2177</v>
      </c>
      <c r="B709" s="64" t="s">
        <v>2160</v>
      </c>
      <c r="C709" s="64" t="s">
        <v>28</v>
      </c>
      <c r="D709" s="64" t="s">
        <v>29</v>
      </c>
      <c r="E709" s="64" t="s">
        <v>2161</v>
      </c>
      <c r="F709" s="64" t="s">
        <v>194</v>
      </c>
      <c r="G709" s="64" t="s">
        <v>902</v>
      </c>
      <c r="H709" s="64" t="s">
        <v>24</v>
      </c>
      <c r="I709" s="64" t="s">
        <v>2178</v>
      </c>
      <c r="J709" s="64" t="s">
        <v>2179</v>
      </c>
      <c r="K709" s="64" t="s">
        <v>929</v>
      </c>
      <c r="L709" s="65">
        <v>20966</v>
      </c>
      <c r="M709" s="65">
        <v>18795</v>
      </c>
      <c r="N709" s="65">
        <v>18795</v>
      </c>
      <c r="O709" s="65">
        <v>25349</v>
      </c>
      <c r="P709" s="65">
        <v>0</v>
      </c>
      <c r="Q709" s="65">
        <v>4864</v>
      </c>
      <c r="R709" s="65">
        <v>2598</v>
      </c>
      <c r="S709" s="65">
        <v>425</v>
      </c>
      <c r="T709" s="57">
        <v>5954</v>
      </c>
      <c r="U709" s="58">
        <v>271710.92787529371</v>
      </c>
      <c r="V709" s="58">
        <v>350429.08293821081</v>
      </c>
      <c r="W709" s="58" t="str">
        <f t="shared" si="11"/>
        <v>B</v>
      </c>
      <c r="X709" s="58">
        <v>350429</v>
      </c>
      <c r="Y709" s="63">
        <v>305738</v>
      </c>
    </row>
    <row r="710" spans="1:25">
      <c r="A710" s="64" t="s">
        <v>2180</v>
      </c>
      <c r="B710" s="64" t="s">
        <v>2160</v>
      </c>
      <c r="C710" s="64" t="s">
        <v>28</v>
      </c>
      <c r="D710" s="64" t="s">
        <v>29</v>
      </c>
      <c r="E710" s="64" t="s">
        <v>2161</v>
      </c>
      <c r="F710" s="64" t="s">
        <v>2181</v>
      </c>
      <c r="G710" s="64" t="s">
        <v>112</v>
      </c>
      <c r="H710" s="64" t="s">
        <v>24</v>
      </c>
      <c r="I710" s="64" t="s">
        <v>2182</v>
      </c>
      <c r="J710" s="64" t="s">
        <v>2183</v>
      </c>
      <c r="K710" s="64" t="s">
        <v>929</v>
      </c>
      <c r="L710" s="65">
        <v>117159</v>
      </c>
      <c r="M710" s="65">
        <v>84910</v>
      </c>
      <c r="N710" s="65">
        <v>84910</v>
      </c>
      <c r="O710" s="65">
        <v>77344</v>
      </c>
      <c r="P710" s="65">
        <v>0</v>
      </c>
      <c r="Q710" s="65">
        <v>29163</v>
      </c>
      <c r="R710" s="65">
        <v>10268</v>
      </c>
      <c r="S710" s="65">
        <v>1563</v>
      </c>
      <c r="T710" s="57">
        <v>97577</v>
      </c>
      <c r="U710" s="58">
        <v>1315569.5530345696</v>
      </c>
      <c r="V710" s="58">
        <v>2499223.8386124773</v>
      </c>
      <c r="W710" s="58" t="str">
        <f t="shared" si="11"/>
        <v>B</v>
      </c>
      <c r="X710" s="58">
        <v>2499224</v>
      </c>
      <c r="Y710" s="63">
        <v>2180492</v>
      </c>
    </row>
    <row r="711" spans="1:25">
      <c r="A711" s="64" t="s">
        <v>2184</v>
      </c>
      <c r="B711" s="64" t="s">
        <v>2160</v>
      </c>
      <c r="C711" s="64" t="s">
        <v>49</v>
      </c>
      <c r="D711" s="64" t="s">
        <v>50</v>
      </c>
      <c r="E711" s="64" t="s">
        <v>2161</v>
      </c>
      <c r="F711" s="64" t="s">
        <v>2185</v>
      </c>
      <c r="G711" s="64" t="s">
        <v>112</v>
      </c>
      <c r="H711" s="64" t="s">
        <v>2186</v>
      </c>
      <c r="I711" s="64" t="s">
        <v>24</v>
      </c>
      <c r="J711" s="64" t="s">
        <v>2183</v>
      </c>
      <c r="K711" s="64" t="s">
        <v>929</v>
      </c>
      <c r="L711" s="65">
        <v>63189</v>
      </c>
      <c r="M711" s="65">
        <v>68785</v>
      </c>
      <c r="N711" s="65">
        <v>68785</v>
      </c>
      <c r="O711" s="65">
        <v>71045</v>
      </c>
      <c r="P711" s="65">
        <v>0</v>
      </c>
      <c r="Q711" s="65">
        <v>3120</v>
      </c>
      <c r="R711" s="65">
        <v>1173</v>
      </c>
      <c r="S711" s="65">
        <v>273</v>
      </c>
      <c r="T711" s="57">
        <v>23298</v>
      </c>
      <c r="U711" s="58">
        <v>282037.50965445995</v>
      </c>
      <c r="V711" s="58">
        <v>434279.05258746084</v>
      </c>
      <c r="W711" s="58" t="str">
        <f t="shared" si="11"/>
        <v>B</v>
      </c>
      <c r="X711" s="58">
        <v>434279</v>
      </c>
      <c r="Y711" s="63">
        <v>378894</v>
      </c>
    </row>
    <row r="712" spans="1:25">
      <c r="A712" s="64" t="s">
        <v>2187</v>
      </c>
      <c r="B712" s="64" t="s">
        <v>2160</v>
      </c>
      <c r="C712" s="64" t="s">
        <v>49</v>
      </c>
      <c r="D712" s="64" t="s">
        <v>50</v>
      </c>
      <c r="E712" s="64" t="s">
        <v>2161</v>
      </c>
      <c r="F712" s="64" t="s">
        <v>2055</v>
      </c>
      <c r="G712" s="64" t="s">
        <v>140</v>
      </c>
      <c r="H712" s="64" t="s">
        <v>24</v>
      </c>
      <c r="I712" s="64" t="s">
        <v>2188</v>
      </c>
      <c r="J712" s="64" t="s">
        <v>2170</v>
      </c>
      <c r="K712" s="64" t="s">
        <v>929</v>
      </c>
      <c r="L712" s="65">
        <v>82084</v>
      </c>
      <c r="M712" s="65">
        <v>74388</v>
      </c>
      <c r="N712" s="65">
        <v>74388</v>
      </c>
      <c r="O712" s="65">
        <v>84136</v>
      </c>
      <c r="P712" s="65">
        <v>0</v>
      </c>
      <c r="Q712" s="65">
        <v>6902</v>
      </c>
      <c r="R712" s="65">
        <v>8056</v>
      </c>
      <c r="S712" s="65">
        <v>1670</v>
      </c>
      <c r="T712" s="57">
        <v>38417</v>
      </c>
      <c r="U712" s="58">
        <v>660885.80955687142</v>
      </c>
      <c r="V712" s="58">
        <v>1186078.3598162157</v>
      </c>
      <c r="W712" s="58" t="str">
        <f t="shared" si="11"/>
        <v>B</v>
      </c>
      <c r="X712" s="58">
        <v>1186078</v>
      </c>
      <c r="Y712" s="63">
        <v>1034814</v>
      </c>
    </row>
    <row r="713" spans="1:25">
      <c r="A713" s="64" t="s">
        <v>2189</v>
      </c>
      <c r="B713" s="64" t="s">
        <v>2160</v>
      </c>
      <c r="C713" s="64" t="s">
        <v>49</v>
      </c>
      <c r="D713" s="64" t="s">
        <v>50</v>
      </c>
      <c r="E713" s="64" t="s">
        <v>2161</v>
      </c>
      <c r="F713" s="64" t="s">
        <v>823</v>
      </c>
      <c r="G713" s="64" t="s">
        <v>254</v>
      </c>
      <c r="H713" s="64" t="s">
        <v>2190</v>
      </c>
      <c r="I713" s="64" t="s">
        <v>24</v>
      </c>
      <c r="J713" s="64" t="s">
        <v>2164</v>
      </c>
      <c r="K713" s="64" t="s">
        <v>929</v>
      </c>
      <c r="L713" s="65">
        <v>17414</v>
      </c>
      <c r="M713" s="65">
        <v>64455</v>
      </c>
      <c r="N713" s="65">
        <v>64455</v>
      </c>
      <c r="O713" s="65">
        <v>91239</v>
      </c>
      <c r="P713" s="65">
        <v>0</v>
      </c>
      <c r="Q713" s="65">
        <v>4636</v>
      </c>
      <c r="R713" s="65">
        <v>1733</v>
      </c>
      <c r="S713" s="65">
        <v>465</v>
      </c>
      <c r="T713" s="57">
        <v>0</v>
      </c>
      <c r="U713" s="58">
        <v>400968.11761353177</v>
      </c>
      <c r="V713" s="58">
        <v>209581.95075145841</v>
      </c>
      <c r="W713" s="58" t="str">
        <f t="shared" si="11"/>
        <v>A</v>
      </c>
      <c r="X713" s="58">
        <v>400968</v>
      </c>
      <c r="Y713" s="63">
        <v>349832</v>
      </c>
    </row>
    <row r="714" spans="1:25">
      <c r="A714" s="64" t="s">
        <v>2191</v>
      </c>
      <c r="B714" s="64" t="s">
        <v>2160</v>
      </c>
      <c r="C714" s="64" t="s">
        <v>49</v>
      </c>
      <c r="D714" s="64" t="s">
        <v>50</v>
      </c>
      <c r="E714" s="64" t="s">
        <v>2161</v>
      </c>
      <c r="F714" s="64" t="s">
        <v>985</v>
      </c>
      <c r="G714" s="64" t="s">
        <v>175</v>
      </c>
      <c r="H714" s="64" t="s">
        <v>24</v>
      </c>
      <c r="I714" s="64" t="s">
        <v>2192</v>
      </c>
      <c r="J714" s="64" t="s">
        <v>2173</v>
      </c>
      <c r="K714" s="64" t="s">
        <v>929</v>
      </c>
      <c r="L714" s="65">
        <v>77259</v>
      </c>
      <c r="M714" s="65">
        <v>77938</v>
      </c>
      <c r="N714" s="65">
        <v>77690</v>
      </c>
      <c r="O714" s="65">
        <v>64270</v>
      </c>
      <c r="P714" s="65">
        <v>0</v>
      </c>
      <c r="Q714" s="65">
        <v>15108</v>
      </c>
      <c r="R714" s="65">
        <v>8041</v>
      </c>
      <c r="S714" s="65">
        <v>1641</v>
      </c>
      <c r="T714" s="57">
        <v>51080</v>
      </c>
      <c r="U714" s="58">
        <v>869861.07203151879</v>
      </c>
      <c r="V714" s="58">
        <v>1495884.5738195297</v>
      </c>
      <c r="W714" s="58" t="str">
        <f t="shared" si="11"/>
        <v>B</v>
      </c>
      <c r="X714" s="58">
        <v>1495885</v>
      </c>
      <c r="Y714" s="63">
        <v>1305111</v>
      </c>
    </row>
    <row r="715" spans="1:25">
      <c r="A715" s="64" t="s">
        <v>2193</v>
      </c>
      <c r="B715" s="64" t="s">
        <v>2160</v>
      </c>
      <c r="C715" s="64" t="s">
        <v>28</v>
      </c>
      <c r="D715" s="64" t="s">
        <v>29</v>
      </c>
      <c r="E715" s="64" t="s">
        <v>2161</v>
      </c>
      <c r="F715" s="64" t="s">
        <v>2194</v>
      </c>
      <c r="G715" s="64" t="s">
        <v>1665</v>
      </c>
      <c r="H715" s="64" t="s">
        <v>2195</v>
      </c>
      <c r="I715" s="64" t="s">
        <v>24</v>
      </c>
      <c r="J715" s="64" t="s">
        <v>2164</v>
      </c>
      <c r="K715" s="64" t="s">
        <v>929</v>
      </c>
      <c r="L715" s="65">
        <v>44799</v>
      </c>
      <c r="M715" s="65">
        <v>70193</v>
      </c>
      <c r="N715" s="65">
        <v>70193</v>
      </c>
      <c r="O715" s="65">
        <v>99967</v>
      </c>
      <c r="P715" s="65">
        <v>0</v>
      </c>
      <c r="Q715" s="65">
        <v>7773</v>
      </c>
      <c r="R715" s="65">
        <v>1931</v>
      </c>
      <c r="S715" s="65">
        <v>1143</v>
      </c>
      <c r="T715" s="57">
        <v>0</v>
      </c>
      <c r="U715" s="58">
        <v>629616.51729482273</v>
      </c>
      <c r="V715" s="58">
        <v>281746.64660564688</v>
      </c>
      <c r="W715" s="58" t="str">
        <f t="shared" si="11"/>
        <v>A</v>
      </c>
      <c r="X715" s="58">
        <v>629617</v>
      </c>
      <c r="Y715" s="63">
        <v>549320</v>
      </c>
    </row>
    <row r="716" spans="1:25">
      <c r="A716" s="64" t="s">
        <v>2196</v>
      </c>
      <c r="B716" s="64" t="s">
        <v>2160</v>
      </c>
      <c r="C716" s="64" t="s">
        <v>49</v>
      </c>
      <c r="D716" s="64" t="s">
        <v>50</v>
      </c>
      <c r="E716" s="64" t="s">
        <v>2161</v>
      </c>
      <c r="F716" s="64" t="s">
        <v>1265</v>
      </c>
      <c r="G716" s="64" t="s">
        <v>464</v>
      </c>
      <c r="H716" s="64" t="s">
        <v>24</v>
      </c>
      <c r="I716" s="64" t="s">
        <v>1282</v>
      </c>
      <c r="J716" s="64" t="s">
        <v>2173</v>
      </c>
      <c r="K716" s="64" t="s">
        <v>929</v>
      </c>
      <c r="L716" s="65">
        <v>107698</v>
      </c>
      <c r="M716" s="65">
        <v>107311</v>
      </c>
      <c r="N716" s="65">
        <v>106201</v>
      </c>
      <c r="O716" s="65">
        <v>124969</v>
      </c>
      <c r="P716" s="65">
        <v>0</v>
      </c>
      <c r="Q716" s="65">
        <v>20484</v>
      </c>
      <c r="R716" s="65">
        <v>9857</v>
      </c>
      <c r="S716" s="65">
        <v>7446</v>
      </c>
      <c r="T716" s="57">
        <v>35827</v>
      </c>
      <c r="U716" s="58">
        <v>2137794.2464539697</v>
      </c>
      <c r="V716" s="58">
        <v>1533420.6302273429</v>
      </c>
      <c r="W716" s="58" t="str">
        <f t="shared" si="11"/>
        <v>A</v>
      </c>
      <c r="X716" s="58">
        <v>2137794</v>
      </c>
      <c r="Y716" s="63">
        <v>1865156</v>
      </c>
    </row>
    <row r="717" spans="1:25">
      <c r="A717" s="64" t="s">
        <v>2197</v>
      </c>
      <c r="B717" s="64" t="s">
        <v>2160</v>
      </c>
      <c r="C717" s="64" t="s">
        <v>28</v>
      </c>
      <c r="D717" s="64" t="s">
        <v>29</v>
      </c>
      <c r="E717" s="64" t="s">
        <v>2161</v>
      </c>
      <c r="F717" s="64" t="s">
        <v>2198</v>
      </c>
      <c r="G717" s="64" t="s">
        <v>1034</v>
      </c>
      <c r="H717" s="64" t="s">
        <v>2199</v>
      </c>
      <c r="I717" s="64" t="s">
        <v>24</v>
      </c>
      <c r="J717" s="64" t="s">
        <v>2200</v>
      </c>
      <c r="K717" s="64" t="s">
        <v>929</v>
      </c>
      <c r="L717" s="65">
        <v>26628</v>
      </c>
      <c r="M717" s="65">
        <v>0</v>
      </c>
      <c r="N717" s="65">
        <v>0</v>
      </c>
      <c r="O717" s="65">
        <v>35790</v>
      </c>
      <c r="P717" s="65">
        <v>0</v>
      </c>
      <c r="Q717" s="65">
        <v>2945</v>
      </c>
      <c r="R717" s="65">
        <v>1623</v>
      </c>
      <c r="S717" s="65">
        <v>176</v>
      </c>
      <c r="T717" s="57">
        <v>3966</v>
      </c>
      <c r="U717" s="58">
        <v>190922.70378559211</v>
      </c>
      <c r="V717" s="58">
        <v>220283.09154801726</v>
      </c>
      <c r="W717" s="58" t="str">
        <f t="shared" si="11"/>
        <v>B</v>
      </c>
      <c r="X717" s="58">
        <v>220283</v>
      </c>
      <c r="Y717" s="63">
        <v>192190</v>
      </c>
    </row>
    <row r="718" spans="1:25">
      <c r="A718" s="64" t="s">
        <v>2201</v>
      </c>
      <c r="B718" s="64" t="s">
        <v>2160</v>
      </c>
      <c r="C718" s="64" t="s">
        <v>49</v>
      </c>
      <c r="D718" s="64" t="s">
        <v>50</v>
      </c>
      <c r="E718" s="64" t="s">
        <v>2161</v>
      </c>
      <c r="F718" s="64" t="s">
        <v>999</v>
      </c>
      <c r="G718" s="64" t="s">
        <v>166</v>
      </c>
      <c r="H718" s="64" t="s">
        <v>2202</v>
      </c>
      <c r="I718" s="64" t="s">
        <v>24</v>
      </c>
      <c r="J718" s="64" t="s">
        <v>2164</v>
      </c>
      <c r="K718" s="64" t="s">
        <v>929</v>
      </c>
      <c r="L718" s="65">
        <v>19858</v>
      </c>
      <c r="M718" s="65">
        <v>31358</v>
      </c>
      <c r="N718" s="65">
        <v>31358</v>
      </c>
      <c r="O718" s="65">
        <v>62300</v>
      </c>
      <c r="P718" s="65">
        <v>0</v>
      </c>
      <c r="Q718" s="65">
        <v>2804</v>
      </c>
      <c r="R718" s="65">
        <v>1086</v>
      </c>
      <c r="S718" s="65">
        <v>353</v>
      </c>
      <c r="T718" s="57">
        <v>0</v>
      </c>
      <c r="U718" s="58">
        <v>268654.29286111385</v>
      </c>
      <c r="V718" s="58">
        <v>129465.00198618817</v>
      </c>
      <c r="W718" s="58" t="str">
        <f t="shared" si="11"/>
        <v>A</v>
      </c>
      <c r="X718" s="58">
        <v>268654</v>
      </c>
      <c r="Y718" s="63">
        <v>234392</v>
      </c>
    </row>
    <row r="719" spans="1:25">
      <c r="A719" s="64" t="s">
        <v>2203</v>
      </c>
      <c r="B719" s="64" t="s">
        <v>2160</v>
      </c>
      <c r="C719" s="64" t="s">
        <v>49</v>
      </c>
      <c r="D719" s="64" t="s">
        <v>50</v>
      </c>
      <c r="E719" s="64" t="s">
        <v>2161</v>
      </c>
      <c r="F719" s="64" t="s">
        <v>2204</v>
      </c>
      <c r="G719" s="64" t="s">
        <v>112</v>
      </c>
      <c r="H719" s="64" t="s">
        <v>2205</v>
      </c>
      <c r="I719" s="64" t="s">
        <v>24</v>
      </c>
      <c r="J719" s="64" t="s">
        <v>2183</v>
      </c>
      <c r="K719" s="64" t="s">
        <v>929</v>
      </c>
      <c r="L719" s="65">
        <v>17591</v>
      </c>
      <c r="M719" s="65">
        <v>45156</v>
      </c>
      <c r="N719" s="65">
        <v>45156</v>
      </c>
      <c r="O719" s="65">
        <v>64634</v>
      </c>
      <c r="P719" s="65">
        <v>0</v>
      </c>
      <c r="Q719" s="65">
        <v>3473</v>
      </c>
      <c r="R719" s="65">
        <v>1150</v>
      </c>
      <c r="S719" s="65">
        <v>405</v>
      </c>
      <c r="T719" s="57">
        <v>0</v>
      </c>
      <c r="U719" s="58">
        <v>302667.35504086461</v>
      </c>
      <c r="V719" s="58">
        <v>146410.97034215319</v>
      </c>
      <c r="W719" s="58" t="str">
        <f t="shared" si="11"/>
        <v>A</v>
      </c>
      <c r="X719" s="58">
        <v>302667</v>
      </c>
      <c r="Y719" s="63">
        <v>264067</v>
      </c>
    </row>
    <row r="720" spans="1:25">
      <c r="A720" s="64" t="s">
        <v>2206</v>
      </c>
      <c r="B720" s="64" t="s">
        <v>2160</v>
      </c>
      <c r="C720" s="64" t="s">
        <v>49</v>
      </c>
      <c r="D720" s="64" t="s">
        <v>50</v>
      </c>
      <c r="E720" s="64" t="s">
        <v>2161</v>
      </c>
      <c r="F720" s="64" t="s">
        <v>77</v>
      </c>
      <c r="G720" s="64" t="s">
        <v>1034</v>
      </c>
      <c r="H720" s="64" t="s">
        <v>2207</v>
      </c>
      <c r="I720" s="64" t="s">
        <v>24</v>
      </c>
      <c r="J720" s="64" t="s">
        <v>2200</v>
      </c>
      <c r="K720" s="64" t="s">
        <v>929</v>
      </c>
      <c r="L720" s="65">
        <v>65035</v>
      </c>
      <c r="M720" s="65">
        <v>82801</v>
      </c>
      <c r="N720" s="65">
        <v>82801</v>
      </c>
      <c r="O720" s="65">
        <v>88464</v>
      </c>
      <c r="P720" s="65">
        <v>0</v>
      </c>
      <c r="Q720" s="65">
        <v>4000</v>
      </c>
      <c r="R720" s="65">
        <v>5291</v>
      </c>
      <c r="S720" s="65">
        <v>498</v>
      </c>
      <c r="T720" s="57">
        <v>8635</v>
      </c>
      <c r="U720" s="58">
        <v>381497.84970407007</v>
      </c>
      <c r="V720" s="58">
        <v>560587.38699087361</v>
      </c>
      <c r="W720" s="58" t="str">
        <f t="shared" si="11"/>
        <v>B</v>
      </c>
      <c r="X720" s="58">
        <v>560587</v>
      </c>
      <c r="Y720" s="63">
        <v>489094</v>
      </c>
    </row>
    <row r="721" spans="1:25">
      <c r="A721" s="64" t="s">
        <v>2208</v>
      </c>
      <c r="B721" s="64" t="s">
        <v>2160</v>
      </c>
      <c r="C721" s="64" t="s">
        <v>49</v>
      </c>
      <c r="D721" s="64" t="s">
        <v>50</v>
      </c>
      <c r="E721" s="64" t="s">
        <v>2161</v>
      </c>
      <c r="F721" s="64" t="s">
        <v>352</v>
      </c>
      <c r="G721" s="64" t="s">
        <v>232</v>
      </c>
      <c r="H721" s="64" t="s">
        <v>24</v>
      </c>
      <c r="I721" s="64" t="s">
        <v>2209</v>
      </c>
      <c r="J721" s="64" t="s">
        <v>2167</v>
      </c>
      <c r="K721" s="64" t="s">
        <v>929</v>
      </c>
      <c r="L721" s="65">
        <v>9854</v>
      </c>
      <c r="M721" s="65">
        <v>0</v>
      </c>
      <c r="N721" s="65">
        <v>0</v>
      </c>
      <c r="O721" s="65">
        <v>14791</v>
      </c>
      <c r="P721" s="65">
        <v>0</v>
      </c>
      <c r="Q721" s="65">
        <v>1524</v>
      </c>
      <c r="R721" s="65">
        <v>883</v>
      </c>
      <c r="S721" s="65">
        <v>70</v>
      </c>
      <c r="T721" s="57">
        <v>0</v>
      </c>
      <c r="U721" s="58">
        <v>87899.770728038086</v>
      </c>
      <c r="V721" s="58">
        <v>91286.015233926097</v>
      </c>
      <c r="W721" s="58" t="str">
        <f t="shared" si="11"/>
        <v>B</v>
      </c>
      <c r="X721" s="58">
        <v>91286</v>
      </c>
      <c r="Y721" s="63">
        <v>79644</v>
      </c>
    </row>
    <row r="722" spans="1:25">
      <c r="A722" s="64" t="s">
        <v>2210</v>
      </c>
      <c r="B722" s="64" t="s">
        <v>2160</v>
      </c>
      <c r="C722" s="64" t="s">
        <v>49</v>
      </c>
      <c r="D722" s="64" t="s">
        <v>50</v>
      </c>
      <c r="E722" s="64" t="s">
        <v>2161</v>
      </c>
      <c r="F722" s="64" t="s">
        <v>374</v>
      </c>
      <c r="G722" s="64" t="s">
        <v>201</v>
      </c>
      <c r="H722" s="64" t="s">
        <v>2211</v>
      </c>
      <c r="I722" s="64" t="s">
        <v>24</v>
      </c>
      <c r="J722" s="64" t="s">
        <v>2164</v>
      </c>
      <c r="K722" s="64" t="s">
        <v>929</v>
      </c>
      <c r="L722" s="65">
        <v>11153</v>
      </c>
      <c r="M722" s="65">
        <v>25065</v>
      </c>
      <c r="N722" s="65">
        <v>25065</v>
      </c>
      <c r="O722" s="65">
        <v>51075</v>
      </c>
      <c r="P722" s="65">
        <v>0</v>
      </c>
      <c r="Q722" s="65">
        <v>2251</v>
      </c>
      <c r="R722" s="65">
        <v>891</v>
      </c>
      <c r="S722" s="65">
        <v>69</v>
      </c>
      <c r="T722" s="57">
        <v>0</v>
      </c>
      <c r="U722" s="58">
        <v>181457.81674076503</v>
      </c>
      <c r="V722" s="58">
        <v>105302.72207352472</v>
      </c>
      <c r="W722" s="58" t="str">
        <f t="shared" si="11"/>
        <v>A</v>
      </c>
      <c r="X722" s="58">
        <v>181458</v>
      </c>
      <c r="Y722" s="63">
        <v>158316</v>
      </c>
    </row>
    <row r="723" spans="1:25">
      <c r="A723" s="64" t="s">
        <v>2212</v>
      </c>
      <c r="B723" s="64" t="s">
        <v>2160</v>
      </c>
      <c r="C723" s="64" t="s">
        <v>49</v>
      </c>
      <c r="D723" s="64" t="s">
        <v>50</v>
      </c>
      <c r="E723" s="64" t="s">
        <v>2161</v>
      </c>
      <c r="F723" s="64" t="s">
        <v>2213</v>
      </c>
      <c r="G723" s="64" t="s">
        <v>175</v>
      </c>
      <c r="H723" s="64" t="s">
        <v>2214</v>
      </c>
      <c r="I723" s="64" t="s">
        <v>24</v>
      </c>
      <c r="J723" s="64" t="s">
        <v>2173</v>
      </c>
      <c r="K723" s="64" t="s">
        <v>929</v>
      </c>
      <c r="L723" s="65">
        <v>59379</v>
      </c>
      <c r="M723" s="65">
        <v>61493</v>
      </c>
      <c r="N723" s="65">
        <v>61493</v>
      </c>
      <c r="O723" s="65">
        <v>53926</v>
      </c>
      <c r="P723" s="65">
        <v>0</v>
      </c>
      <c r="Q723" s="65">
        <v>9195</v>
      </c>
      <c r="R723" s="65">
        <v>5861</v>
      </c>
      <c r="S723" s="65">
        <v>1552</v>
      </c>
      <c r="T723" s="57">
        <v>34728</v>
      </c>
      <c r="U723" s="58">
        <v>652202.8030674567</v>
      </c>
      <c r="V723" s="58">
        <v>1025269.9755493507</v>
      </c>
      <c r="W723" s="58" t="str">
        <f t="shared" si="11"/>
        <v>B</v>
      </c>
      <c r="X723" s="58">
        <v>1025270</v>
      </c>
      <c r="Y723" s="63">
        <v>894515</v>
      </c>
    </row>
    <row r="724" spans="1:25">
      <c r="A724" s="64" t="s">
        <v>2215</v>
      </c>
      <c r="B724" s="64" t="s">
        <v>2160</v>
      </c>
      <c r="C724" s="64" t="s">
        <v>49</v>
      </c>
      <c r="D724" s="64" t="s">
        <v>50</v>
      </c>
      <c r="E724" s="64" t="s">
        <v>2161</v>
      </c>
      <c r="F724" s="64" t="s">
        <v>2216</v>
      </c>
      <c r="G724" s="64" t="s">
        <v>254</v>
      </c>
      <c r="H724" s="64" t="s">
        <v>2217</v>
      </c>
      <c r="I724" s="64" t="s">
        <v>24</v>
      </c>
      <c r="J724" s="64" t="s">
        <v>2164</v>
      </c>
      <c r="K724" s="64" t="s">
        <v>929</v>
      </c>
      <c r="L724" s="65">
        <v>5939</v>
      </c>
      <c r="M724" s="65">
        <v>25644</v>
      </c>
      <c r="N724" s="65">
        <v>25644</v>
      </c>
      <c r="O724" s="65">
        <v>54856</v>
      </c>
      <c r="P724" s="65">
        <v>0</v>
      </c>
      <c r="Q724" s="65">
        <v>2164</v>
      </c>
      <c r="R724" s="65">
        <v>621</v>
      </c>
      <c r="S724" s="65">
        <v>283</v>
      </c>
      <c r="T724" s="57">
        <v>0</v>
      </c>
      <c r="U724" s="58">
        <v>222443.18223244761</v>
      </c>
      <c r="V724" s="58">
        <v>84398.870269978681</v>
      </c>
      <c r="W724" s="58" t="str">
        <f t="shared" si="11"/>
        <v>A</v>
      </c>
      <c r="X724" s="58">
        <v>222443</v>
      </c>
      <c r="Y724" s="63">
        <v>194074</v>
      </c>
    </row>
    <row r="725" spans="1:25">
      <c r="A725" s="64" t="s">
        <v>2218</v>
      </c>
      <c r="B725" s="64" t="s">
        <v>2160</v>
      </c>
      <c r="C725" s="64" t="s">
        <v>49</v>
      </c>
      <c r="D725" s="64" t="s">
        <v>50</v>
      </c>
      <c r="E725" s="64" t="s">
        <v>2161</v>
      </c>
      <c r="F725" s="64" t="s">
        <v>385</v>
      </c>
      <c r="G725" s="64" t="s">
        <v>1650</v>
      </c>
      <c r="H725" s="64" t="s">
        <v>24</v>
      </c>
      <c r="I725" s="64" t="s">
        <v>413</v>
      </c>
      <c r="J725" s="64" t="s">
        <v>2170</v>
      </c>
      <c r="K725" s="64" t="s">
        <v>929</v>
      </c>
      <c r="L725" s="65">
        <v>276101</v>
      </c>
      <c r="M725" s="65">
        <v>223742</v>
      </c>
      <c r="N725" s="65">
        <v>223532</v>
      </c>
      <c r="O725" s="65">
        <v>247597</v>
      </c>
      <c r="P725" s="65">
        <v>0</v>
      </c>
      <c r="Q725" s="65">
        <v>40152</v>
      </c>
      <c r="R725" s="65">
        <v>45533</v>
      </c>
      <c r="S725" s="65">
        <v>6566</v>
      </c>
      <c r="T725" s="57">
        <v>164628</v>
      </c>
      <c r="U725" s="58">
        <v>2836052.2778132334</v>
      </c>
      <c r="V725" s="58">
        <v>6065113.734253834</v>
      </c>
      <c r="W725" s="58" t="str">
        <f t="shared" si="11"/>
        <v>B</v>
      </c>
      <c r="X725" s="58">
        <v>6065114</v>
      </c>
      <c r="Y725" s="63">
        <v>5291615</v>
      </c>
    </row>
    <row r="726" spans="1:25">
      <c r="A726" s="64" t="s">
        <v>2219</v>
      </c>
      <c r="B726" s="64" t="s">
        <v>2160</v>
      </c>
      <c r="C726" s="64" t="s">
        <v>49</v>
      </c>
      <c r="D726" s="64" t="s">
        <v>50</v>
      </c>
      <c r="E726" s="64" t="s">
        <v>2161</v>
      </c>
      <c r="F726" s="64" t="s">
        <v>396</v>
      </c>
      <c r="G726" s="64" t="s">
        <v>254</v>
      </c>
      <c r="H726" s="64" t="s">
        <v>2220</v>
      </c>
      <c r="I726" s="64" t="s">
        <v>24</v>
      </c>
      <c r="J726" s="64" t="s">
        <v>2164</v>
      </c>
      <c r="K726" s="64" t="s">
        <v>929</v>
      </c>
      <c r="L726" s="65">
        <v>16020</v>
      </c>
      <c r="M726" s="65">
        <v>38464</v>
      </c>
      <c r="N726" s="65">
        <v>38464</v>
      </c>
      <c r="O726" s="65">
        <v>92843</v>
      </c>
      <c r="P726" s="65">
        <v>0</v>
      </c>
      <c r="Q726" s="65">
        <v>16935</v>
      </c>
      <c r="R726" s="65">
        <v>870</v>
      </c>
      <c r="S726" s="65">
        <v>1749</v>
      </c>
      <c r="T726" s="57">
        <v>0</v>
      </c>
      <c r="U726" s="58">
        <v>1000624.0881952653</v>
      </c>
      <c r="V726" s="58">
        <v>375365.24654597719</v>
      </c>
      <c r="W726" s="58" t="str">
        <f t="shared" si="11"/>
        <v>A</v>
      </c>
      <c r="X726" s="58">
        <v>1000624</v>
      </c>
      <c r="Y726" s="63">
        <v>873012</v>
      </c>
    </row>
    <row r="727" spans="1:25">
      <c r="A727" s="64" t="s">
        <v>2221</v>
      </c>
      <c r="B727" s="64" t="s">
        <v>2160</v>
      </c>
      <c r="C727" s="64" t="s">
        <v>49</v>
      </c>
      <c r="D727" s="64" t="s">
        <v>50</v>
      </c>
      <c r="E727" s="64" t="s">
        <v>2161</v>
      </c>
      <c r="F727" s="64" t="s">
        <v>1364</v>
      </c>
      <c r="G727" s="64" t="s">
        <v>201</v>
      </c>
      <c r="H727" s="64" t="s">
        <v>24</v>
      </c>
      <c r="I727" s="64" t="s">
        <v>2222</v>
      </c>
      <c r="J727" s="64" t="s">
        <v>2164</v>
      </c>
      <c r="K727" s="64" t="s">
        <v>929</v>
      </c>
      <c r="L727" s="65">
        <v>26228</v>
      </c>
      <c r="M727" s="65">
        <v>29819</v>
      </c>
      <c r="N727" s="65">
        <v>29819</v>
      </c>
      <c r="O727" s="65">
        <v>30719</v>
      </c>
      <c r="P727" s="65">
        <v>0</v>
      </c>
      <c r="Q727" s="65">
        <v>4532</v>
      </c>
      <c r="R727" s="65">
        <v>4031</v>
      </c>
      <c r="S727" s="65">
        <v>661</v>
      </c>
      <c r="T727" s="57">
        <v>8440</v>
      </c>
      <c r="U727" s="58">
        <v>311993.05949006614</v>
      </c>
      <c r="V727" s="58">
        <v>477932.99370512972</v>
      </c>
      <c r="W727" s="58" t="str">
        <f t="shared" si="11"/>
        <v>B</v>
      </c>
      <c r="X727" s="58">
        <v>477933</v>
      </c>
      <c r="Y727" s="63">
        <v>416981</v>
      </c>
    </row>
    <row r="728" spans="1:25">
      <c r="A728" s="64" t="s">
        <v>886</v>
      </c>
      <c r="B728" s="64" t="s">
        <v>2160</v>
      </c>
      <c r="C728" s="64" t="s">
        <v>49</v>
      </c>
      <c r="D728" s="64" t="s">
        <v>50</v>
      </c>
      <c r="E728" s="64" t="s">
        <v>2161</v>
      </c>
      <c r="F728" s="64" t="s">
        <v>1047</v>
      </c>
      <c r="G728" s="64" t="s">
        <v>201</v>
      </c>
      <c r="H728" s="64" t="s">
        <v>2223</v>
      </c>
      <c r="I728" s="64" t="s">
        <v>24</v>
      </c>
      <c r="J728" s="64" t="s">
        <v>2164</v>
      </c>
      <c r="K728" s="64" t="s">
        <v>929</v>
      </c>
      <c r="L728" s="65">
        <v>39675</v>
      </c>
      <c r="M728" s="65">
        <v>62574</v>
      </c>
      <c r="N728" s="65">
        <v>62574</v>
      </c>
      <c r="O728" s="65">
        <v>66522</v>
      </c>
      <c r="P728" s="65">
        <v>0</v>
      </c>
      <c r="Q728" s="65">
        <v>2493</v>
      </c>
      <c r="R728" s="65">
        <v>2701</v>
      </c>
      <c r="S728" s="65">
        <v>85</v>
      </c>
      <c r="T728" s="57">
        <v>0</v>
      </c>
      <c r="U728" s="58">
        <v>221988.43853603146</v>
      </c>
      <c r="V728" s="58">
        <v>239125.44881620718</v>
      </c>
      <c r="W728" s="58" t="str">
        <f t="shared" si="11"/>
        <v>B</v>
      </c>
      <c r="X728" s="58">
        <v>239125</v>
      </c>
      <c r="Y728" s="63">
        <v>208629</v>
      </c>
    </row>
    <row r="729" spans="1:25">
      <c r="A729" s="64" t="s">
        <v>2224</v>
      </c>
      <c r="B729" s="64" t="s">
        <v>2160</v>
      </c>
      <c r="C729" s="64" t="s">
        <v>28</v>
      </c>
      <c r="D729" s="64" t="s">
        <v>29</v>
      </c>
      <c r="E729" s="64" t="s">
        <v>2161</v>
      </c>
      <c r="F729" s="64" t="s">
        <v>2225</v>
      </c>
      <c r="G729" s="64" t="s">
        <v>902</v>
      </c>
      <c r="H729" s="64" t="s">
        <v>24</v>
      </c>
      <c r="I729" s="64" t="s">
        <v>2226</v>
      </c>
      <c r="J729" s="64" t="s">
        <v>2179</v>
      </c>
      <c r="K729" s="64" t="s">
        <v>929</v>
      </c>
      <c r="L729" s="65">
        <v>19096</v>
      </c>
      <c r="M729" s="65">
        <v>24815</v>
      </c>
      <c r="N729" s="65">
        <v>24815</v>
      </c>
      <c r="O729" s="65">
        <v>28400</v>
      </c>
      <c r="P729" s="65">
        <v>0</v>
      </c>
      <c r="Q729" s="65">
        <v>5860</v>
      </c>
      <c r="R729" s="65">
        <v>2539</v>
      </c>
      <c r="S729" s="65">
        <v>92</v>
      </c>
      <c r="T729" s="57">
        <v>111</v>
      </c>
      <c r="U729" s="58">
        <v>252023.09005490874</v>
      </c>
      <c r="V729" s="58">
        <v>291211.98243992426</v>
      </c>
      <c r="W729" s="58" t="str">
        <f t="shared" si="11"/>
        <v>B</v>
      </c>
      <c r="X729" s="58">
        <v>291212</v>
      </c>
      <c r="Y729" s="63">
        <v>254073</v>
      </c>
    </row>
    <row r="730" spans="1:25">
      <c r="A730" s="64" t="s">
        <v>2227</v>
      </c>
      <c r="B730" s="64" t="s">
        <v>2160</v>
      </c>
      <c r="C730" s="64" t="s">
        <v>28</v>
      </c>
      <c r="D730" s="64" t="s">
        <v>29</v>
      </c>
      <c r="E730" s="64" t="s">
        <v>2161</v>
      </c>
      <c r="F730" s="64" t="s">
        <v>1560</v>
      </c>
      <c r="G730" s="64" t="s">
        <v>175</v>
      </c>
      <c r="H730" s="64" t="s">
        <v>24</v>
      </c>
      <c r="I730" s="64" t="s">
        <v>91</v>
      </c>
      <c r="J730" s="64" t="s">
        <v>2173</v>
      </c>
      <c r="K730" s="64" t="s">
        <v>929</v>
      </c>
      <c r="L730" s="65">
        <v>405220</v>
      </c>
      <c r="M730" s="65">
        <v>330038</v>
      </c>
      <c r="N730" s="65">
        <v>329248</v>
      </c>
      <c r="O730" s="65">
        <v>277140</v>
      </c>
      <c r="P730" s="65">
        <v>0</v>
      </c>
      <c r="Q730" s="65">
        <v>64047</v>
      </c>
      <c r="R730" s="65">
        <v>32006</v>
      </c>
      <c r="S730" s="65">
        <v>6350</v>
      </c>
      <c r="T730" s="57">
        <v>327863</v>
      </c>
      <c r="U730" s="58">
        <v>3594063.91870795</v>
      </c>
      <c r="V730" s="58">
        <v>7591491.1745184856</v>
      </c>
      <c r="W730" s="58" t="str">
        <f t="shared" si="11"/>
        <v>B</v>
      </c>
      <c r="X730" s="58">
        <v>7591491</v>
      </c>
      <c r="Y730" s="63">
        <v>6623329</v>
      </c>
    </row>
    <row r="731" spans="1:25">
      <c r="A731" s="64" t="s">
        <v>2228</v>
      </c>
      <c r="B731" s="64" t="s">
        <v>2160</v>
      </c>
      <c r="C731" s="64" t="s">
        <v>28</v>
      </c>
      <c r="D731" s="64" t="s">
        <v>29</v>
      </c>
      <c r="E731" s="64" t="s">
        <v>2161</v>
      </c>
      <c r="F731" s="64" t="s">
        <v>2229</v>
      </c>
      <c r="G731" s="64" t="s">
        <v>1665</v>
      </c>
      <c r="H731" s="64" t="s">
        <v>24</v>
      </c>
      <c r="I731" s="64" t="s">
        <v>2230</v>
      </c>
      <c r="J731" s="64" t="s">
        <v>2164</v>
      </c>
      <c r="K731" s="64" t="s">
        <v>929</v>
      </c>
      <c r="L731" s="65">
        <v>40139</v>
      </c>
      <c r="M731" s="65">
        <v>41442</v>
      </c>
      <c r="N731" s="65">
        <v>41442</v>
      </c>
      <c r="O731" s="65">
        <v>55181</v>
      </c>
      <c r="P731" s="65">
        <v>0</v>
      </c>
      <c r="Q731" s="65">
        <v>11234</v>
      </c>
      <c r="R731" s="65">
        <v>4848</v>
      </c>
      <c r="S731" s="65">
        <v>2066</v>
      </c>
      <c r="T731" s="57">
        <v>4747</v>
      </c>
      <c r="U731" s="58">
        <v>804549.7809307063</v>
      </c>
      <c r="V731" s="58">
        <v>613858.80740800779</v>
      </c>
      <c r="W731" s="58" t="str">
        <f t="shared" si="11"/>
        <v>A</v>
      </c>
      <c r="X731" s="58">
        <v>804550</v>
      </c>
      <c r="Y731" s="63">
        <v>701944</v>
      </c>
    </row>
    <row r="732" spans="1:25">
      <c r="A732" s="64" t="s">
        <v>2231</v>
      </c>
      <c r="B732" s="64" t="s">
        <v>2160</v>
      </c>
      <c r="C732" s="64" t="s">
        <v>49</v>
      </c>
      <c r="D732" s="64" t="s">
        <v>50</v>
      </c>
      <c r="E732" s="64" t="s">
        <v>2161</v>
      </c>
      <c r="F732" s="64" t="s">
        <v>471</v>
      </c>
      <c r="G732" s="64" t="s">
        <v>1650</v>
      </c>
      <c r="H732" s="64" t="s">
        <v>2232</v>
      </c>
      <c r="I732" s="64" t="s">
        <v>24</v>
      </c>
      <c r="J732" s="64" t="s">
        <v>2170</v>
      </c>
      <c r="K732" s="64" t="s">
        <v>929</v>
      </c>
      <c r="L732" s="65">
        <v>42387</v>
      </c>
      <c r="M732" s="65">
        <v>0</v>
      </c>
      <c r="N732" s="65">
        <v>0</v>
      </c>
      <c r="O732" s="65">
        <v>60773</v>
      </c>
      <c r="P732" s="65">
        <v>0</v>
      </c>
      <c r="Q732" s="65">
        <v>5962</v>
      </c>
      <c r="R732" s="65">
        <v>5740</v>
      </c>
      <c r="S732" s="65">
        <v>1201</v>
      </c>
      <c r="T732" s="57">
        <v>2512</v>
      </c>
      <c r="U732" s="58">
        <v>506577.8839152602</v>
      </c>
      <c r="V732" s="58">
        <v>552019.93207511376</v>
      </c>
      <c r="W732" s="58" t="str">
        <f t="shared" si="11"/>
        <v>B</v>
      </c>
      <c r="X732" s="58">
        <v>552020</v>
      </c>
      <c r="Y732" s="63">
        <v>481619</v>
      </c>
    </row>
    <row r="733" spans="1:25">
      <c r="A733" s="64" t="s">
        <v>2233</v>
      </c>
      <c r="B733" s="64" t="s">
        <v>2160</v>
      </c>
      <c r="C733" s="64" t="s">
        <v>28</v>
      </c>
      <c r="D733" s="64" t="s">
        <v>29</v>
      </c>
      <c r="E733" s="64" t="s">
        <v>2161</v>
      </c>
      <c r="F733" s="64" t="s">
        <v>495</v>
      </c>
      <c r="G733" s="64" t="s">
        <v>876</v>
      </c>
      <c r="H733" s="64" t="s">
        <v>24</v>
      </c>
      <c r="I733" s="64" t="s">
        <v>2234</v>
      </c>
      <c r="J733" s="64" t="s">
        <v>2235</v>
      </c>
      <c r="K733" s="64" t="s">
        <v>929</v>
      </c>
      <c r="L733" s="65">
        <v>7618</v>
      </c>
      <c r="M733" s="65">
        <v>0</v>
      </c>
      <c r="N733" s="65">
        <v>0</v>
      </c>
      <c r="O733" s="65">
        <v>11701</v>
      </c>
      <c r="P733" s="65">
        <v>0</v>
      </c>
      <c r="Q733" s="65">
        <v>1125</v>
      </c>
      <c r="R733" s="65">
        <v>4671</v>
      </c>
      <c r="S733" s="65">
        <v>76</v>
      </c>
      <c r="T733" s="57">
        <v>0</v>
      </c>
      <c r="U733" s="58">
        <v>70543.683619343821</v>
      </c>
      <c r="V733" s="58">
        <v>354607.13560182258</v>
      </c>
      <c r="W733" s="58" t="str">
        <f t="shared" si="11"/>
        <v>B</v>
      </c>
      <c r="X733" s="58">
        <v>354607</v>
      </c>
      <c r="Y733" s="63">
        <v>309383</v>
      </c>
    </row>
    <row r="734" spans="1:25">
      <c r="A734" s="64" t="s">
        <v>2236</v>
      </c>
      <c r="B734" s="64" t="s">
        <v>2160</v>
      </c>
      <c r="C734" s="64" t="s">
        <v>49</v>
      </c>
      <c r="D734" s="64" t="s">
        <v>50</v>
      </c>
      <c r="E734" s="64" t="s">
        <v>2161</v>
      </c>
      <c r="F734" s="64" t="s">
        <v>2237</v>
      </c>
      <c r="G734" s="64" t="s">
        <v>1665</v>
      </c>
      <c r="H734" s="64" t="s">
        <v>2238</v>
      </c>
      <c r="I734" s="64" t="s">
        <v>24</v>
      </c>
      <c r="J734" s="64" t="s">
        <v>2164</v>
      </c>
      <c r="K734" s="64" t="s">
        <v>929</v>
      </c>
      <c r="L734" s="65">
        <v>22772</v>
      </c>
      <c r="M734" s="65">
        <v>51515</v>
      </c>
      <c r="N734" s="65">
        <v>51515</v>
      </c>
      <c r="O734" s="65">
        <v>65375</v>
      </c>
      <c r="P734" s="65">
        <v>0</v>
      </c>
      <c r="Q734" s="65">
        <v>2343</v>
      </c>
      <c r="R734" s="65">
        <v>1002</v>
      </c>
      <c r="S734" s="65">
        <v>390</v>
      </c>
      <c r="T734" s="57">
        <v>0</v>
      </c>
      <c r="U734" s="58">
        <v>266753.97759100591</v>
      </c>
      <c r="V734" s="58">
        <v>114936.49690306433</v>
      </c>
      <c r="W734" s="58" t="str">
        <f t="shared" si="11"/>
        <v>A</v>
      </c>
      <c r="X734" s="58">
        <v>266754</v>
      </c>
      <c r="Y734" s="63">
        <v>232734</v>
      </c>
    </row>
    <row r="735" spans="1:25">
      <c r="A735" s="64" t="s">
        <v>2239</v>
      </c>
      <c r="B735" s="64" t="s">
        <v>2160</v>
      </c>
      <c r="C735" s="64" t="s">
        <v>49</v>
      </c>
      <c r="D735" s="64" t="s">
        <v>50</v>
      </c>
      <c r="E735" s="64" t="s">
        <v>2161</v>
      </c>
      <c r="F735" s="64" t="s">
        <v>1077</v>
      </c>
      <c r="G735" s="64" t="s">
        <v>220</v>
      </c>
      <c r="H735" s="64" t="s">
        <v>2240</v>
      </c>
      <c r="I735" s="64" t="s">
        <v>24</v>
      </c>
      <c r="J735" s="64" t="s">
        <v>2173</v>
      </c>
      <c r="K735" s="64" t="s">
        <v>929</v>
      </c>
      <c r="L735" s="65">
        <v>25557</v>
      </c>
      <c r="M735" s="65">
        <v>49868</v>
      </c>
      <c r="N735" s="65">
        <v>49868</v>
      </c>
      <c r="O735" s="65">
        <v>53238</v>
      </c>
      <c r="P735" s="65">
        <v>0</v>
      </c>
      <c r="Q735" s="65">
        <v>1690</v>
      </c>
      <c r="R735" s="65">
        <v>895</v>
      </c>
      <c r="S735" s="65">
        <v>492</v>
      </c>
      <c r="T735" s="57">
        <v>0</v>
      </c>
      <c r="U735" s="58">
        <v>240041.26497393142</v>
      </c>
      <c r="V735" s="58">
        <v>95213.53983360347</v>
      </c>
      <c r="W735" s="58" t="str">
        <f t="shared" si="11"/>
        <v>A</v>
      </c>
      <c r="X735" s="58">
        <v>240041</v>
      </c>
      <c r="Y735" s="63">
        <v>209428</v>
      </c>
    </row>
    <row r="736" spans="1:25">
      <c r="A736" s="64" t="s">
        <v>2241</v>
      </c>
      <c r="B736" s="64" t="s">
        <v>2160</v>
      </c>
      <c r="C736" s="64" t="s">
        <v>49</v>
      </c>
      <c r="D736" s="64" t="s">
        <v>50</v>
      </c>
      <c r="E736" s="64" t="s">
        <v>2161</v>
      </c>
      <c r="F736" s="64" t="s">
        <v>511</v>
      </c>
      <c r="G736" s="64" t="s">
        <v>140</v>
      </c>
      <c r="H736" s="64" t="s">
        <v>24</v>
      </c>
      <c r="I736" s="64" t="s">
        <v>2242</v>
      </c>
      <c r="J736" s="64" t="s">
        <v>2170</v>
      </c>
      <c r="K736" s="64" t="s">
        <v>929</v>
      </c>
      <c r="L736" s="65">
        <v>53963</v>
      </c>
      <c r="M736" s="65">
        <v>52603</v>
      </c>
      <c r="N736" s="65">
        <v>52463</v>
      </c>
      <c r="O736" s="65">
        <v>69781</v>
      </c>
      <c r="P736" s="65">
        <v>0</v>
      </c>
      <c r="Q736" s="65">
        <v>18370</v>
      </c>
      <c r="R736" s="65">
        <v>6429</v>
      </c>
      <c r="S736" s="65">
        <v>4703</v>
      </c>
      <c r="T736" s="57">
        <v>10787</v>
      </c>
      <c r="U736" s="58">
        <v>1499705.091857201</v>
      </c>
      <c r="V736" s="58">
        <v>934709.06922341534</v>
      </c>
      <c r="W736" s="58" t="str">
        <f t="shared" si="11"/>
        <v>A</v>
      </c>
      <c r="X736" s="58">
        <v>1499705</v>
      </c>
      <c r="Y736" s="63">
        <v>1308444</v>
      </c>
    </row>
    <row r="737" spans="1:25">
      <c r="A737" s="64" t="s">
        <v>2243</v>
      </c>
      <c r="B737" s="64" t="s">
        <v>2160</v>
      </c>
      <c r="C737" s="64" t="s">
        <v>49</v>
      </c>
      <c r="D737" s="64" t="s">
        <v>50</v>
      </c>
      <c r="E737" s="64" t="s">
        <v>2161</v>
      </c>
      <c r="F737" s="64" t="s">
        <v>157</v>
      </c>
      <c r="G737" s="64" t="s">
        <v>140</v>
      </c>
      <c r="H737" s="64" t="s">
        <v>24</v>
      </c>
      <c r="I737" s="64" t="s">
        <v>2244</v>
      </c>
      <c r="J737" s="64" t="s">
        <v>2170</v>
      </c>
      <c r="K737" s="64" t="s">
        <v>929</v>
      </c>
      <c r="L737" s="65">
        <v>143663</v>
      </c>
      <c r="M737" s="65">
        <v>138140</v>
      </c>
      <c r="N737" s="65">
        <v>137970</v>
      </c>
      <c r="O737" s="65">
        <v>146199</v>
      </c>
      <c r="P737" s="65">
        <v>0</v>
      </c>
      <c r="Q737" s="65">
        <v>37397</v>
      </c>
      <c r="R737" s="65">
        <v>17063</v>
      </c>
      <c r="S737" s="65">
        <v>4565</v>
      </c>
      <c r="T737" s="57">
        <v>68293</v>
      </c>
      <c r="U737" s="58">
        <v>2213013.867259183</v>
      </c>
      <c r="V737" s="58">
        <v>2769119.7055665813</v>
      </c>
      <c r="W737" s="58" t="str">
        <f t="shared" si="11"/>
        <v>B</v>
      </c>
      <c r="X737" s="58">
        <v>2769120</v>
      </c>
      <c r="Y737" s="63">
        <v>2415967</v>
      </c>
    </row>
    <row r="738" spans="1:25">
      <c r="A738" s="64" t="s">
        <v>2245</v>
      </c>
      <c r="B738" s="64" t="s">
        <v>2160</v>
      </c>
      <c r="C738" s="64" t="s">
        <v>49</v>
      </c>
      <c r="D738" s="64" t="s">
        <v>50</v>
      </c>
      <c r="E738" s="64" t="s">
        <v>2161</v>
      </c>
      <c r="F738" s="64" t="s">
        <v>520</v>
      </c>
      <c r="G738" s="64" t="s">
        <v>1665</v>
      </c>
      <c r="H738" s="64" t="s">
        <v>24</v>
      </c>
      <c r="I738" s="64" t="s">
        <v>2246</v>
      </c>
      <c r="J738" s="64" t="s">
        <v>2164</v>
      </c>
      <c r="K738" s="64" t="s">
        <v>929</v>
      </c>
      <c r="L738" s="65">
        <v>38007</v>
      </c>
      <c r="M738" s="65">
        <v>39111</v>
      </c>
      <c r="N738" s="65">
        <v>38951</v>
      </c>
      <c r="O738" s="65">
        <v>50814</v>
      </c>
      <c r="P738" s="65">
        <v>0</v>
      </c>
      <c r="Q738" s="65">
        <v>8556</v>
      </c>
      <c r="R738" s="65">
        <v>4885</v>
      </c>
      <c r="S738" s="65">
        <v>1150</v>
      </c>
      <c r="T738" s="57">
        <v>5931</v>
      </c>
      <c r="U738" s="58">
        <v>558322.16627415607</v>
      </c>
      <c r="V738" s="58">
        <v>581854.11519593012</v>
      </c>
      <c r="W738" s="58" t="str">
        <f t="shared" si="11"/>
        <v>B</v>
      </c>
      <c r="X738" s="58">
        <v>581854</v>
      </c>
      <c r="Y738" s="63">
        <v>507649</v>
      </c>
    </row>
    <row r="739" spans="1:25">
      <c r="A739" s="64" t="s">
        <v>2247</v>
      </c>
      <c r="B739" s="64" t="s">
        <v>2160</v>
      </c>
      <c r="C739" s="64" t="s">
        <v>49</v>
      </c>
      <c r="D739" s="64" t="s">
        <v>50</v>
      </c>
      <c r="E739" s="64" t="s">
        <v>2161</v>
      </c>
      <c r="F739" s="64" t="s">
        <v>1537</v>
      </c>
      <c r="G739" s="64" t="s">
        <v>1665</v>
      </c>
      <c r="H739" s="64" t="s">
        <v>24</v>
      </c>
      <c r="I739" s="64" t="s">
        <v>2248</v>
      </c>
      <c r="J739" s="64" t="s">
        <v>2164</v>
      </c>
      <c r="K739" s="64" t="s">
        <v>929</v>
      </c>
      <c r="L739" s="65">
        <v>22553</v>
      </c>
      <c r="M739" s="65">
        <v>29969</v>
      </c>
      <c r="N739" s="65">
        <v>29969</v>
      </c>
      <c r="O739" s="65">
        <v>42704</v>
      </c>
      <c r="P739" s="65">
        <v>0</v>
      </c>
      <c r="Q739" s="65">
        <v>2441</v>
      </c>
      <c r="R739" s="65">
        <v>1034</v>
      </c>
      <c r="S739" s="65">
        <v>407</v>
      </c>
      <c r="T739" s="57">
        <v>0</v>
      </c>
      <c r="U739" s="58">
        <v>228091.51113928243</v>
      </c>
      <c r="V739" s="58">
        <v>119035.69288902529</v>
      </c>
      <c r="W739" s="58" t="str">
        <f t="shared" si="11"/>
        <v>A</v>
      </c>
      <c r="X739" s="58">
        <v>228092</v>
      </c>
      <c r="Y739" s="63">
        <v>199003</v>
      </c>
    </row>
    <row r="740" spans="1:25">
      <c r="A740" s="64" t="s">
        <v>2249</v>
      </c>
      <c r="B740" s="64" t="s">
        <v>2160</v>
      </c>
      <c r="C740" s="64" t="s">
        <v>28</v>
      </c>
      <c r="D740" s="64" t="s">
        <v>29</v>
      </c>
      <c r="E740" s="64" t="s">
        <v>2161</v>
      </c>
      <c r="F740" s="64" t="s">
        <v>1567</v>
      </c>
      <c r="G740" s="64" t="s">
        <v>1034</v>
      </c>
      <c r="H740" s="64" t="s">
        <v>24</v>
      </c>
      <c r="I740" s="64" t="s">
        <v>2250</v>
      </c>
      <c r="J740" s="64" t="s">
        <v>2200</v>
      </c>
      <c r="K740" s="64" t="s">
        <v>929</v>
      </c>
      <c r="L740" s="65">
        <v>114167</v>
      </c>
      <c r="M740" s="65">
        <v>92174</v>
      </c>
      <c r="N740" s="65">
        <v>92124</v>
      </c>
      <c r="O740" s="65">
        <v>84913</v>
      </c>
      <c r="P740" s="65">
        <v>0</v>
      </c>
      <c r="Q740" s="65">
        <v>18737</v>
      </c>
      <c r="R740" s="65">
        <v>17553</v>
      </c>
      <c r="S740" s="65">
        <v>1182</v>
      </c>
      <c r="T740" s="57">
        <v>85541</v>
      </c>
      <c r="U740" s="58">
        <v>944574.02469245729</v>
      </c>
      <c r="V740" s="58">
        <v>2675772.7286420618</v>
      </c>
      <c r="W740" s="58" t="str">
        <f t="shared" si="11"/>
        <v>B</v>
      </c>
      <c r="X740" s="58">
        <v>2675773</v>
      </c>
      <c r="Y740" s="63">
        <v>2334525</v>
      </c>
    </row>
    <row r="741" spans="1:25">
      <c r="A741" s="64" t="s">
        <v>710</v>
      </c>
      <c r="B741" s="64" t="s">
        <v>2160</v>
      </c>
      <c r="C741" s="64" t="s">
        <v>28</v>
      </c>
      <c r="D741" s="64" t="s">
        <v>29</v>
      </c>
      <c r="E741" s="64" t="s">
        <v>2161</v>
      </c>
      <c r="F741" s="64" t="s">
        <v>2251</v>
      </c>
      <c r="G741" s="64" t="s">
        <v>1650</v>
      </c>
      <c r="H741" s="64" t="s">
        <v>24</v>
      </c>
      <c r="I741" s="64" t="s">
        <v>2252</v>
      </c>
      <c r="J741" s="64" t="s">
        <v>2170</v>
      </c>
      <c r="K741" s="64" t="s">
        <v>929</v>
      </c>
      <c r="L741" s="65">
        <v>52180</v>
      </c>
      <c r="M741" s="65">
        <v>57673</v>
      </c>
      <c r="N741" s="65">
        <v>55593</v>
      </c>
      <c r="O741" s="65">
        <v>66455</v>
      </c>
      <c r="P741" s="65">
        <v>0</v>
      </c>
      <c r="Q741" s="65">
        <v>12169</v>
      </c>
      <c r="R741" s="65">
        <v>8686</v>
      </c>
      <c r="S741" s="65">
        <v>2894</v>
      </c>
      <c r="T741" s="57">
        <v>11451</v>
      </c>
      <c r="U741" s="58">
        <v>995728.67429000093</v>
      </c>
      <c r="V741" s="58">
        <v>989663.42344443826</v>
      </c>
      <c r="W741" s="58" t="str">
        <f t="shared" si="11"/>
        <v>A</v>
      </c>
      <c r="X741" s="58">
        <v>995729</v>
      </c>
      <c r="Y741" s="63">
        <v>868741</v>
      </c>
    </row>
    <row r="742" spans="1:25">
      <c r="A742" s="64" t="s">
        <v>2253</v>
      </c>
      <c r="B742" s="64" t="s">
        <v>2160</v>
      </c>
      <c r="C742" s="64" t="s">
        <v>49</v>
      </c>
      <c r="D742" s="64" t="s">
        <v>50</v>
      </c>
      <c r="E742" s="64" t="s">
        <v>2161</v>
      </c>
      <c r="F742" s="64" t="s">
        <v>1127</v>
      </c>
      <c r="G742" s="64" t="s">
        <v>464</v>
      </c>
      <c r="H742" s="64" t="s">
        <v>2254</v>
      </c>
      <c r="I742" s="64" t="s">
        <v>24</v>
      </c>
      <c r="J742" s="64" t="s">
        <v>2173</v>
      </c>
      <c r="K742" s="64" t="s">
        <v>929</v>
      </c>
      <c r="L742" s="65">
        <v>51499</v>
      </c>
      <c r="M742" s="65">
        <v>50184</v>
      </c>
      <c r="N742" s="65">
        <v>50184</v>
      </c>
      <c r="O742" s="65">
        <v>56642</v>
      </c>
      <c r="P742" s="65">
        <v>0</v>
      </c>
      <c r="Q742" s="65">
        <v>2659</v>
      </c>
      <c r="R742" s="65">
        <v>3097</v>
      </c>
      <c r="S742" s="65">
        <v>788</v>
      </c>
      <c r="T742" s="57">
        <v>20247</v>
      </c>
      <c r="U742" s="58">
        <v>326719.21413361095</v>
      </c>
      <c r="V742" s="58">
        <v>524909.78701698652</v>
      </c>
      <c r="W742" s="58" t="str">
        <f t="shared" si="11"/>
        <v>B</v>
      </c>
      <c r="X742" s="58">
        <v>524910</v>
      </c>
      <c r="Y742" s="63">
        <v>457967</v>
      </c>
    </row>
    <row r="743" spans="1:25">
      <c r="A743" s="64" t="s">
        <v>2255</v>
      </c>
      <c r="B743" s="64" t="s">
        <v>2160</v>
      </c>
      <c r="C743" s="64" t="s">
        <v>28</v>
      </c>
      <c r="D743" s="64" t="s">
        <v>29</v>
      </c>
      <c r="E743" s="64" t="s">
        <v>2161</v>
      </c>
      <c r="F743" s="64" t="s">
        <v>2256</v>
      </c>
      <c r="G743" s="64" t="s">
        <v>902</v>
      </c>
      <c r="H743" s="64" t="s">
        <v>24</v>
      </c>
      <c r="I743" s="64" t="s">
        <v>2257</v>
      </c>
      <c r="J743" s="64" t="s">
        <v>2179</v>
      </c>
      <c r="K743" s="64" t="s">
        <v>929</v>
      </c>
      <c r="L743" s="65">
        <v>37685</v>
      </c>
      <c r="M743" s="65">
        <v>53753</v>
      </c>
      <c r="N743" s="65">
        <v>53753</v>
      </c>
      <c r="O743" s="65">
        <v>60724</v>
      </c>
      <c r="P743" s="65">
        <v>0</v>
      </c>
      <c r="Q743" s="65">
        <v>7376</v>
      </c>
      <c r="R743" s="65">
        <v>3366</v>
      </c>
      <c r="S743" s="65">
        <v>599</v>
      </c>
      <c r="T743" s="57">
        <v>0</v>
      </c>
      <c r="U743" s="58">
        <v>448132.89818834653</v>
      </c>
      <c r="V743" s="58">
        <v>376953.36530147691</v>
      </c>
      <c r="W743" s="58" t="str">
        <f t="shared" si="11"/>
        <v>A</v>
      </c>
      <c r="X743" s="58">
        <v>448133</v>
      </c>
      <c r="Y743" s="63">
        <v>390981</v>
      </c>
    </row>
    <row r="744" spans="1:25">
      <c r="A744" s="64" t="s">
        <v>2258</v>
      </c>
      <c r="B744" s="64" t="s">
        <v>2160</v>
      </c>
      <c r="C744" s="64" t="s">
        <v>49</v>
      </c>
      <c r="D744" s="64" t="s">
        <v>50</v>
      </c>
      <c r="E744" s="64" t="s">
        <v>2161</v>
      </c>
      <c r="F744" s="64" t="s">
        <v>2259</v>
      </c>
      <c r="G744" s="64" t="s">
        <v>40</v>
      </c>
      <c r="H744" s="64" t="s">
        <v>2260</v>
      </c>
      <c r="I744" s="64" t="s">
        <v>24</v>
      </c>
      <c r="J744" s="64" t="s">
        <v>2183</v>
      </c>
      <c r="K744" s="64" t="s">
        <v>929</v>
      </c>
      <c r="L744" s="65">
        <v>4923</v>
      </c>
      <c r="M744" s="65">
        <v>0</v>
      </c>
      <c r="N744" s="65">
        <v>0</v>
      </c>
      <c r="O744" s="65">
        <v>48559</v>
      </c>
      <c r="P744" s="65">
        <v>0</v>
      </c>
      <c r="Q744" s="65">
        <v>1791</v>
      </c>
      <c r="R744" s="65">
        <v>311</v>
      </c>
      <c r="S744" s="65">
        <v>102</v>
      </c>
      <c r="T744" s="57">
        <v>0</v>
      </c>
      <c r="U744" s="58">
        <v>167921.48705366036</v>
      </c>
      <c r="V744" s="58">
        <v>55347.284078503537</v>
      </c>
      <c r="W744" s="58" t="str">
        <f t="shared" si="11"/>
        <v>A</v>
      </c>
      <c r="X744" s="58">
        <v>167921</v>
      </c>
      <c r="Y744" s="63">
        <v>146506</v>
      </c>
    </row>
    <row r="745" spans="1:25">
      <c r="A745" s="64" t="s">
        <v>2261</v>
      </c>
      <c r="B745" s="64" t="s">
        <v>2160</v>
      </c>
      <c r="C745" s="64" t="s">
        <v>28</v>
      </c>
      <c r="D745" s="64" t="s">
        <v>29</v>
      </c>
      <c r="E745" s="64" t="s">
        <v>2161</v>
      </c>
      <c r="F745" s="64" t="s">
        <v>2262</v>
      </c>
      <c r="G745" s="64" t="s">
        <v>140</v>
      </c>
      <c r="H745" s="64" t="s">
        <v>2263</v>
      </c>
      <c r="I745" s="64" t="s">
        <v>24</v>
      </c>
      <c r="J745" s="64" t="s">
        <v>2170</v>
      </c>
      <c r="K745" s="64" t="s">
        <v>929</v>
      </c>
      <c r="L745" s="65">
        <v>29353</v>
      </c>
      <c r="M745" s="65">
        <v>46474</v>
      </c>
      <c r="N745" s="65">
        <v>46474</v>
      </c>
      <c r="O745" s="65">
        <v>54717</v>
      </c>
      <c r="P745" s="65">
        <v>0</v>
      </c>
      <c r="Q745" s="65">
        <v>1750</v>
      </c>
      <c r="R745" s="65">
        <v>1230</v>
      </c>
      <c r="S745" s="65">
        <v>143</v>
      </c>
      <c r="T745" s="57">
        <v>0</v>
      </c>
      <c r="U745" s="58">
        <v>185704.01339906332</v>
      </c>
      <c r="V745" s="58">
        <v>120263.12452735845</v>
      </c>
      <c r="W745" s="58" t="str">
        <f t="shared" si="11"/>
        <v>A</v>
      </c>
      <c r="X745" s="58">
        <v>185704</v>
      </c>
      <c r="Y745" s="63">
        <v>162021</v>
      </c>
    </row>
    <row r="746" spans="1:25">
      <c r="A746" s="64" t="s">
        <v>2264</v>
      </c>
      <c r="B746" s="64" t="s">
        <v>2160</v>
      </c>
      <c r="C746" s="64" t="s">
        <v>49</v>
      </c>
      <c r="D746" s="64" t="s">
        <v>50</v>
      </c>
      <c r="E746" s="64" t="s">
        <v>2161</v>
      </c>
      <c r="F746" s="64" t="s">
        <v>688</v>
      </c>
      <c r="G746" s="64" t="s">
        <v>1665</v>
      </c>
      <c r="H746" s="64" t="s">
        <v>1743</v>
      </c>
      <c r="I746" s="64" t="s">
        <v>24</v>
      </c>
      <c r="J746" s="64" t="s">
        <v>2164</v>
      </c>
      <c r="K746" s="64" t="s">
        <v>929</v>
      </c>
      <c r="L746" s="65">
        <v>78846</v>
      </c>
      <c r="M746" s="65">
        <v>90074</v>
      </c>
      <c r="N746" s="65">
        <v>90074</v>
      </c>
      <c r="O746" s="65">
        <v>99585</v>
      </c>
      <c r="P746" s="65">
        <v>0</v>
      </c>
      <c r="Q746" s="65">
        <v>5240</v>
      </c>
      <c r="R746" s="65">
        <v>3947</v>
      </c>
      <c r="S746" s="65">
        <v>1121</v>
      </c>
      <c r="T746" s="57">
        <v>18134</v>
      </c>
      <c r="U746" s="58">
        <v>547065.82163834083</v>
      </c>
      <c r="V746" s="58">
        <v>606834.44510367909</v>
      </c>
      <c r="W746" s="58" t="str">
        <f t="shared" si="11"/>
        <v>B</v>
      </c>
      <c r="X746" s="58">
        <v>606834</v>
      </c>
      <c r="Y746" s="63">
        <v>529443</v>
      </c>
    </row>
    <row r="747" spans="1:25">
      <c r="A747" s="64" t="s">
        <v>2265</v>
      </c>
      <c r="B747" s="64" t="s">
        <v>2160</v>
      </c>
      <c r="C747" s="64" t="s">
        <v>102</v>
      </c>
      <c r="D747" s="64" t="s">
        <v>103</v>
      </c>
      <c r="E747" s="64" t="s">
        <v>2161</v>
      </c>
      <c r="F747" s="64" t="s">
        <v>760</v>
      </c>
      <c r="G747" s="64" t="s">
        <v>232</v>
      </c>
      <c r="H747" s="64" t="s">
        <v>24</v>
      </c>
      <c r="I747" s="64" t="s">
        <v>24</v>
      </c>
      <c r="J747" s="64" t="s">
        <v>2167</v>
      </c>
      <c r="K747" s="64" t="s">
        <v>929</v>
      </c>
      <c r="L747" s="65">
        <v>86505</v>
      </c>
      <c r="M747" s="65">
        <v>0</v>
      </c>
      <c r="N747" s="65">
        <v>0</v>
      </c>
      <c r="O747" s="65">
        <v>214842</v>
      </c>
      <c r="P747" s="65">
        <v>0</v>
      </c>
      <c r="Q747" s="65">
        <v>15798</v>
      </c>
      <c r="R747" s="65">
        <v>10162</v>
      </c>
      <c r="S747" s="65">
        <v>1451</v>
      </c>
      <c r="T747" s="57">
        <v>0</v>
      </c>
      <c r="U747" s="58">
        <v>1154918.5769117179</v>
      </c>
      <c r="V747" s="58">
        <v>1018367.8251231497</v>
      </c>
      <c r="W747" s="58" t="str">
        <f t="shared" si="11"/>
        <v>A</v>
      </c>
      <c r="X747" s="58">
        <v>1154919</v>
      </c>
      <c r="Y747" s="63">
        <v>1007629</v>
      </c>
    </row>
    <row r="748" spans="1:25">
      <c r="A748" s="64" t="s">
        <v>2266</v>
      </c>
      <c r="B748" s="64" t="s">
        <v>2160</v>
      </c>
      <c r="C748" s="64" t="s">
        <v>102</v>
      </c>
      <c r="D748" s="64" t="s">
        <v>103</v>
      </c>
      <c r="E748" s="64" t="s">
        <v>2161</v>
      </c>
      <c r="F748" s="64" t="s">
        <v>943</v>
      </c>
      <c r="G748" s="64" t="s">
        <v>860</v>
      </c>
      <c r="H748" s="64" t="s">
        <v>24</v>
      </c>
      <c r="I748" s="64" t="s">
        <v>24</v>
      </c>
      <c r="J748" s="64" t="s">
        <v>2170</v>
      </c>
      <c r="K748" s="64" t="s">
        <v>929</v>
      </c>
      <c r="L748" s="65">
        <v>780255</v>
      </c>
      <c r="M748" s="65">
        <v>845575</v>
      </c>
      <c r="N748" s="65">
        <v>845385</v>
      </c>
      <c r="O748" s="65">
        <v>905116</v>
      </c>
      <c r="P748" s="65">
        <v>0</v>
      </c>
      <c r="Q748" s="65">
        <v>49563</v>
      </c>
      <c r="R748" s="65">
        <v>73358</v>
      </c>
      <c r="S748" s="65">
        <v>6316</v>
      </c>
      <c r="T748" s="57">
        <v>259823</v>
      </c>
      <c r="U748" s="58">
        <v>4376201.83271104</v>
      </c>
      <c r="V748" s="58">
        <v>9153534.2301292736</v>
      </c>
      <c r="W748" s="58" t="str">
        <f t="shared" si="11"/>
        <v>B</v>
      </c>
      <c r="X748" s="58">
        <v>9153534</v>
      </c>
      <c r="Y748" s="63">
        <v>7986161</v>
      </c>
    </row>
    <row r="749" spans="1:25">
      <c r="A749" s="64" t="s">
        <v>2267</v>
      </c>
      <c r="B749" s="64" t="s">
        <v>2160</v>
      </c>
      <c r="C749" s="64" t="s">
        <v>102</v>
      </c>
      <c r="D749" s="64" t="s">
        <v>103</v>
      </c>
      <c r="E749" s="64" t="s">
        <v>2161</v>
      </c>
      <c r="F749" s="64" t="s">
        <v>846</v>
      </c>
      <c r="G749" s="64" t="s">
        <v>181</v>
      </c>
      <c r="H749" s="64" t="s">
        <v>24</v>
      </c>
      <c r="I749" s="64" t="s">
        <v>24</v>
      </c>
      <c r="J749" s="64" t="s">
        <v>2183</v>
      </c>
      <c r="K749" s="64" t="s">
        <v>929</v>
      </c>
      <c r="L749" s="65">
        <v>170284</v>
      </c>
      <c r="M749" s="65">
        <v>291352</v>
      </c>
      <c r="N749" s="65">
        <v>291352</v>
      </c>
      <c r="O749" s="65">
        <v>382959</v>
      </c>
      <c r="P749" s="65">
        <v>0</v>
      </c>
      <c r="Q749" s="65">
        <v>16440</v>
      </c>
      <c r="R749" s="65">
        <v>14500</v>
      </c>
      <c r="S749" s="65">
        <v>1112</v>
      </c>
      <c r="T749" s="57">
        <v>0</v>
      </c>
      <c r="U749" s="58">
        <v>1447753.513506819</v>
      </c>
      <c r="V749" s="58">
        <v>1340245.4157046473</v>
      </c>
      <c r="W749" s="58" t="str">
        <f t="shared" si="11"/>
        <v>A</v>
      </c>
      <c r="X749" s="58">
        <v>1447754</v>
      </c>
      <c r="Y749" s="63">
        <v>1263118</v>
      </c>
    </row>
    <row r="750" spans="1:25">
      <c r="A750" s="64" t="s">
        <v>2268</v>
      </c>
      <c r="B750" s="64" t="s">
        <v>2160</v>
      </c>
      <c r="C750" s="64" t="s">
        <v>102</v>
      </c>
      <c r="D750" s="64" t="s">
        <v>103</v>
      </c>
      <c r="E750" s="64" t="s">
        <v>2161</v>
      </c>
      <c r="F750" s="64" t="s">
        <v>2269</v>
      </c>
      <c r="G750" s="64" t="s">
        <v>112</v>
      </c>
      <c r="H750" s="64" t="s">
        <v>24</v>
      </c>
      <c r="I750" s="64" t="s">
        <v>24</v>
      </c>
      <c r="J750" s="64" t="s">
        <v>2183</v>
      </c>
      <c r="K750" s="64" t="s">
        <v>929</v>
      </c>
      <c r="L750" s="65">
        <v>210222</v>
      </c>
      <c r="M750" s="65">
        <v>259646</v>
      </c>
      <c r="N750" s="65">
        <v>259646</v>
      </c>
      <c r="O750" s="65">
        <v>289161</v>
      </c>
      <c r="P750" s="65">
        <v>0</v>
      </c>
      <c r="Q750" s="65">
        <v>20756</v>
      </c>
      <c r="R750" s="65">
        <v>23568</v>
      </c>
      <c r="S750" s="65">
        <v>1259</v>
      </c>
      <c r="T750" s="57">
        <v>24705</v>
      </c>
      <c r="U750" s="58">
        <v>1421308.9307464971</v>
      </c>
      <c r="V750" s="58">
        <v>2352823.2345433682</v>
      </c>
      <c r="W750" s="58" t="str">
        <f t="shared" si="11"/>
        <v>B</v>
      </c>
      <c r="X750" s="58">
        <v>2352823</v>
      </c>
      <c r="Y750" s="63">
        <v>2052762</v>
      </c>
    </row>
    <row r="751" spans="1:25">
      <c r="A751" s="64" t="s">
        <v>2270</v>
      </c>
      <c r="B751" s="64" t="s">
        <v>2160</v>
      </c>
      <c r="C751" s="64" t="s">
        <v>102</v>
      </c>
      <c r="D751" s="64" t="s">
        <v>103</v>
      </c>
      <c r="E751" s="64" t="s">
        <v>2161</v>
      </c>
      <c r="F751" s="64" t="s">
        <v>224</v>
      </c>
      <c r="G751" s="64" t="s">
        <v>175</v>
      </c>
      <c r="H751" s="64" t="s">
        <v>24</v>
      </c>
      <c r="I751" s="64" t="s">
        <v>24</v>
      </c>
      <c r="J751" s="64" t="s">
        <v>2173</v>
      </c>
      <c r="K751" s="64" t="s">
        <v>929</v>
      </c>
      <c r="L751" s="65">
        <v>329820</v>
      </c>
      <c r="M751" s="65">
        <v>334963</v>
      </c>
      <c r="N751" s="65">
        <v>334893</v>
      </c>
      <c r="O751" s="65">
        <v>341318</v>
      </c>
      <c r="P751" s="65">
        <v>0</v>
      </c>
      <c r="Q751" s="65">
        <v>17843</v>
      </c>
      <c r="R751" s="65">
        <v>42452</v>
      </c>
      <c r="S751" s="65">
        <v>2484</v>
      </c>
      <c r="T751" s="57">
        <v>151111</v>
      </c>
      <c r="U751" s="58">
        <v>1641460.7420938574</v>
      </c>
      <c r="V751" s="58">
        <v>5105334.6942207785</v>
      </c>
      <c r="W751" s="58" t="str">
        <f t="shared" si="11"/>
        <v>B</v>
      </c>
      <c r="X751" s="58">
        <v>5105335</v>
      </c>
      <c r="Y751" s="63">
        <v>4454239</v>
      </c>
    </row>
    <row r="752" spans="1:25">
      <c r="A752" s="64" t="s">
        <v>2271</v>
      </c>
      <c r="B752" s="64" t="s">
        <v>2160</v>
      </c>
      <c r="C752" s="64" t="s">
        <v>102</v>
      </c>
      <c r="D752" s="64" t="s">
        <v>103</v>
      </c>
      <c r="E752" s="64" t="s">
        <v>2161</v>
      </c>
      <c r="F752" s="64" t="s">
        <v>2272</v>
      </c>
      <c r="G752" s="64" t="s">
        <v>40</v>
      </c>
      <c r="H752" s="64" t="s">
        <v>24</v>
      </c>
      <c r="I752" s="64" t="s">
        <v>24</v>
      </c>
      <c r="J752" s="64" t="s">
        <v>2183</v>
      </c>
      <c r="K752" s="64" t="s">
        <v>929</v>
      </c>
      <c r="L752" s="65">
        <v>129917</v>
      </c>
      <c r="M752" s="65">
        <v>172039</v>
      </c>
      <c r="N752" s="65">
        <v>172039</v>
      </c>
      <c r="O752" s="65">
        <v>239729</v>
      </c>
      <c r="P752" s="65">
        <v>0</v>
      </c>
      <c r="Q752" s="65">
        <v>18421</v>
      </c>
      <c r="R752" s="65">
        <v>12470</v>
      </c>
      <c r="S752" s="65">
        <v>893</v>
      </c>
      <c r="T752" s="57">
        <v>0</v>
      </c>
      <c r="U752" s="58">
        <v>1190202.4960425771</v>
      </c>
      <c r="V752" s="58">
        <v>1231812.6867286244</v>
      </c>
      <c r="W752" s="58" t="str">
        <f t="shared" si="11"/>
        <v>B</v>
      </c>
      <c r="X752" s="58">
        <v>1231813</v>
      </c>
      <c r="Y752" s="63">
        <v>1074717</v>
      </c>
    </row>
    <row r="753" spans="1:25">
      <c r="A753" s="64" t="s">
        <v>2273</v>
      </c>
      <c r="B753" s="64" t="s">
        <v>2160</v>
      </c>
      <c r="C753" s="64" t="s">
        <v>102</v>
      </c>
      <c r="D753" s="64" t="s">
        <v>103</v>
      </c>
      <c r="E753" s="64" t="s">
        <v>2161</v>
      </c>
      <c r="F753" s="64" t="s">
        <v>2274</v>
      </c>
      <c r="G753" s="64" t="s">
        <v>1650</v>
      </c>
      <c r="H753" s="64" t="s">
        <v>24</v>
      </c>
      <c r="I753" s="64" t="s">
        <v>24</v>
      </c>
      <c r="J753" s="64" t="s">
        <v>2170</v>
      </c>
      <c r="K753" s="64" t="s">
        <v>929</v>
      </c>
      <c r="L753" s="65">
        <v>165851</v>
      </c>
      <c r="M753" s="65">
        <v>169351</v>
      </c>
      <c r="N753" s="65">
        <v>165781</v>
      </c>
      <c r="O753" s="65">
        <v>196417</v>
      </c>
      <c r="P753" s="65">
        <v>0</v>
      </c>
      <c r="Q753" s="65">
        <v>21148</v>
      </c>
      <c r="R753" s="65">
        <v>29300</v>
      </c>
      <c r="S753" s="65">
        <v>3837</v>
      </c>
      <c r="T753" s="57">
        <v>51202</v>
      </c>
      <c r="U753" s="58">
        <v>1687610.6762163308</v>
      </c>
      <c r="V753" s="58">
        <v>3075085.8208526997</v>
      </c>
      <c r="W753" s="58" t="str">
        <f t="shared" si="11"/>
        <v>B</v>
      </c>
      <c r="X753" s="58">
        <v>3075086</v>
      </c>
      <c r="Y753" s="63">
        <v>2682912</v>
      </c>
    </row>
    <row r="754" spans="1:25">
      <c r="A754" s="64" t="s">
        <v>2275</v>
      </c>
      <c r="B754" s="64" t="s">
        <v>2160</v>
      </c>
      <c r="C754" s="64" t="s">
        <v>102</v>
      </c>
      <c r="D754" s="64" t="s">
        <v>103</v>
      </c>
      <c r="E754" s="64" t="s">
        <v>2161</v>
      </c>
      <c r="F754" s="64" t="s">
        <v>2276</v>
      </c>
      <c r="G754" s="64" t="s">
        <v>1665</v>
      </c>
      <c r="H754" s="64" t="s">
        <v>24</v>
      </c>
      <c r="I754" s="64" t="s">
        <v>24</v>
      </c>
      <c r="J754" s="64" t="s">
        <v>2164</v>
      </c>
      <c r="K754" s="64" t="s">
        <v>929</v>
      </c>
      <c r="L754" s="65">
        <v>186740</v>
      </c>
      <c r="M754" s="65">
        <v>273859</v>
      </c>
      <c r="N754" s="65">
        <v>273749</v>
      </c>
      <c r="O754" s="65">
        <v>396232</v>
      </c>
      <c r="P754" s="65">
        <v>0</v>
      </c>
      <c r="Q754" s="65">
        <v>19874</v>
      </c>
      <c r="R754" s="65">
        <v>15307</v>
      </c>
      <c r="S754" s="65">
        <v>2525</v>
      </c>
      <c r="T754" s="57">
        <v>0</v>
      </c>
      <c r="U754" s="58">
        <v>1818942.3013715635</v>
      </c>
      <c r="V754" s="58">
        <v>1461423.4711207708</v>
      </c>
      <c r="W754" s="58" t="str">
        <f t="shared" si="11"/>
        <v>A</v>
      </c>
      <c r="X754" s="58">
        <v>1818942</v>
      </c>
      <c r="Y754" s="63">
        <v>1586968</v>
      </c>
    </row>
    <row r="755" spans="1:25">
      <c r="A755" s="64" t="s">
        <v>2277</v>
      </c>
      <c r="B755" s="64" t="s">
        <v>2160</v>
      </c>
      <c r="C755" s="64" t="s">
        <v>102</v>
      </c>
      <c r="D755" s="64" t="s">
        <v>103</v>
      </c>
      <c r="E755" s="64" t="s">
        <v>2161</v>
      </c>
      <c r="F755" s="64" t="s">
        <v>1779</v>
      </c>
      <c r="G755" s="64" t="s">
        <v>201</v>
      </c>
      <c r="H755" s="64" t="s">
        <v>24</v>
      </c>
      <c r="I755" s="64" t="s">
        <v>24</v>
      </c>
      <c r="J755" s="64" t="s">
        <v>2164</v>
      </c>
      <c r="K755" s="64" t="s">
        <v>929</v>
      </c>
      <c r="L755" s="65">
        <v>234777</v>
      </c>
      <c r="M755" s="65">
        <v>363212</v>
      </c>
      <c r="N755" s="65">
        <v>363152</v>
      </c>
      <c r="O755" s="65">
        <v>459998</v>
      </c>
      <c r="P755" s="65">
        <v>0</v>
      </c>
      <c r="Q755" s="65">
        <v>24600</v>
      </c>
      <c r="R755" s="65">
        <v>29699</v>
      </c>
      <c r="S755" s="65">
        <v>2009</v>
      </c>
      <c r="T755" s="57">
        <v>0</v>
      </c>
      <c r="U755" s="58">
        <v>2002578.3209843421</v>
      </c>
      <c r="V755" s="58">
        <v>2577314.3353122119</v>
      </c>
      <c r="W755" s="58" t="str">
        <f t="shared" si="11"/>
        <v>B</v>
      </c>
      <c r="X755" s="58">
        <v>2577314</v>
      </c>
      <c r="Y755" s="63">
        <v>2248623</v>
      </c>
    </row>
    <row r="756" spans="1:25">
      <c r="A756" s="64" t="s">
        <v>2278</v>
      </c>
      <c r="B756" s="64" t="s">
        <v>2160</v>
      </c>
      <c r="C756" s="64" t="s">
        <v>102</v>
      </c>
      <c r="D756" s="64" t="s">
        <v>103</v>
      </c>
      <c r="E756" s="64" t="s">
        <v>2161</v>
      </c>
      <c r="F756" s="64" t="s">
        <v>1781</v>
      </c>
      <c r="G756" s="64" t="s">
        <v>220</v>
      </c>
      <c r="H756" s="64" t="s">
        <v>24</v>
      </c>
      <c r="I756" s="64" t="s">
        <v>24</v>
      </c>
      <c r="J756" s="64" t="s">
        <v>2173</v>
      </c>
      <c r="K756" s="64" t="s">
        <v>929</v>
      </c>
      <c r="L756" s="65">
        <v>223029</v>
      </c>
      <c r="M756" s="65">
        <v>343131</v>
      </c>
      <c r="N756" s="65">
        <v>343081</v>
      </c>
      <c r="O756" s="65">
        <v>420881</v>
      </c>
      <c r="P756" s="65">
        <v>0</v>
      </c>
      <c r="Q756" s="65">
        <v>13294</v>
      </c>
      <c r="R756" s="65">
        <v>21850</v>
      </c>
      <c r="S756" s="65">
        <v>1611</v>
      </c>
      <c r="T756" s="57">
        <v>0</v>
      </c>
      <c r="U756" s="58">
        <v>1509815.0686881174</v>
      </c>
      <c r="V756" s="58">
        <v>1807313.6322633175</v>
      </c>
      <c r="W756" s="58" t="str">
        <f t="shared" si="11"/>
        <v>B</v>
      </c>
      <c r="X756" s="58">
        <v>1807314</v>
      </c>
      <c r="Y756" s="63">
        <v>1576823</v>
      </c>
    </row>
    <row r="757" spans="1:25">
      <c r="A757" s="64" t="s">
        <v>2279</v>
      </c>
      <c r="B757" s="64" t="s">
        <v>2160</v>
      </c>
      <c r="C757" s="64" t="s">
        <v>102</v>
      </c>
      <c r="D757" s="64" t="s">
        <v>103</v>
      </c>
      <c r="E757" s="64" t="s">
        <v>2161</v>
      </c>
      <c r="F757" s="64" t="s">
        <v>764</v>
      </c>
      <c r="G757" s="64" t="s">
        <v>254</v>
      </c>
      <c r="H757" s="64" t="s">
        <v>24</v>
      </c>
      <c r="I757" s="64" t="s">
        <v>24</v>
      </c>
      <c r="J757" s="64" t="s">
        <v>2164</v>
      </c>
      <c r="K757" s="64" t="s">
        <v>929</v>
      </c>
      <c r="L757" s="65">
        <v>52568</v>
      </c>
      <c r="M757" s="65">
        <v>163936</v>
      </c>
      <c r="N757" s="65">
        <v>163846</v>
      </c>
      <c r="O757" s="65">
        <v>262557</v>
      </c>
      <c r="P757" s="65">
        <v>0</v>
      </c>
      <c r="Q757" s="65">
        <v>16575</v>
      </c>
      <c r="R757" s="65">
        <v>10003</v>
      </c>
      <c r="S757" s="65">
        <v>942</v>
      </c>
      <c r="T757" s="57">
        <v>0</v>
      </c>
      <c r="U757" s="58">
        <v>1186470.2161260894</v>
      </c>
      <c r="V757" s="58">
        <v>1021374.976412317</v>
      </c>
      <c r="W757" s="58" t="str">
        <f t="shared" si="11"/>
        <v>A</v>
      </c>
      <c r="X757" s="58">
        <v>1186470</v>
      </c>
      <c r="Y757" s="63">
        <v>1035156</v>
      </c>
    </row>
    <row r="758" spans="1:25">
      <c r="A758" s="64" t="s">
        <v>2280</v>
      </c>
      <c r="B758" s="64" t="s">
        <v>2160</v>
      </c>
      <c r="C758" s="64" t="s">
        <v>102</v>
      </c>
      <c r="D758" s="64" t="s">
        <v>103</v>
      </c>
      <c r="E758" s="64" t="s">
        <v>2161</v>
      </c>
      <c r="F758" s="64" t="s">
        <v>1138</v>
      </c>
      <c r="G758" s="64" t="s">
        <v>140</v>
      </c>
      <c r="H758" s="64" t="s">
        <v>24</v>
      </c>
      <c r="I758" s="64" t="s">
        <v>24</v>
      </c>
      <c r="J758" s="64" t="s">
        <v>2170</v>
      </c>
      <c r="K758" s="64" t="s">
        <v>929</v>
      </c>
      <c r="L758" s="65">
        <v>97555</v>
      </c>
      <c r="M758" s="65">
        <v>0</v>
      </c>
      <c r="N758" s="65">
        <v>0</v>
      </c>
      <c r="O758" s="65">
        <v>146393</v>
      </c>
      <c r="P758" s="65">
        <v>0</v>
      </c>
      <c r="Q758" s="65">
        <v>7245</v>
      </c>
      <c r="R758" s="65">
        <v>11043</v>
      </c>
      <c r="S758" s="65">
        <v>745</v>
      </c>
      <c r="T758" s="57">
        <v>0</v>
      </c>
      <c r="U758" s="58">
        <v>637205.32215217</v>
      </c>
      <c r="V758" s="58">
        <v>923148.7012492856</v>
      </c>
      <c r="W758" s="58" t="str">
        <f t="shared" si="11"/>
        <v>B</v>
      </c>
      <c r="X758" s="58">
        <v>923149</v>
      </c>
      <c r="Y758" s="63">
        <v>805417</v>
      </c>
    </row>
    <row r="759" spans="1:25">
      <c r="A759" s="64" t="s">
        <v>2281</v>
      </c>
      <c r="B759" s="64" t="s">
        <v>2160</v>
      </c>
      <c r="C759" s="64" t="s">
        <v>102</v>
      </c>
      <c r="D759" s="64" t="s">
        <v>103</v>
      </c>
      <c r="E759" s="64" t="s">
        <v>2161</v>
      </c>
      <c r="F759" s="64" t="s">
        <v>848</v>
      </c>
      <c r="G759" s="64" t="s">
        <v>166</v>
      </c>
      <c r="H759" s="64" t="s">
        <v>24</v>
      </c>
      <c r="I759" s="64" t="s">
        <v>24</v>
      </c>
      <c r="J759" s="64" t="s">
        <v>2164</v>
      </c>
      <c r="K759" s="64" t="s">
        <v>929</v>
      </c>
      <c r="L759" s="65">
        <v>123353</v>
      </c>
      <c r="M759" s="65">
        <v>171094</v>
      </c>
      <c r="N759" s="65">
        <v>171094</v>
      </c>
      <c r="O759" s="65">
        <v>260225</v>
      </c>
      <c r="P759" s="65">
        <v>0</v>
      </c>
      <c r="Q759" s="65">
        <v>8101</v>
      </c>
      <c r="R759" s="65">
        <v>12360</v>
      </c>
      <c r="S759" s="65">
        <v>1285</v>
      </c>
      <c r="T759" s="57">
        <v>0</v>
      </c>
      <c r="U759" s="58">
        <v>978769.90354773309</v>
      </c>
      <c r="V759" s="58">
        <v>1033095.5937849174</v>
      </c>
      <c r="W759" s="58" t="str">
        <f t="shared" si="11"/>
        <v>B</v>
      </c>
      <c r="X759" s="58">
        <v>1033096</v>
      </c>
      <c r="Y759" s="63">
        <v>901343</v>
      </c>
    </row>
    <row r="760" spans="1:25">
      <c r="A760" s="64" t="s">
        <v>2282</v>
      </c>
      <c r="B760" s="64" t="s">
        <v>2160</v>
      </c>
      <c r="C760" s="64" t="s">
        <v>102</v>
      </c>
      <c r="D760" s="64" t="s">
        <v>103</v>
      </c>
      <c r="E760" s="64" t="s">
        <v>2161</v>
      </c>
      <c r="F760" s="64" t="s">
        <v>2283</v>
      </c>
      <c r="G760" s="64" t="s">
        <v>464</v>
      </c>
      <c r="H760" s="64" t="s">
        <v>24</v>
      </c>
      <c r="I760" s="64" t="s">
        <v>24</v>
      </c>
      <c r="J760" s="64" t="s">
        <v>2173</v>
      </c>
      <c r="K760" s="64" t="s">
        <v>929</v>
      </c>
      <c r="L760" s="65">
        <v>345058</v>
      </c>
      <c r="M760" s="65">
        <v>347829</v>
      </c>
      <c r="N760" s="65">
        <v>347709</v>
      </c>
      <c r="O760" s="65">
        <v>354888</v>
      </c>
      <c r="P760" s="65">
        <v>0</v>
      </c>
      <c r="Q760" s="65">
        <v>21488</v>
      </c>
      <c r="R760" s="65">
        <v>32530</v>
      </c>
      <c r="S760" s="65">
        <v>4241</v>
      </c>
      <c r="T760" s="57">
        <v>160292</v>
      </c>
      <c r="U760" s="58">
        <v>2077984.0743462942</v>
      </c>
      <c r="V760" s="58">
        <v>4569508.2924678475</v>
      </c>
      <c r="W760" s="58" t="str">
        <f t="shared" si="11"/>
        <v>B</v>
      </c>
      <c r="X760" s="58">
        <v>4569508</v>
      </c>
      <c r="Y760" s="63">
        <v>3986747</v>
      </c>
    </row>
    <row r="761" spans="1:25">
      <c r="A761" s="64" t="s">
        <v>2284</v>
      </c>
      <c r="B761" s="64" t="s">
        <v>2285</v>
      </c>
      <c r="C761" s="64" t="s">
        <v>19</v>
      </c>
      <c r="D761" s="64" t="s">
        <v>20</v>
      </c>
      <c r="E761" s="64" t="s">
        <v>2286</v>
      </c>
      <c r="F761" s="64" t="s">
        <v>22</v>
      </c>
      <c r="G761" s="64" t="s">
        <v>23</v>
      </c>
      <c r="H761" s="64" t="s">
        <v>24</v>
      </c>
      <c r="I761" s="64" t="s">
        <v>24</v>
      </c>
      <c r="J761" s="64" t="s">
        <v>25</v>
      </c>
      <c r="K761" s="64" t="s">
        <v>2287</v>
      </c>
      <c r="L761" s="65">
        <v>0</v>
      </c>
      <c r="M761" s="65">
        <v>1303523</v>
      </c>
      <c r="N761" s="65">
        <v>1302894</v>
      </c>
      <c r="O761" s="65">
        <v>1108329</v>
      </c>
      <c r="P761" s="65">
        <v>0</v>
      </c>
      <c r="Q761" s="65">
        <v>188027</v>
      </c>
      <c r="R761" s="65">
        <v>36026</v>
      </c>
      <c r="S761" s="65">
        <v>6984</v>
      </c>
      <c r="T761" s="57">
        <v>0</v>
      </c>
      <c r="U761" s="58">
        <v>10122036.776860226</v>
      </c>
      <c r="V761" s="58">
        <v>7635165.1102487706</v>
      </c>
      <c r="W761" s="58" t="str">
        <f t="shared" si="11"/>
        <v>A</v>
      </c>
      <c r="X761" s="58">
        <v>10122037</v>
      </c>
      <c r="Y761" s="63">
        <v>8440071</v>
      </c>
    </row>
    <row r="762" spans="1:25">
      <c r="A762" s="64" t="s">
        <v>2288</v>
      </c>
      <c r="B762" s="64" t="s">
        <v>2285</v>
      </c>
      <c r="C762" s="64" t="s">
        <v>28</v>
      </c>
      <c r="D762" s="64" t="s">
        <v>29</v>
      </c>
      <c r="E762" s="64" t="s">
        <v>2286</v>
      </c>
      <c r="F762" s="64" t="s">
        <v>231</v>
      </c>
      <c r="G762" s="64" t="s">
        <v>232</v>
      </c>
      <c r="H762" s="64" t="s">
        <v>24</v>
      </c>
      <c r="I762" s="64" t="s">
        <v>243</v>
      </c>
      <c r="J762" s="64" t="s">
        <v>2070</v>
      </c>
      <c r="K762" s="64" t="s">
        <v>2287</v>
      </c>
      <c r="L762" s="65">
        <v>201189</v>
      </c>
      <c r="M762" s="65">
        <v>333050</v>
      </c>
      <c r="N762" s="65">
        <v>331767</v>
      </c>
      <c r="O762" s="65">
        <v>545852</v>
      </c>
      <c r="P762" s="65">
        <v>0</v>
      </c>
      <c r="Q762" s="65">
        <v>76917</v>
      </c>
      <c r="R762" s="65">
        <v>7224</v>
      </c>
      <c r="S762" s="65">
        <v>5218</v>
      </c>
      <c r="T762" s="57">
        <v>0</v>
      </c>
      <c r="U762" s="58">
        <v>4327257.055430389</v>
      </c>
      <c r="V762" s="58">
        <v>1938734.5648646529</v>
      </c>
      <c r="W762" s="58" t="str">
        <f t="shared" si="11"/>
        <v>A</v>
      </c>
      <c r="X762" s="58">
        <v>4327257</v>
      </c>
      <c r="Y762" s="63">
        <v>3775391</v>
      </c>
    </row>
    <row r="763" spans="1:25">
      <c r="A763" s="64" t="s">
        <v>2289</v>
      </c>
      <c r="B763" s="64" t="s">
        <v>2285</v>
      </c>
      <c r="C763" s="64" t="s">
        <v>28</v>
      </c>
      <c r="D763" s="64" t="s">
        <v>29</v>
      </c>
      <c r="E763" s="64" t="s">
        <v>2286</v>
      </c>
      <c r="F763" s="64" t="s">
        <v>2290</v>
      </c>
      <c r="G763" s="64" t="s">
        <v>117</v>
      </c>
      <c r="H763" s="64" t="s">
        <v>24</v>
      </c>
      <c r="I763" s="64" t="s">
        <v>2291</v>
      </c>
      <c r="J763" s="64" t="s">
        <v>2292</v>
      </c>
      <c r="K763" s="64" t="s">
        <v>2287</v>
      </c>
      <c r="L763" s="65">
        <v>23786</v>
      </c>
      <c r="M763" s="65">
        <v>0</v>
      </c>
      <c r="N763" s="65">
        <v>0</v>
      </c>
      <c r="O763" s="65">
        <v>45877</v>
      </c>
      <c r="P763" s="65">
        <v>0</v>
      </c>
      <c r="Q763" s="65">
        <v>6149</v>
      </c>
      <c r="R763" s="65">
        <v>216</v>
      </c>
      <c r="S763" s="65">
        <v>732</v>
      </c>
      <c r="T763" s="57">
        <v>0</v>
      </c>
      <c r="U763" s="58">
        <v>403650.06220433209</v>
      </c>
      <c r="V763" s="58">
        <v>129154.40463343186</v>
      </c>
      <c r="W763" s="58" t="str">
        <f t="shared" si="11"/>
        <v>A</v>
      </c>
      <c r="X763" s="58">
        <v>403650</v>
      </c>
      <c r="Y763" s="63">
        <v>352171</v>
      </c>
    </row>
    <row r="764" spans="1:25">
      <c r="A764" s="64" t="s">
        <v>2293</v>
      </c>
      <c r="B764" s="64" t="s">
        <v>2285</v>
      </c>
      <c r="C764" s="64" t="s">
        <v>28</v>
      </c>
      <c r="D764" s="64" t="s">
        <v>29</v>
      </c>
      <c r="E764" s="64" t="s">
        <v>2286</v>
      </c>
      <c r="F764" s="64" t="s">
        <v>869</v>
      </c>
      <c r="G764" s="64" t="s">
        <v>175</v>
      </c>
      <c r="H764" s="64" t="s">
        <v>24</v>
      </c>
      <c r="I764" s="64" t="s">
        <v>839</v>
      </c>
      <c r="J764" s="64" t="s">
        <v>2294</v>
      </c>
      <c r="K764" s="64" t="s">
        <v>2287</v>
      </c>
      <c r="L764" s="65">
        <v>29367</v>
      </c>
      <c r="M764" s="65">
        <v>46999</v>
      </c>
      <c r="N764" s="65">
        <v>45086</v>
      </c>
      <c r="O764" s="65">
        <v>97618</v>
      </c>
      <c r="P764" s="65">
        <v>0</v>
      </c>
      <c r="Q764" s="65">
        <v>18024</v>
      </c>
      <c r="R764" s="65">
        <v>996</v>
      </c>
      <c r="S764" s="65">
        <v>633</v>
      </c>
      <c r="T764" s="57">
        <v>0</v>
      </c>
      <c r="U764" s="58">
        <v>854611.54832554061</v>
      </c>
      <c r="V764" s="58">
        <v>404509.29722067807</v>
      </c>
      <c r="W764" s="58" t="str">
        <f t="shared" si="11"/>
        <v>A</v>
      </c>
      <c r="X764" s="58">
        <v>854612</v>
      </c>
      <c r="Y764" s="63">
        <v>745621</v>
      </c>
    </row>
    <row r="765" spans="1:25">
      <c r="A765" s="64" t="s">
        <v>2295</v>
      </c>
      <c r="B765" s="64" t="s">
        <v>2285</v>
      </c>
      <c r="C765" s="64" t="s">
        <v>49</v>
      </c>
      <c r="D765" s="64" t="s">
        <v>50</v>
      </c>
      <c r="E765" s="64" t="s">
        <v>2286</v>
      </c>
      <c r="F765" s="64" t="s">
        <v>2296</v>
      </c>
      <c r="G765" s="64" t="s">
        <v>23</v>
      </c>
      <c r="H765" s="64" t="s">
        <v>24</v>
      </c>
      <c r="I765" s="64" t="s">
        <v>2297</v>
      </c>
      <c r="J765" s="64" t="s">
        <v>2070</v>
      </c>
      <c r="K765" s="64" t="s">
        <v>2287</v>
      </c>
      <c r="L765" s="65">
        <v>1</v>
      </c>
      <c r="M765" s="65">
        <v>0</v>
      </c>
      <c r="N765" s="65">
        <v>0</v>
      </c>
      <c r="O765" s="65">
        <v>87521</v>
      </c>
      <c r="P765" s="65">
        <v>0</v>
      </c>
      <c r="Q765" s="65">
        <v>5180</v>
      </c>
      <c r="R765" s="65">
        <v>38</v>
      </c>
      <c r="S765" s="65">
        <v>374</v>
      </c>
      <c r="T765" s="57">
        <v>0</v>
      </c>
      <c r="U765" s="58">
        <v>395019.43659614876</v>
      </c>
      <c r="V765" s="58">
        <v>98513.559435548741</v>
      </c>
      <c r="W765" s="58" t="str">
        <f t="shared" si="11"/>
        <v>A</v>
      </c>
      <c r="X765" s="58">
        <v>395019</v>
      </c>
      <c r="Y765" s="63">
        <v>344641</v>
      </c>
    </row>
    <row r="766" spans="1:25">
      <c r="A766" s="64" t="s">
        <v>2298</v>
      </c>
      <c r="B766" s="64" t="s">
        <v>2285</v>
      </c>
      <c r="C766" s="64" t="s">
        <v>28</v>
      </c>
      <c r="D766" s="64" t="s">
        <v>29</v>
      </c>
      <c r="E766" s="64" t="s">
        <v>2286</v>
      </c>
      <c r="F766" s="64" t="s">
        <v>970</v>
      </c>
      <c r="G766" s="64" t="s">
        <v>1838</v>
      </c>
      <c r="H766" s="64" t="s">
        <v>24</v>
      </c>
      <c r="I766" s="64" t="s">
        <v>2299</v>
      </c>
      <c r="J766" s="64" t="s">
        <v>2300</v>
      </c>
      <c r="K766" s="64" t="s">
        <v>2287</v>
      </c>
      <c r="L766" s="65">
        <v>33394</v>
      </c>
      <c r="M766" s="65">
        <v>49299</v>
      </c>
      <c r="N766" s="65">
        <v>48953</v>
      </c>
      <c r="O766" s="65">
        <v>67947</v>
      </c>
      <c r="P766" s="65">
        <v>0</v>
      </c>
      <c r="Q766" s="65">
        <v>10063</v>
      </c>
      <c r="R766" s="65">
        <v>3377</v>
      </c>
      <c r="S766" s="65">
        <v>813</v>
      </c>
      <c r="T766" s="57">
        <v>0</v>
      </c>
      <c r="U766" s="58">
        <v>581386.87229079683</v>
      </c>
      <c r="V766" s="58">
        <v>427432.34503050148</v>
      </c>
      <c r="W766" s="58" t="str">
        <f t="shared" si="11"/>
        <v>A</v>
      </c>
      <c r="X766" s="58">
        <v>581387</v>
      </c>
      <c r="Y766" s="63">
        <v>507241</v>
      </c>
    </row>
    <row r="767" spans="1:25">
      <c r="A767" s="64" t="s">
        <v>2321</v>
      </c>
      <c r="B767" s="64" t="s">
        <v>2322</v>
      </c>
      <c r="C767" s="64" t="s">
        <v>19</v>
      </c>
      <c r="D767" s="64" t="s">
        <v>20</v>
      </c>
      <c r="E767" s="64" t="s">
        <v>2323</v>
      </c>
      <c r="F767" s="64" t="s">
        <v>22</v>
      </c>
      <c r="G767" s="64" t="s">
        <v>23</v>
      </c>
      <c r="H767" s="64" t="s">
        <v>24</v>
      </c>
      <c r="I767" s="64" t="s">
        <v>24</v>
      </c>
      <c r="J767" s="64" t="s">
        <v>25</v>
      </c>
      <c r="K767" s="64" t="s">
        <v>172</v>
      </c>
      <c r="L767" s="65">
        <v>0</v>
      </c>
      <c r="M767" s="65">
        <v>17566335</v>
      </c>
      <c r="N767" s="65">
        <v>17558072</v>
      </c>
      <c r="O767" s="65">
        <v>3831747</v>
      </c>
      <c r="P767" s="65">
        <v>0</v>
      </c>
      <c r="Q767" s="65">
        <v>402338</v>
      </c>
      <c r="R767" s="65">
        <v>546737</v>
      </c>
      <c r="S767" s="65">
        <v>19481</v>
      </c>
      <c r="T767" s="57">
        <v>0</v>
      </c>
      <c r="U767" s="58">
        <v>25864944.811233561</v>
      </c>
      <c r="V767" s="58">
        <v>48741476.273810342</v>
      </c>
      <c r="W767" s="58" t="str">
        <f t="shared" si="11"/>
        <v>B</v>
      </c>
      <c r="X767" s="58">
        <v>48741476</v>
      </c>
      <c r="Y767" s="63">
        <v>40642169</v>
      </c>
    </row>
    <row r="768" spans="1:25">
      <c r="A768" s="64" t="s">
        <v>1169</v>
      </c>
      <c r="B768" s="64" t="s">
        <v>2322</v>
      </c>
      <c r="C768" s="64" t="s">
        <v>28</v>
      </c>
      <c r="D768" s="64" t="s">
        <v>29</v>
      </c>
      <c r="E768" s="64" t="s">
        <v>2323</v>
      </c>
      <c r="F768" s="64" t="s">
        <v>2324</v>
      </c>
      <c r="G768" s="64" t="s">
        <v>232</v>
      </c>
      <c r="H768" s="64" t="s">
        <v>24</v>
      </c>
      <c r="I768" s="64" t="s">
        <v>2325</v>
      </c>
      <c r="J768" s="64" t="s">
        <v>2326</v>
      </c>
      <c r="K768" s="64" t="s">
        <v>26</v>
      </c>
      <c r="L768" s="65">
        <v>129726</v>
      </c>
      <c r="M768" s="65">
        <v>101727</v>
      </c>
      <c r="N768" s="65">
        <v>101727</v>
      </c>
      <c r="O768" s="65">
        <v>97856</v>
      </c>
      <c r="P768" s="65">
        <v>0</v>
      </c>
      <c r="Q768" s="65">
        <v>21872</v>
      </c>
      <c r="R768" s="65">
        <v>25478</v>
      </c>
      <c r="S768" s="65">
        <v>443</v>
      </c>
      <c r="T768" s="57">
        <v>95828</v>
      </c>
      <c r="U768" s="58">
        <v>941515.01380937442</v>
      </c>
      <c r="V768" s="58">
        <v>3429353.6587212482</v>
      </c>
      <c r="W768" s="58" t="str">
        <f t="shared" si="11"/>
        <v>B</v>
      </c>
      <c r="X768" s="58">
        <v>3429354</v>
      </c>
      <c r="Y768" s="63">
        <v>2992000</v>
      </c>
    </row>
    <row r="769" spans="1:25">
      <c r="A769" s="64" t="s">
        <v>2327</v>
      </c>
      <c r="B769" s="64" t="s">
        <v>2322</v>
      </c>
      <c r="C769" s="64" t="s">
        <v>49</v>
      </c>
      <c r="D769" s="64" t="s">
        <v>50</v>
      </c>
      <c r="E769" s="64" t="s">
        <v>2323</v>
      </c>
      <c r="F769" s="64" t="s">
        <v>2328</v>
      </c>
      <c r="G769" s="64" t="s">
        <v>254</v>
      </c>
      <c r="H769" s="64" t="s">
        <v>243</v>
      </c>
      <c r="I769" s="64" t="s">
        <v>24</v>
      </c>
      <c r="J769" s="64" t="s">
        <v>2329</v>
      </c>
      <c r="K769" s="64" t="s">
        <v>26</v>
      </c>
      <c r="L769" s="65">
        <v>62837</v>
      </c>
      <c r="M769" s="65">
        <v>108706</v>
      </c>
      <c r="N769" s="65">
        <v>108706</v>
      </c>
      <c r="O769" s="65">
        <v>122366</v>
      </c>
      <c r="P769" s="65">
        <v>0</v>
      </c>
      <c r="Q769" s="65">
        <v>9090</v>
      </c>
      <c r="R769" s="65">
        <v>4381</v>
      </c>
      <c r="S769" s="65">
        <v>240</v>
      </c>
      <c r="T769" s="57">
        <v>0</v>
      </c>
      <c r="U769" s="58">
        <v>561338.76842037146</v>
      </c>
      <c r="V769" s="58">
        <v>481186.2632580814</v>
      </c>
      <c r="W769" s="58" t="str">
        <f t="shared" si="11"/>
        <v>A</v>
      </c>
      <c r="X769" s="58">
        <v>561339</v>
      </c>
      <c r="Y769" s="63">
        <v>489750</v>
      </c>
    </row>
    <row r="770" spans="1:25">
      <c r="A770" s="64" t="s">
        <v>43</v>
      </c>
      <c r="B770" s="64" t="s">
        <v>2322</v>
      </c>
      <c r="C770" s="64" t="s">
        <v>49</v>
      </c>
      <c r="D770" s="64" t="s">
        <v>50</v>
      </c>
      <c r="E770" s="64" t="s">
        <v>2323</v>
      </c>
      <c r="F770" s="64" t="s">
        <v>2330</v>
      </c>
      <c r="G770" s="64" t="s">
        <v>902</v>
      </c>
      <c r="H770" s="64" t="s">
        <v>24</v>
      </c>
      <c r="I770" s="64" t="s">
        <v>2331</v>
      </c>
      <c r="J770" s="64" t="s">
        <v>25</v>
      </c>
      <c r="K770" s="64" t="s">
        <v>26</v>
      </c>
      <c r="L770" s="65">
        <v>35249</v>
      </c>
      <c r="M770" s="65">
        <v>32548</v>
      </c>
      <c r="N770" s="65">
        <v>32548</v>
      </c>
      <c r="O770" s="65">
        <v>27687</v>
      </c>
      <c r="P770" s="65">
        <v>0</v>
      </c>
      <c r="Q770" s="65">
        <v>4696</v>
      </c>
      <c r="R770" s="65">
        <v>7467</v>
      </c>
      <c r="S770" s="65">
        <v>46</v>
      </c>
      <c r="T770" s="57">
        <v>24941</v>
      </c>
      <c r="U770" s="58">
        <v>206954.76675522191</v>
      </c>
      <c r="V770" s="58">
        <v>933855.86491445196</v>
      </c>
      <c r="W770" s="58" t="str">
        <f t="shared" si="11"/>
        <v>B</v>
      </c>
      <c r="X770" s="58">
        <v>933856</v>
      </c>
      <c r="Y770" s="63">
        <v>814759</v>
      </c>
    </row>
    <row r="771" spans="1:25">
      <c r="A771" s="64" t="s">
        <v>2332</v>
      </c>
      <c r="B771" s="64" t="s">
        <v>2322</v>
      </c>
      <c r="C771" s="64" t="s">
        <v>49</v>
      </c>
      <c r="D771" s="64" t="s">
        <v>50</v>
      </c>
      <c r="E771" s="64" t="s">
        <v>2323</v>
      </c>
      <c r="F771" s="64" t="s">
        <v>2333</v>
      </c>
      <c r="G771" s="64" t="s">
        <v>963</v>
      </c>
      <c r="H771" s="64" t="s">
        <v>803</v>
      </c>
      <c r="I771" s="64" t="s">
        <v>24</v>
      </c>
      <c r="J771" s="64" t="s">
        <v>2334</v>
      </c>
      <c r="K771" s="64" t="s">
        <v>172</v>
      </c>
      <c r="L771" s="65">
        <v>142309</v>
      </c>
      <c r="M771" s="65">
        <v>203483</v>
      </c>
      <c r="N771" s="65">
        <v>203483</v>
      </c>
      <c r="O771" s="65">
        <v>213603</v>
      </c>
      <c r="P771" s="65">
        <v>0</v>
      </c>
      <c r="Q771" s="65">
        <v>12125</v>
      </c>
      <c r="R771" s="65">
        <v>7241</v>
      </c>
      <c r="S771" s="65">
        <v>1504</v>
      </c>
      <c r="T771" s="57">
        <v>0</v>
      </c>
      <c r="U771" s="58">
        <v>1048244.3491402376</v>
      </c>
      <c r="V771" s="58">
        <v>741697.90803787555</v>
      </c>
      <c r="W771" s="58" t="str">
        <f t="shared" ref="W771:W834" si="12">IF(U771&gt;V771, "A", "B")</f>
        <v>A</v>
      </c>
      <c r="X771" s="58">
        <v>1048244</v>
      </c>
      <c r="Y771" s="63">
        <v>914559</v>
      </c>
    </row>
    <row r="772" spans="1:25">
      <c r="A772" s="64" t="s">
        <v>2335</v>
      </c>
      <c r="B772" s="64" t="s">
        <v>2322</v>
      </c>
      <c r="C772" s="64" t="s">
        <v>28</v>
      </c>
      <c r="D772" s="64" t="s">
        <v>29</v>
      </c>
      <c r="E772" s="64" t="s">
        <v>2323</v>
      </c>
      <c r="F772" s="64" t="s">
        <v>2336</v>
      </c>
      <c r="G772" s="64" t="s">
        <v>112</v>
      </c>
      <c r="H772" s="64" t="s">
        <v>24</v>
      </c>
      <c r="I772" s="64" t="s">
        <v>2337</v>
      </c>
      <c r="J772" s="64" t="s">
        <v>2338</v>
      </c>
      <c r="K772" s="64" t="s">
        <v>26</v>
      </c>
      <c r="L772" s="65">
        <v>75941</v>
      </c>
      <c r="M772" s="65">
        <v>55860</v>
      </c>
      <c r="N772" s="65">
        <v>55860</v>
      </c>
      <c r="O772" s="65">
        <v>47376</v>
      </c>
      <c r="P772" s="65">
        <v>0</v>
      </c>
      <c r="Q772" s="65">
        <v>11739</v>
      </c>
      <c r="R772" s="65">
        <v>13074</v>
      </c>
      <c r="S772" s="65">
        <v>311</v>
      </c>
      <c r="T772" s="57">
        <v>66006</v>
      </c>
      <c r="U772" s="58">
        <v>507612.23206066084</v>
      </c>
      <c r="V772" s="58">
        <v>1980803.7007863375</v>
      </c>
      <c r="W772" s="58" t="str">
        <f t="shared" si="12"/>
        <v>B</v>
      </c>
      <c r="X772" s="58">
        <v>1980804</v>
      </c>
      <c r="Y772" s="63">
        <v>1728187</v>
      </c>
    </row>
    <row r="773" spans="1:25">
      <c r="A773" s="64" t="s">
        <v>2339</v>
      </c>
      <c r="B773" s="64" t="s">
        <v>2322</v>
      </c>
      <c r="C773" s="64" t="s">
        <v>28</v>
      </c>
      <c r="D773" s="64" t="s">
        <v>29</v>
      </c>
      <c r="E773" s="64" t="s">
        <v>2323</v>
      </c>
      <c r="F773" s="64" t="s">
        <v>2340</v>
      </c>
      <c r="G773" s="64" t="s">
        <v>254</v>
      </c>
      <c r="H773" s="64" t="s">
        <v>24</v>
      </c>
      <c r="I773" s="64" t="s">
        <v>1672</v>
      </c>
      <c r="J773" s="64" t="s">
        <v>2329</v>
      </c>
      <c r="K773" s="64" t="s">
        <v>26</v>
      </c>
      <c r="L773" s="65">
        <v>532759</v>
      </c>
      <c r="M773" s="65">
        <v>357870</v>
      </c>
      <c r="N773" s="65">
        <v>357870</v>
      </c>
      <c r="O773" s="65">
        <v>261310</v>
      </c>
      <c r="P773" s="65">
        <v>0</v>
      </c>
      <c r="Q773" s="65">
        <v>75229</v>
      </c>
      <c r="R773" s="65">
        <v>100235</v>
      </c>
      <c r="S773" s="65">
        <v>1805</v>
      </c>
      <c r="T773" s="57">
        <v>534112</v>
      </c>
      <c r="U773" s="58">
        <v>3138038.9785900437</v>
      </c>
      <c r="V773" s="58">
        <v>15265744.884285439</v>
      </c>
      <c r="W773" s="58" t="str">
        <f t="shared" si="12"/>
        <v>B</v>
      </c>
      <c r="X773" s="58">
        <v>15265745</v>
      </c>
      <c r="Y773" s="63">
        <v>13318866</v>
      </c>
    </row>
    <row r="774" spans="1:25">
      <c r="A774" s="64" t="s">
        <v>2341</v>
      </c>
      <c r="B774" s="64" t="s">
        <v>2322</v>
      </c>
      <c r="C774" s="64" t="s">
        <v>28</v>
      </c>
      <c r="D774" s="64" t="s">
        <v>29</v>
      </c>
      <c r="E774" s="64" t="s">
        <v>2323</v>
      </c>
      <c r="F774" s="64" t="s">
        <v>349</v>
      </c>
      <c r="G774" s="64" t="s">
        <v>254</v>
      </c>
      <c r="H774" s="64" t="s">
        <v>2342</v>
      </c>
      <c r="I774" s="64" t="s">
        <v>24</v>
      </c>
      <c r="J774" s="64" t="s">
        <v>2329</v>
      </c>
      <c r="K774" s="64" t="s">
        <v>26</v>
      </c>
      <c r="L774" s="65">
        <v>84056</v>
      </c>
      <c r="M774" s="65">
        <v>109442</v>
      </c>
      <c r="N774" s="65">
        <v>109442</v>
      </c>
      <c r="O774" s="65">
        <v>88226</v>
      </c>
      <c r="P774" s="65">
        <v>0</v>
      </c>
      <c r="Q774" s="65">
        <v>7529</v>
      </c>
      <c r="R774" s="65">
        <v>5649</v>
      </c>
      <c r="S774" s="65">
        <v>261</v>
      </c>
      <c r="T774" s="57">
        <v>37272</v>
      </c>
      <c r="U774" s="58">
        <v>449674.9725882826</v>
      </c>
      <c r="V774" s="58">
        <v>1011276.0339629478</v>
      </c>
      <c r="W774" s="58" t="str">
        <f t="shared" si="12"/>
        <v>B</v>
      </c>
      <c r="X774" s="58">
        <v>1011276</v>
      </c>
      <c r="Y774" s="63">
        <v>882305</v>
      </c>
    </row>
    <row r="775" spans="1:25">
      <c r="A775" s="64" t="s">
        <v>2343</v>
      </c>
      <c r="B775" s="64" t="s">
        <v>2322</v>
      </c>
      <c r="C775" s="64" t="s">
        <v>49</v>
      </c>
      <c r="D775" s="64" t="s">
        <v>50</v>
      </c>
      <c r="E775" s="64" t="s">
        <v>2323</v>
      </c>
      <c r="F775" s="64" t="s">
        <v>2344</v>
      </c>
      <c r="G775" s="64" t="s">
        <v>302</v>
      </c>
      <c r="H775" s="64" t="s">
        <v>2345</v>
      </c>
      <c r="I775" s="64" t="s">
        <v>24</v>
      </c>
      <c r="J775" s="64" t="s">
        <v>1051</v>
      </c>
      <c r="K775" s="64" t="s">
        <v>26</v>
      </c>
      <c r="L775" s="65">
        <v>17760</v>
      </c>
      <c r="M775" s="65">
        <v>52838</v>
      </c>
      <c r="N775" s="65">
        <v>52838</v>
      </c>
      <c r="O775" s="65">
        <v>58206</v>
      </c>
      <c r="P775" s="65">
        <v>0</v>
      </c>
      <c r="Q775" s="65">
        <v>2883</v>
      </c>
      <c r="R775" s="65">
        <v>957</v>
      </c>
      <c r="S775" s="65">
        <v>86</v>
      </c>
      <c r="T775" s="57">
        <v>0</v>
      </c>
      <c r="U775" s="58">
        <v>217832.99886472471</v>
      </c>
      <c r="V775" s="58">
        <v>121707.34423450689</v>
      </c>
      <c r="W775" s="58" t="str">
        <f t="shared" si="12"/>
        <v>A</v>
      </c>
      <c r="X775" s="58">
        <v>217833</v>
      </c>
      <c r="Y775" s="63">
        <v>190052</v>
      </c>
    </row>
    <row r="776" spans="1:25">
      <c r="A776" s="64" t="s">
        <v>2346</v>
      </c>
      <c r="B776" s="64" t="s">
        <v>2322</v>
      </c>
      <c r="C776" s="64" t="s">
        <v>49</v>
      </c>
      <c r="D776" s="64" t="s">
        <v>50</v>
      </c>
      <c r="E776" s="64" t="s">
        <v>2323</v>
      </c>
      <c r="F776" s="64" t="s">
        <v>366</v>
      </c>
      <c r="G776" s="64" t="s">
        <v>232</v>
      </c>
      <c r="H776" s="64" t="s">
        <v>2347</v>
      </c>
      <c r="I776" s="64" t="s">
        <v>24</v>
      </c>
      <c r="J776" s="64" t="s">
        <v>2326</v>
      </c>
      <c r="K776" s="64" t="s">
        <v>26</v>
      </c>
      <c r="L776" s="65">
        <v>52760</v>
      </c>
      <c r="M776" s="65">
        <v>74593</v>
      </c>
      <c r="N776" s="65">
        <v>74593</v>
      </c>
      <c r="O776" s="65">
        <v>81591</v>
      </c>
      <c r="P776" s="65">
        <v>0</v>
      </c>
      <c r="Q776" s="65">
        <v>4337</v>
      </c>
      <c r="R776" s="65">
        <v>4021</v>
      </c>
      <c r="S776" s="65">
        <v>177</v>
      </c>
      <c r="T776" s="57">
        <v>0</v>
      </c>
      <c r="U776" s="58">
        <v>324023.11577381147</v>
      </c>
      <c r="V776" s="58">
        <v>367558.62217934127</v>
      </c>
      <c r="W776" s="58" t="str">
        <f t="shared" si="12"/>
        <v>B</v>
      </c>
      <c r="X776" s="58">
        <v>367559</v>
      </c>
      <c r="Y776" s="63">
        <v>320683</v>
      </c>
    </row>
    <row r="777" spans="1:25">
      <c r="A777" s="64" t="s">
        <v>2348</v>
      </c>
      <c r="B777" s="64" t="s">
        <v>2322</v>
      </c>
      <c r="C777" s="64" t="s">
        <v>49</v>
      </c>
      <c r="D777" s="64" t="s">
        <v>50</v>
      </c>
      <c r="E777" s="64" t="s">
        <v>2323</v>
      </c>
      <c r="F777" s="64" t="s">
        <v>2349</v>
      </c>
      <c r="G777" s="64" t="s">
        <v>175</v>
      </c>
      <c r="H777" s="64" t="s">
        <v>24</v>
      </c>
      <c r="I777" s="64" t="s">
        <v>2350</v>
      </c>
      <c r="J777" s="64" t="s">
        <v>25</v>
      </c>
      <c r="K777" s="64" t="s">
        <v>26</v>
      </c>
      <c r="L777" s="65">
        <v>18205</v>
      </c>
      <c r="M777" s="65">
        <v>15310</v>
      </c>
      <c r="N777" s="65">
        <v>15310</v>
      </c>
      <c r="O777" s="65">
        <v>12563</v>
      </c>
      <c r="P777" s="65">
        <v>0</v>
      </c>
      <c r="Q777" s="65">
        <v>3259</v>
      </c>
      <c r="R777" s="65">
        <v>3961</v>
      </c>
      <c r="S777" s="65">
        <v>106</v>
      </c>
      <c r="T777" s="57">
        <v>14617</v>
      </c>
      <c r="U777" s="58">
        <v>143094.05089952389</v>
      </c>
      <c r="V777" s="58">
        <v>527005.53887201601</v>
      </c>
      <c r="W777" s="58" t="str">
        <f t="shared" si="12"/>
        <v>B</v>
      </c>
      <c r="X777" s="58">
        <v>527006</v>
      </c>
      <c r="Y777" s="63">
        <v>459796</v>
      </c>
    </row>
    <row r="778" spans="1:25">
      <c r="A778" s="64" t="s">
        <v>2351</v>
      </c>
      <c r="B778" s="64" t="s">
        <v>2322</v>
      </c>
      <c r="C778" s="64" t="s">
        <v>28</v>
      </c>
      <c r="D778" s="64" t="s">
        <v>29</v>
      </c>
      <c r="E778" s="64" t="s">
        <v>2323</v>
      </c>
      <c r="F778" s="64" t="s">
        <v>2352</v>
      </c>
      <c r="G778" s="64" t="s">
        <v>40</v>
      </c>
      <c r="H778" s="64" t="s">
        <v>24</v>
      </c>
      <c r="I778" s="64" t="s">
        <v>2353</v>
      </c>
      <c r="J778" s="64" t="s">
        <v>2354</v>
      </c>
      <c r="K778" s="64" t="s">
        <v>26</v>
      </c>
      <c r="L778" s="65">
        <v>46517</v>
      </c>
      <c r="M778" s="65">
        <v>35327</v>
      </c>
      <c r="N778" s="65">
        <v>35327</v>
      </c>
      <c r="O778" s="65">
        <v>29200</v>
      </c>
      <c r="P778" s="65">
        <v>0</v>
      </c>
      <c r="Q778" s="65">
        <v>6668</v>
      </c>
      <c r="R778" s="65">
        <v>7557</v>
      </c>
      <c r="S778" s="65">
        <v>187</v>
      </c>
      <c r="T778" s="57">
        <v>40251</v>
      </c>
      <c r="U778" s="58">
        <v>294586.24579839298</v>
      </c>
      <c r="V778" s="58">
        <v>1169136.2559560239</v>
      </c>
      <c r="W778" s="58" t="str">
        <f t="shared" si="12"/>
        <v>B</v>
      </c>
      <c r="X778" s="58">
        <v>1169136</v>
      </c>
      <c r="Y778" s="63">
        <v>1020033</v>
      </c>
    </row>
    <row r="779" spans="1:25">
      <c r="A779" s="64" t="s">
        <v>2355</v>
      </c>
      <c r="B779" s="64" t="s">
        <v>2322</v>
      </c>
      <c r="C779" s="64" t="s">
        <v>28</v>
      </c>
      <c r="D779" s="64" t="s">
        <v>29</v>
      </c>
      <c r="E779" s="64" t="s">
        <v>2323</v>
      </c>
      <c r="F779" s="64" t="s">
        <v>2356</v>
      </c>
      <c r="G779" s="64" t="s">
        <v>330</v>
      </c>
      <c r="H779" s="64" t="s">
        <v>24</v>
      </c>
      <c r="I779" s="64" t="s">
        <v>2357</v>
      </c>
      <c r="J779" s="64" t="s">
        <v>2358</v>
      </c>
      <c r="K779" s="64" t="s">
        <v>26</v>
      </c>
      <c r="L779" s="65">
        <v>18580</v>
      </c>
      <c r="M779" s="65">
        <v>15897</v>
      </c>
      <c r="N779" s="65">
        <v>15897</v>
      </c>
      <c r="O779" s="65">
        <v>14700</v>
      </c>
      <c r="P779" s="65">
        <v>0</v>
      </c>
      <c r="Q779" s="65">
        <v>1987</v>
      </c>
      <c r="R779" s="65">
        <v>4000</v>
      </c>
      <c r="S779" s="65">
        <v>57</v>
      </c>
      <c r="T779" s="57">
        <v>13040</v>
      </c>
      <c r="U779" s="58">
        <v>99790.767952200564</v>
      </c>
      <c r="V779" s="58">
        <v>486452.5292595959</v>
      </c>
      <c r="W779" s="58" t="str">
        <f t="shared" si="12"/>
        <v>B</v>
      </c>
      <c r="X779" s="58">
        <v>486453</v>
      </c>
      <c r="Y779" s="63">
        <v>424414</v>
      </c>
    </row>
    <row r="780" spans="1:25">
      <c r="A780" s="64" t="s">
        <v>2359</v>
      </c>
      <c r="B780" s="64" t="s">
        <v>2322</v>
      </c>
      <c r="C780" s="64" t="s">
        <v>49</v>
      </c>
      <c r="D780" s="64" t="s">
        <v>50</v>
      </c>
      <c r="E780" s="64" t="s">
        <v>2323</v>
      </c>
      <c r="F780" s="64" t="s">
        <v>2360</v>
      </c>
      <c r="G780" s="64" t="s">
        <v>73</v>
      </c>
      <c r="H780" s="64" t="s">
        <v>2361</v>
      </c>
      <c r="I780" s="64" t="s">
        <v>24</v>
      </c>
      <c r="J780" s="64" t="s">
        <v>2362</v>
      </c>
      <c r="K780" s="64" t="s">
        <v>26</v>
      </c>
      <c r="L780" s="65">
        <v>48670</v>
      </c>
      <c r="M780" s="65">
        <v>81367</v>
      </c>
      <c r="N780" s="65">
        <v>81367</v>
      </c>
      <c r="O780" s="65">
        <v>96095</v>
      </c>
      <c r="P780" s="65">
        <v>0</v>
      </c>
      <c r="Q780" s="65">
        <v>6533</v>
      </c>
      <c r="R780" s="65">
        <v>3706</v>
      </c>
      <c r="S780" s="65">
        <v>245</v>
      </c>
      <c r="T780" s="57">
        <v>0</v>
      </c>
      <c r="U780" s="58">
        <v>431733.1969681888</v>
      </c>
      <c r="V780" s="58">
        <v>385660.3442133416</v>
      </c>
      <c r="W780" s="58" t="str">
        <f t="shared" si="12"/>
        <v>A</v>
      </c>
      <c r="X780" s="58">
        <v>431733</v>
      </c>
      <c r="Y780" s="63">
        <v>376673</v>
      </c>
    </row>
    <row r="781" spans="1:25">
      <c r="A781" s="64" t="s">
        <v>2363</v>
      </c>
      <c r="B781" s="64" t="s">
        <v>2322</v>
      </c>
      <c r="C781" s="64" t="s">
        <v>49</v>
      </c>
      <c r="D781" s="64" t="s">
        <v>50</v>
      </c>
      <c r="E781" s="64" t="s">
        <v>2323</v>
      </c>
      <c r="F781" s="64" t="s">
        <v>1564</v>
      </c>
      <c r="G781" s="64" t="s">
        <v>254</v>
      </c>
      <c r="H781" s="64" t="s">
        <v>2364</v>
      </c>
      <c r="I781" s="64" t="s">
        <v>24</v>
      </c>
      <c r="J781" s="64" t="s">
        <v>2329</v>
      </c>
      <c r="K781" s="64" t="s">
        <v>26</v>
      </c>
      <c r="L781" s="65">
        <v>41288</v>
      </c>
      <c r="M781" s="65">
        <v>53270</v>
      </c>
      <c r="N781" s="65">
        <v>53270</v>
      </c>
      <c r="O781" s="65">
        <v>56936</v>
      </c>
      <c r="P781" s="65">
        <v>0</v>
      </c>
      <c r="Q781" s="65">
        <v>3687</v>
      </c>
      <c r="R781" s="65">
        <v>4226</v>
      </c>
      <c r="S781" s="65">
        <v>90</v>
      </c>
      <c r="T781" s="57">
        <v>4708</v>
      </c>
      <c r="U781" s="58">
        <v>240795.7244617854</v>
      </c>
      <c r="V781" s="58">
        <v>429346.18952372135</v>
      </c>
      <c r="W781" s="58" t="str">
        <f t="shared" si="12"/>
        <v>B</v>
      </c>
      <c r="X781" s="58">
        <v>429346</v>
      </c>
      <c r="Y781" s="63">
        <v>374590</v>
      </c>
    </row>
    <row r="782" spans="1:25">
      <c r="A782" s="64" t="s">
        <v>2365</v>
      </c>
      <c r="B782" s="64" t="s">
        <v>2322</v>
      </c>
      <c r="C782" s="64" t="s">
        <v>49</v>
      </c>
      <c r="D782" s="64" t="s">
        <v>50</v>
      </c>
      <c r="E782" s="64" t="s">
        <v>2323</v>
      </c>
      <c r="F782" s="64" t="s">
        <v>2366</v>
      </c>
      <c r="G782" s="64" t="s">
        <v>963</v>
      </c>
      <c r="H782" s="64" t="s">
        <v>81</v>
      </c>
      <c r="I782" s="64" t="s">
        <v>24</v>
      </c>
      <c r="J782" s="64" t="s">
        <v>2334</v>
      </c>
      <c r="K782" s="64" t="s">
        <v>172</v>
      </c>
      <c r="L782" s="65">
        <v>125968</v>
      </c>
      <c r="M782" s="65">
        <v>200877</v>
      </c>
      <c r="N782" s="65">
        <v>200877</v>
      </c>
      <c r="O782" s="65">
        <v>203264</v>
      </c>
      <c r="P782" s="65">
        <v>0</v>
      </c>
      <c r="Q782" s="65">
        <v>7602</v>
      </c>
      <c r="R782" s="65">
        <v>9408</v>
      </c>
      <c r="S782" s="65">
        <v>704</v>
      </c>
      <c r="T782" s="57">
        <v>0</v>
      </c>
      <c r="U782" s="58">
        <v>753051.2771263289</v>
      </c>
      <c r="V782" s="58">
        <v>812909.71901512053</v>
      </c>
      <c r="W782" s="58" t="str">
        <f t="shared" si="12"/>
        <v>B</v>
      </c>
      <c r="X782" s="58">
        <v>812910</v>
      </c>
      <c r="Y782" s="63">
        <v>709238</v>
      </c>
    </row>
    <row r="783" spans="1:25">
      <c r="A783" s="64" t="s">
        <v>2367</v>
      </c>
      <c r="B783" s="64" t="s">
        <v>2322</v>
      </c>
      <c r="C783" s="64" t="s">
        <v>49</v>
      </c>
      <c r="D783" s="64" t="s">
        <v>50</v>
      </c>
      <c r="E783" s="64" t="s">
        <v>2323</v>
      </c>
      <c r="F783" s="64" t="s">
        <v>2368</v>
      </c>
      <c r="G783" s="64" t="s">
        <v>73</v>
      </c>
      <c r="H783" s="64" t="s">
        <v>2369</v>
      </c>
      <c r="I783" s="64" t="s">
        <v>24</v>
      </c>
      <c r="J783" s="64" t="s">
        <v>2362</v>
      </c>
      <c r="K783" s="64" t="s">
        <v>26</v>
      </c>
      <c r="L783" s="65">
        <v>55337</v>
      </c>
      <c r="M783" s="65">
        <v>57648</v>
      </c>
      <c r="N783" s="65">
        <v>57648</v>
      </c>
      <c r="O783" s="65">
        <v>51692</v>
      </c>
      <c r="P783" s="65">
        <v>0</v>
      </c>
      <c r="Q783" s="65">
        <v>4301</v>
      </c>
      <c r="R783" s="65">
        <v>5608</v>
      </c>
      <c r="S783" s="65">
        <v>155</v>
      </c>
      <c r="T783" s="57">
        <v>30927</v>
      </c>
      <c r="U783" s="58">
        <v>260419.57016545639</v>
      </c>
      <c r="V783" s="58">
        <v>868919.44945726008</v>
      </c>
      <c r="W783" s="58" t="str">
        <f t="shared" si="12"/>
        <v>B</v>
      </c>
      <c r="X783" s="58">
        <v>868919</v>
      </c>
      <c r="Y783" s="63">
        <v>758104</v>
      </c>
    </row>
    <row r="784" spans="1:25">
      <c r="A784" s="64" t="s">
        <v>2370</v>
      </c>
      <c r="B784" s="64" t="s">
        <v>2322</v>
      </c>
      <c r="C784" s="64" t="s">
        <v>49</v>
      </c>
      <c r="D784" s="64" t="s">
        <v>50</v>
      </c>
      <c r="E784" s="64" t="s">
        <v>2323</v>
      </c>
      <c r="F784" s="64" t="s">
        <v>2371</v>
      </c>
      <c r="G784" s="64" t="s">
        <v>963</v>
      </c>
      <c r="H784" s="64" t="s">
        <v>2007</v>
      </c>
      <c r="I784" s="64" t="s">
        <v>24</v>
      </c>
      <c r="J784" s="64" t="s">
        <v>2334</v>
      </c>
      <c r="K784" s="64" t="s">
        <v>172</v>
      </c>
      <c r="L784" s="65">
        <v>172959</v>
      </c>
      <c r="M784" s="65">
        <v>298897</v>
      </c>
      <c r="N784" s="65">
        <v>298897</v>
      </c>
      <c r="O784" s="65">
        <v>335543</v>
      </c>
      <c r="P784" s="65">
        <v>0</v>
      </c>
      <c r="Q784" s="65">
        <v>17473</v>
      </c>
      <c r="R784" s="65">
        <v>11026</v>
      </c>
      <c r="S784" s="65">
        <v>2762</v>
      </c>
      <c r="T784" s="57">
        <v>0</v>
      </c>
      <c r="U784" s="58">
        <v>1665776.799420346</v>
      </c>
      <c r="V784" s="58">
        <v>1111088.6185011661</v>
      </c>
      <c r="W784" s="58" t="str">
        <f t="shared" si="12"/>
        <v>A</v>
      </c>
      <c r="X784" s="58">
        <v>1665777</v>
      </c>
      <c r="Y784" s="63">
        <v>1453336</v>
      </c>
    </row>
    <row r="785" spans="1:25">
      <c r="A785" s="64" t="s">
        <v>2372</v>
      </c>
      <c r="B785" s="64" t="s">
        <v>2322</v>
      </c>
      <c r="C785" s="64" t="s">
        <v>28</v>
      </c>
      <c r="D785" s="64" t="s">
        <v>29</v>
      </c>
      <c r="E785" s="64" t="s">
        <v>2323</v>
      </c>
      <c r="F785" s="64" t="s">
        <v>2373</v>
      </c>
      <c r="G785" s="64" t="s">
        <v>1623</v>
      </c>
      <c r="H785" s="64" t="s">
        <v>24</v>
      </c>
      <c r="I785" s="64" t="s">
        <v>2374</v>
      </c>
      <c r="J785" s="64" t="s">
        <v>2375</v>
      </c>
      <c r="K785" s="64" t="s">
        <v>26</v>
      </c>
      <c r="L785" s="65">
        <v>28799</v>
      </c>
      <c r="M785" s="65">
        <v>0</v>
      </c>
      <c r="N785" s="65">
        <v>0</v>
      </c>
      <c r="O785" s="65">
        <v>30014</v>
      </c>
      <c r="P785" s="65">
        <v>0</v>
      </c>
      <c r="Q785" s="65">
        <v>10328</v>
      </c>
      <c r="R785" s="65">
        <v>6321</v>
      </c>
      <c r="S785" s="65">
        <v>120</v>
      </c>
      <c r="T785" s="57">
        <v>12984</v>
      </c>
      <c r="U785" s="58">
        <v>397653.88175094884</v>
      </c>
      <c r="V785" s="58">
        <v>805870.38888332492</v>
      </c>
      <c r="W785" s="58" t="str">
        <f t="shared" si="12"/>
        <v>B</v>
      </c>
      <c r="X785" s="58">
        <v>805870</v>
      </c>
      <c r="Y785" s="63">
        <v>703095</v>
      </c>
    </row>
    <row r="786" spans="1:25">
      <c r="A786" s="64" t="s">
        <v>2376</v>
      </c>
      <c r="B786" s="64" t="s">
        <v>2322</v>
      </c>
      <c r="C786" s="64" t="s">
        <v>49</v>
      </c>
      <c r="D786" s="64" t="s">
        <v>50</v>
      </c>
      <c r="E786" s="64" t="s">
        <v>2323</v>
      </c>
      <c r="F786" s="64" t="s">
        <v>623</v>
      </c>
      <c r="G786" s="64" t="s">
        <v>175</v>
      </c>
      <c r="H786" s="64" t="s">
        <v>24</v>
      </c>
      <c r="I786" s="64" t="s">
        <v>2377</v>
      </c>
      <c r="J786" s="64" t="s">
        <v>25</v>
      </c>
      <c r="K786" s="64" t="s">
        <v>26</v>
      </c>
      <c r="L786" s="65">
        <v>41818</v>
      </c>
      <c r="M786" s="65">
        <v>35775</v>
      </c>
      <c r="N786" s="65">
        <v>35775</v>
      </c>
      <c r="O786" s="65">
        <v>31146</v>
      </c>
      <c r="P786" s="65">
        <v>0</v>
      </c>
      <c r="Q786" s="65">
        <v>6334</v>
      </c>
      <c r="R786" s="65">
        <v>8851</v>
      </c>
      <c r="S786" s="65">
        <v>191</v>
      </c>
      <c r="T786" s="57">
        <v>31289</v>
      </c>
      <c r="U786" s="58">
        <v>288793.65958360711</v>
      </c>
      <c r="V786" s="58">
        <v>1142819.1838226682</v>
      </c>
      <c r="W786" s="58" t="str">
        <f t="shared" si="12"/>
        <v>B</v>
      </c>
      <c r="X786" s="58">
        <v>1142819</v>
      </c>
      <c r="Y786" s="63">
        <v>997072</v>
      </c>
    </row>
    <row r="787" spans="1:25">
      <c r="A787" s="64" t="s">
        <v>2378</v>
      </c>
      <c r="B787" s="64" t="s">
        <v>2322</v>
      </c>
      <c r="C787" s="64" t="s">
        <v>28</v>
      </c>
      <c r="D787" s="64" t="s">
        <v>29</v>
      </c>
      <c r="E787" s="64" t="s">
        <v>2323</v>
      </c>
      <c r="F787" s="64" t="s">
        <v>2379</v>
      </c>
      <c r="G787" s="64" t="s">
        <v>272</v>
      </c>
      <c r="H787" s="64" t="s">
        <v>24</v>
      </c>
      <c r="I787" s="64" t="s">
        <v>2380</v>
      </c>
      <c r="J787" s="64" t="s">
        <v>2381</v>
      </c>
      <c r="K787" s="64" t="s">
        <v>172</v>
      </c>
      <c r="L787" s="65">
        <v>29260</v>
      </c>
      <c r="M787" s="65">
        <v>0</v>
      </c>
      <c r="N787" s="65">
        <v>0</v>
      </c>
      <c r="O787" s="65">
        <v>23893</v>
      </c>
      <c r="P787" s="65">
        <v>0</v>
      </c>
      <c r="Q787" s="65">
        <v>3777</v>
      </c>
      <c r="R787" s="65">
        <v>6172</v>
      </c>
      <c r="S787" s="65">
        <v>254</v>
      </c>
      <c r="T787" s="57">
        <v>19793</v>
      </c>
      <c r="U787" s="58">
        <v>206390.18012268684</v>
      </c>
      <c r="V787" s="58">
        <v>759628.45891509939</v>
      </c>
      <c r="W787" s="58" t="str">
        <f t="shared" si="12"/>
        <v>B</v>
      </c>
      <c r="X787" s="58">
        <v>759628</v>
      </c>
      <c r="Y787" s="63">
        <v>662751</v>
      </c>
    </row>
    <row r="788" spans="1:25">
      <c r="A788" s="64" t="s">
        <v>886</v>
      </c>
      <c r="B788" s="64" t="s">
        <v>2322</v>
      </c>
      <c r="C788" s="64" t="s">
        <v>28</v>
      </c>
      <c r="D788" s="64" t="s">
        <v>29</v>
      </c>
      <c r="E788" s="64" t="s">
        <v>2323</v>
      </c>
      <c r="F788" s="64" t="s">
        <v>2382</v>
      </c>
      <c r="G788" s="64" t="s">
        <v>250</v>
      </c>
      <c r="H788" s="64" t="s">
        <v>24</v>
      </c>
      <c r="I788" s="64" t="s">
        <v>2383</v>
      </c>
      <c r="J788" s="64" t="s">
        <v>2384</v>
      </c>
      <c r="K788" s="64" t="s">
        <v>172</v>
      </c>
      <c r="L788" s="65">
        <v>23475</v>
      </c>
      <c r="M788" s="65">
        <v>21454</v>
      </c>
      <c r="N788" s="65">
        <v>21454</v>
      </c>
      <c r="O788" s="65">
        <v>28086</v>
      </c>
      <c r="P788" s="65">
        <v>0</v>
      </c>
      <c r="Q788" s="65">
        <v>4677</v>
      </c>
      <c r="R788" s="65">
        <v>4963</v>
      </c>
      <c r="S788" s="65">
        <v>717</v>
      </c>
      <c r="T788" s="57">
        <v>6963</v>
      </c>
      <c r="U788" s="58">
        <v>320769.12009139662</v>
      </c>
      <c r="V788" s="58">
        <v>528658.34371289122</v>
      </c>
      <c r="W788" s="58" t="str">
        <f t="shared" si="12"/>
        <v>B</v>
      </c>
      <c r="X788" s="58">
        <v>528658</v>
      </c>
      <c r="Y788" s="63">
        <v>461237</v>
      </c>
    </row>
    <row r="789" spans="1:25">
      <c r="A789" s="64" t="s">
        <v>2385</v>
      </c>
      <c r="B789" s="64" t="s">
        <v>2322</v>
      </c>
      <c r="C789" s="64" t="s">
        <v>49</v>
      </c>
      <c r="D789" s="64" t="s">
        <v>50</v>
      </c>
      <c r="E789" s="64" t="s">
        <v>2323</v>
      </c>
      <c r="F789" s="64" t="s">
        <v>2386</v>
      </c>
      <c r="G789" s="64" t="s">
        <v>136</v>
      </c>
      <c r="H789" s="64" t="s">
        <v>24</v>
      </c>
      <c r="I789" s="64" t="s">
        <v>2387</v>
      </c>
      <c r="J789" s="64" t="s">
        <v>2170</v>
      </c>
      <c r="K789" s="64" t="s">
        <v>172</v>
      </c>
      <c r="L789" s="65">
        <v>76010</v>
      </c>
      <c r="M789" s="65">
        <v>66713</v>
      </c>
      <c r="N789" s="65">
        <v>66713</v>
      </c>
      <c r="O789" s="65">
        <v>67292</v>
      </c>
      <c r="P789" s="65">
        <v>0</v>
      </c>
      <c r="Q789" s="65">
        <v>8097</v>
      </c>
      <c r="R789" s="65">
        <v>11288</v>
      </c>
      <c r="S789" s="65">
        <v>1088</v>
      </c>
      <c r="T789" s="57">
        <v>46193</v>
      </c>
      <c r="U789" s="58">
        <v>566065.16047691484</v>
      </c>
      <c r="V789" s="58">
        <v>1536855.3573138341</v>
      </c>
      <c r="W789" s="58" t="str">
        <f t="shared" si="12"/>
        <v>B</v>
      </c>
      <c r="X789" s="58">
        <v>1536855</v>
      </c>
      <c r="Y789" s="63">
        <v>1340856</v>
      </c>
    </row>
    <row r="790" spans="1:25">
      <c r="A790" s="64" t="s">
        <v>2388</v>
      </c>
      <c r="B790" s="64" t="s">
        <v>2322</v>
      </c>
      <c r="C790" s="64" t="s">
        <v>28</v>
      </c>
      <c r="D790" s="64" t="s">
        <v>29</v>
      </c>
      <c r="E790" s="64" t="s">
        <v>2323</v>
      </c>
      <c r="F790" s="64" t="s">
        <v>2389</v>
      </c>
      <c r="G790" s="64" t="s">
        <v>250</v>
      </c>
      <c r="H790" s="64" t="s">
        <v>24</v>
      </c>
      <c r="I790" s="64" t="s">
        <v>2390</v>
      </c>
      <c r="J790" s="64" t="s">
        <v>2384</v>
      </c>
      <c r="K790" s="64" t="s">
        <v>172</v>
      </c>
      <c r="L790" s="65">
        <v>30979</v>
      </c>
      <c r="M790" s="65">
        <v>23438</v>
      </c>
      <c r="N790" s="65">
        <v>23438</v>
      </c>
      <c r="O790" s="65">
        <v>28866</v>
      </c>
      <c r="P790" s="65">
        <v>0</v>
      </c>
      <c r="Q790" s="65">
        <v>6822</v>
      </c>
      <c r="R790" s="65">
        <v>6192</v>
      </c>
      <c r="S790" s="65">
        <v>830</v>
      </c>
      <c r="T790" s="57">
        <v>17386</v>
      </c>
      <c r="U790" s="58">
        <v>407551.17139920895</v>
      </c>
      <c r="V790" s="58">
        <v>787126.05029357038</v>
      </c>
      <c r="W790" s="58" t="str">
        <f t="shared" si="12"/>
        <v>B</v>
      </c>
      <c r="X790" s="58">
        <v>787126</v>
      </c>
      <c r="Y790" s="63">
        <v>686742</v>
      </c>
    </row>
    <row r="791" spans="1:25">
      <c r="A791" s="64" t="s">
        <v>2391</v>
      </c>
      <c r="B791" s="64" t="s">
        <v>2322</v>
      </c>
      <c r="C791" s="64" t="s">
        <v>49</v>
      </c>
      <c r="D791" s="64" t="s">
        <v>50</v>
      </c>
      <c r="E791" s="64" t="s">
        <v>2323</v>
      </c>
      <c r="F791" s="64" t="s">
        <v>2392</v>
      </c>
      <c r="G791" s="64" t="s">
        <v>136</v>
      </c>
      <c r="H791" s="64" t="s">
        <v>24</v>
      </c>
      <c r="I791" s="64" t="s">
        <v>2393</v>
      </c>
      <c r="J791" s="64" t="s">
        <v>2170</v>
      </c>
      <c r="K791" s="64" t="s">
        <v>172</v>
      </c>
      <c r="L791" s="65">
        <v>76812</v>
      </c>
      <c r="M791" s="65">
        <v>70794</v>
      </c>
      <c r="N791" s="65">
        <v>70794</v>
      </c>
      <c r="O791" s="65">
        <v>77062</v>
      </c>
      <c r="P791" s="65">
        <v>0</v>
      </c>
      <c r="Q791" s="65">
        <v>7679</v>
      </c>
      <c r="R791" s="65">
        <v>12392</v>
      </c>
      <c r="S791" s="65">
        <v>1134</v>
      </c>
      <c r="T791" s="57">
        <v>37620</v>
      </c>
      <c r="U791" s="58">
        <v>580173.68585400749</v>
      </c>
      <c r="V791" s="58">
        <v>1500294.9277412146</v>
      </c>
      <c r="W791" s="58" t="str">
        <f t="shared" si="12"/>
        <v>B</v>
      </c>
      <c r="X791" s="58">
        <v>1500295</v>
      </c>
      <c r="Y791" s="63">
        <v>1308973</v>
      </c>
    </row>
    <row r="792" spans="1:25">
      <c r="A792" s="64" t="s">
        <v>2321</v>
      </c>
      <c r="B792" s="64" t="s">
        <v>2322</v>
      </c>
      <c r="C792" s="64" t="s">
        <v>28</v>
      </c>
      <c r="D792" s="64" t="s">
        <v>29</v>
      </c>
      <c r="E792" s="64" t="s">
        <v>2323</v>
      </c>
      <c r="F792" s="64" t="s">
        <v>2394</v>
      </c>
      <c r="G792" s="64" t="s">
        <v>23</v>
      </c>
      <c r="H792" s="64" t="s">
        <v>24</v>
      </c>
      <c r="I792" s="64" t="s">
        <v>91</v>
      </c>
      <c r="J792" s="64" t="s">
        <v>2170</v>
      </c>
      <c r="K792" s="64" t="s">
        <v>172</v>
      </c>
      <c r="L792" s="65">
        <v>7781984</v>
      </c>
      <c r="M792" s="65">
        <v>7078809</v>
      </c>
      <c r="N792" s="65">
        <v>7071639</v>
      </c>
      <c r="O792" s="65">
        <v>8175133</v>
      </c>
      <c r="P792" s="65">
        <v>0</v>
      </c>
      <c r="Q792" s="65">
        <v>1516649</v>
      </c>
      <c r="R792" s="65">
        <v>1402975</v>
      </c>
      <c r="S792" s="65">
        <v>238614</v>
      </c>
      <c r="T792" s="57">
        <v>3443555</v>
      </c>
      <c r="U792" s="58">
        <v>103219415.71340173</v>
      </c>
      <c r="V792" s="58">
        <v>171579056.54959083</v>
      </c>
      <c r="W792" s="58" t="str">
        <f t="shared" si="12"/>
        <v>B</v>
      </c>
      <c r="X792" s="58">
        <v>171579057</v>
      </c>
      <c r="Y792" s="63">
        <v>149697145</v>
      </c>
    </row>
    <row r="793" spans="1:25">
      <c r="A793" s="64" t="s">
        <v>2395</v>
      </c>
      <c r="B793" s="64" t="s">
        <v>2322</v>
      </c>
      <c r="C793" s="64" t="s">
        <v>28</v>
      </c>
      <c r="D793" s="64" t="s">
        <v>29</v>
      </c>
      <c r="E793" s="64" t="s">
        <v>2323</v>
      </c>
      <c r="F793" s="64" t="s">
        <v>2396</v>
      </c>
      <c r="G793" s="64" t="s">
        <v>1238</v>
      </c>
      <c r="H793" s="64" t="s">
        <v>24</v>
      </c>
      <c r="I793" s="64" t="s">
        <v>2397</v>
      </c>
      <c r="J793" s="64" t="s">
        <v>2329</v>
      </c>
      <c r="K793" s="64" t="s">
        <v>26</v>
      </c>
      <c r="L793" s="65">
        <v>102394</v>
      </c>
      <c r="M793" s="65">
        <v>71384</v>
      </c>
      <c r="N793" s="65">
        <v>71384</v>
      </c>
      <c r="O793" s="65">
        <v>50193</v>
      </c>
      <c r="P793" s="65">
        <v>0</v>
      </c>
      <c r="Q793" s="65">
        <v>10685</v>
      </c>
      <c r="R793" s="65">
        <v>13198</v>
      </c>
      <c r="S793" s="65">
        <v>140</v>
      </c>
      <c r="T793" s="57">
        <v>102684</v>
      </c>
      <c r="U793" s="58">
        <v>451707.5583029564</v>
      </c>
      <c r="V793" s="58">
        <v>2431052.7246383629</v>
      </c>
      <c r="W793" s="58" t="str">
        <f t="shared" si="12"/>
        <v>B</v>
      </c>
      <c r="X793" s="58">
        <v>2431053</v>
      </c>
      <c r="Y793" s="63">
        <v>2121015</v>
      </c>
    </row>
    <row r="794" spans="1:25">
      <c r="A794" s="64" t="s">
        <v>2398</v>
      </c>
      <c r="B794" s="64" t="s">
        <v>2322</v>
      </c>
      <c r="C794" s="64" t="s">
        <v>28</v>
      </c>
      <c r="D794" s="64" t="s">
        <v>29</v>
      </c>
      <c r="E794" s="64" t="s">
        <v>2323</v>
      </c>
      <c r="F794" s="64" t="s">
        <v>2399</v>
      </c>
      <c r="G794" s="64" t="s">
        <v>220</v>
      </c>
      <c r="H794" s="64" t="s">
        <v>24</v>
      </c>
      <c r="I794" s="64" t="s">
        <v>2400</v>
      </c>
      <c r="J794" s="64" t="s">
        <v>2384</v>
      </c>
      <c r="K794" s="64" t="s">
        <v>172</v>
      </c>
      <c r="L794" s="65">
        <v>38330</v>
      </c>
      <c r="M794" s="65">
        <v>29757</v>
      </c>
      <c r="N794" s="65">
        <v>29757</v>
      </c>
      <c r="O794" s="65">
        <v>32736</v>
      </c>
      <c r="P794" s="65">
        <v>0</v>
      </c>
      <c r="Q794" s="65">
        <v>6714</v>
      </c>
      <c r="R794" s="65">
        <v>6493</v>
      </c>
      <c r="S794" s="65">
        <v>758</v>
      </c>
      <c r="T794" s="57">
        <v>24492</v>
      </c>
      <c r="U794" s="58">
        <v>399637.8148922543</v>
      </c>
      <c r="V794" s="58">
        <v>895929.9210684658</v>
      </c>
      <c r="W794" s="58" t="str">
        <f t="shared" si="12"/>
        <v>B</v>
      </c>
      <c r="X794" s="58">
        <v>895930</v>
      </c>
      <c r="Y794" s="63">
        <v>781670</v>
      </c>
    </row>
    <row r="795" spans="1:25">
      <c r="A795" s="64" t="s">
        <v>1963</v>
      </c>
      <c r="B795" s="64" t="s">
        <v>2322</v>
      </c>
      <c r="C795" s="64" t="s">
        <v>28</v>
      </c>
      <c r="D795" s="64" t="s">
        <v>29</v>
      </c>
      <c r="E795" s="64" t="s">
        <v>2323</v>
      </c>
      <c r="F795" s="64" t="s">
        <v>2401</v>
      </c>
      <c r="G795" s="64" t="s">
        <v>73</v>
      </c>
      <c r="H795" s="64" t="s">
        <v>24</v>
      </c>
      <c r="I795" s="64" t="s">
        <v>1099</v>
      </c>
      <c r="J795" s="64" t="s">
        <v>2362</v>
      </c>
      <c r="K795" s="64" t="s">
        <v>26</v>
      </c>
      <c r="L795" s="65">
        <v>318611</v>
      </c>
      <c r="M795" s="65">
        <v>241811</v>
      </c>
      <c r="N795" s="65">
        <v>241741</v>
      </c>
      <c r="O795" s="65">
        <v>210565</v>
      </c>
      <c r="P795" s="65">
        <v>0</v>
      </c>
      <c r="Q795" s="65">
        <v>57903</v>
      </c>
      <c r="R795" s="65">
        <v>64121</v>
      </c>
      <c r="S795" s="65">
        <v>1408</v>
      </c>
      <c r="T795" s="57">
        <v>265129</v>
      </c>
      <c r="U795" s="58">
        <v>2437034.6600239584</v>
      </c>
      <c r="V795" s="58">
        <v>8984596.2996039726</v>
      </c>
      <c r="W795" s="58" t="str">
        <f t="shared" si="12"/>
        <v>B</v>
      </c>
      <c r="X795" s="58">
        <v>8984596</v>
      </c>
      <c r="Y795" s="63">
        <v>7838768</v>
      </c>
    </row>
    <row r="796" spans="1:25">
      <c r="A796" s="64" t="s">
        <v>1212</v>
      </c>
      <c r="B796" s="64" t="s">
        <v>2322</v>
      </c>
      <c r="C796" s="64" t="s">
        <v>28</v>
      </c>
      <c r="D796" s="64" t="s">
        <v>29</v>
      </c>
      <c r="E796" s="64" t="s">
        <v>2323</v>
      </c>
      <c r="F796" s="64" t="s">
        <v>2402</v>
      </c>
      <c r="G796" s="64" t="s">
        <v>282</v>
      </c>
      <c r="H796" s="64" t="s">
        <v>24</v>
      </c>
      <c r="I796" s="64" t="s">
        <v>2403</v>
      </c>
      <c r="J796" s="64" t="s">
        <v>1316</v>
      </c>
      <c r="K796" s="64" t="s">
        <v>26</v>
      </c>
      <c r="L796" s="65">
        <v>51646</v>
      </c>
      <c r="M796" s="65">
        <v>43826</v>
      </c>
      <c r="N796" s="65">
        <v>43826</v>
      </c>
      <c r="O796" s="65">
        <v>33725</v>
      </c>
      <c r="P796" s="65">
        <v>0</v>
      </c>
      <c r="Q796" s="65">
        <v>5273</v>
      </c>
      <c r="R796" s="65">
        <v>5633</v>
      </c>
      <c r="S796" s="65">
        <v>248</v>
      </c>
      <c r="T796" s="57">
        <v>43384</v>
      </c>
      <c r="U796" s="58">
        <v>270811.05850299809</v>
      </c>
      <c r="V796" s="58">
        <v>1045211.3706074199</v>
      </c>
      <c r="W796" s="58" t="str">
        <f t="shared" si="12"/>
        <v>B</v>
      </c>
      <c r="X796" s="58">
        <v>1045211</v>
      </c>
      <c r="Y796" s="63">
        <v>911913</v>
      </c>
    </row>
    <row r="797" spans="1:25">
      <c r="A797" s="64" t="s">
        <v>2404</v>
      </c>
      <c r="B797" s="64" t="s">
        <v>2322</v>
      </c>
      <c r="C797" s="64" t="s">
        <v>49</v>
      </c>
      <c r="D797" s="64" t="s">
        <v>50</v>
      </c>
      <c r="E797" s="64" t="s">
        <v>2323</v>
      </c>
      <c r="F797" s="64" t="s">
        <v>2405</v>
      </c>
      <c r="G797" s="64" t="s">
        <v>161</v>
      </c>
      <c r="H797" s="64" t="s">
        <v>24</v>
      </c>
      <c r="I797" s="64" t="s">
        <v>2406</v>
      </c>
      <c r="J797" s="64" t="s">
        <v>2326</v>
      </c>
      <c r="K797" s="64" t="s">
        <v>26</v>
      </c>
      <c r="L797" s="65">
        <v>16630</v>
      </c>
      <c r="M797" s="65">
        <v>23906</v>
      </c>
      <c r="N797" s="65">
        <v>23906</v>
      </c>
      <c r="O797" s="65">
        <v>26586</v>
      </c>
      <c r="P797" s="65">
        <v>0</v>
      </c>
      <c r="Q797" s="65">
        <v>2038</v>
      </c>
      <c r="R797" s="65">
        <v>4888</v>
      </c>
      <c r="S797" s="65">
        <v>16</v>
      </c>
      <c r="T797" s="57">
        <v>0</v>
      </c>
      <c r="U797" s="58">
        <v>117783.35779236145</v>
      </c>
      <c r="V797" s="58">
        <v>386999.3665378798</v>
      </c>
      <c r="W797" s="58" t="str">
        <f t="shared" si="12"/>
        <v>B</v>
      </c>
      <c r="X797" s="58">
        <v>386999</v>
      </c>
      <c r="Y797" s="63">
        <v>337644</v>
      </c>
    </row>
    <row r="798" spans="1:25">
      <c r="A798" s="64" t="s">
        <v>2407</v>
      </c>
      <c r="B798" s="64" t="s">
        <v>2322</v>
      </c>
      <c r="C798" s="64" t="s">
        <v>28</v>
      </c>
      <c r="D798" s="64" t="s">
        <v>29</v>
      </c>
      <c r="E798" s="64" t="s">
        <v>2323</v>
      </c>
      <c r="F798" s="64" t="s">
        <v>2408</v>
      </c>
      <c r="G798" s="64" t="s">
        <v>1595</v>
      </c>
      <c r="H798" s="64" t="s">
        <v>24</v>
      </c>
      <c r="I798" s="64" t="s">
        <v>2409</v>
      </c>
      <c r="J798" s="64" t="s">
        <v>2326</v>
      </c>
      <c r="K798" s="64" t="s">
        <v>26</v>
      </c>
      <c r="L798" s="65">
        <v>81682</v>
      </c>
      <c r="M798" s="65">
        <v>67972</v>
      </c>
      <c r="N798" s="65">
        <v>67972</v>
      </c>
      <c r="O798" s="65">
        <v>66135</v>
      </c>
      <c r="P798" s="65">
        <v>0</v>
      </c>
      <c r="Q798" s="65">
        <v>11938</v>
      </c>
      <c r="R798" s="65">
        <v>18014</v>
      </c>
      <c r="S798" s="65">
        <v>415</v>
      </c>
      <c r="T798" s="57">
        <v>55818</v>
      </c>
      <c r="U798" s="58">
        <v>568227.88017926388</v>
      </c>
      <c r="V798" s="58">
        <v>2209490.9109696574</v>
      </c>
      <c r="W798" s="58" t="str">
        <f t="shared" si="12"/>
        <v>B</v>
      </c>
      <c r="X798" s="58">
        <v>2209491</v>
      </c>
      <c r="Y798" s="63">
        <v>1927709</v>
      </c>
    </row>
    <row r="799" spans="1:25">
      <c r="A799" s="64" t="s">
        <v>2410</v>
      </c>
      <c r="B799" s="64" t="s">
        <v>2322</v>
      </c>
      <c r="C799" s="64" t="s">
        <v>28</v>
      </c>
      <c r="D799" s="64" t="s">
        <v>29</v>
      </c>
      <c r="E799" s="64" t="s">
        <v>2323</v>
      </c>
      <c r="F799" s="64" t="s">
        <v>2411</v>
      </c>
      <c r="G799" s="64" t="s">
        <v>302</v>
      </c>
      <c r="H799" s="64" t="s">
        <v>24</v>
      </c>
      <c r="I799" s="64" t="s">
        <v>212</v>
      </c>
      <c r="J799" s="64" t="s">
        <v>1051</v>
      </c>
      <c r="K799" s="64" t="s">
        <v>26</v>
      </c>
      <c r="L799" s="65">
        <v>216038</v>
      </c>
      <c r="M799" s="65">
        <v>170105</v>
      </c>
      <c r="N799" s="65">
        <v>170105</v>
      </c>
      <c r="O799" s="65">
        <v>145170</v>
      </c>
      <c r="P799" s="65">
        <v>0</v>
      </c>
      <c r="Q799" s="65">
        <v>38867</v>
      </c>
      <c r="R799" s="65">
        <v>34214</v>
      </c>
      <c r="S799" s="65">
        <v>1333</v>
      </c>
      <c r="T799" s="57">
        <v>177380</v>
      </c>
      <c r="U799" s="58">
        <v>1709049.2448687367</v>
      </c>
      <c r="V799" s="58">
        <v>5392700.7391387448</v>
      </c>
      <c r="W799" s="58" t="str">
        <f t="shared" si="12"/>
        <v>B</v>
      </c>
      <c r="X799" s="58">
        <v>5392701</v>
      </c>
      <c r="Y799" s="63">
        <v>4704956</v>
      </c>
    </row>
    <row r="800" spans="1:25">
      <c r="A800" s="64" t="s">
        <v>2412</v>
      </c>
      <c r="B800" s="64" t="s">
        <v>2322</v>
      </c>
      <c r="C800" s="64" t="s">
        <v>49</v>
      </c>
      <c r="D800" s="64" t="s">
        <v>50</v>
      </c>
      <c r="E800" s="64" t="s">
        <v>2323</v>
      </c>
      <c r="F800" s="64" t="s">
        <v>2413</v>
      </c>
      <c r="G800" s="64" t="s">
        <v>254</v>
      </c>
      <c r="H800" s="64" t="s">
        <v>689</v>
      </c>
      <c r="I800" s="64" t="s">
        <v>24</v>
      </c>
      <c r="J800" s="64" t="s">
        <v>2329</v>
      </c>
      <c r="K800" s="64" t="s">
        <v>26</v>
      </c>
      <c r="L800" s="65">
        <v>105032</v>
      </c>
      <c r="M800" s="65">
        <v>91269</v>
      </c>
      <c r="N800" s="65">
        <v>91269</v>
      </c>
      <c r="O800" s="65">
        <v>73567</v>
      </c>
      <c r="P800" s="65">
        <v>0</v>
      </c>
      <c r="Q800" s="65">
        <v>7042</v>
      </c>
      <c r="R800" s="65">
        <v>6692</v>
      </c>
      <c r="S800" s="65">
        <v>159</v>
      </c>
      <c r="T800" s="57">
        <v>83248</v>
      </c>
      <c r="U800" s="58">
        <v>388579.80632041802</v>
      </c>
      <c r="V800" s="58">
        <v>1654519.8546705653</v>
      </c>
      <c r="W800" s="58" t="str">
        <f t="shared" si="12"/>
        <v>B</v>
      </c>
      <c r="X800" s="58">
        <v>1654520</v>
      </c>
      <c r="Y800" s="63">
        <v>1443515</v>
      </c>
    </row>
    <row r="801" spans="1:25">
      <c r="A801" s="64" t="s">
        <v>2414</v>
      </c>
      <c r="B801" s="64" t="s">
        <v>2322</v>
      </c>
      <c r="C801" s="64" t="s">
        <v>28</v>
      </c>
      <c r="D801" s="64" t="s">
        <v>29</v>
      </c>
      <c r="E801" s="64" t="s">
        <v>2323</v>
      </c>
      <c r="F801" s="64" t="s">
        <v>2415</v>
      </c>
      <c r="G801" s="64" t="s">
        <v>392</v>
      </c>
      <c r="H801" s="64" t="s">
        <v>24</v>
      </c>
      <c r="I801" s="64" t="s">
        <v>1448</v>
      </c>
      <c r="J801" s="64" t="s">
        <v>2326</v>
      </c>
      <c r="K801" s="64" t="s">
        <v>26</v>
      </c>
      <c r="L801" s="65">
        <v>67492</v>
      </c>
      <c r="M801" s="65">
        <v>56638</v>
      </c>
      <c r="N801" s="65">
        <v>56638</v>
      </c>
      <c r="O801" s="65">
        <v>50129</v>
      </c>
      <c r="P801" s="65">
        <v>0</v>
      </c>
      <c r="Q801" s="65">
        <v>10443</v>
      </c>
      <c r="R801" s="65">
        <v>13999</v>
      </c>
      <c r="S801" s="65">
        <v>432</v>
      </c>
      <c r="T801" s="57">
        <v>50638</v>
      </c>
      <c r="U801" s="58">
        <v>493564.9003530558</v>
      </c>
      <c r="V801" s="58">
        <v>1829830.8202476576</v>
      </c>
      <c r="W801" s="58" t="str">
        <f t="shared" si="12"/>
        <v>B</v>
      </c>
      <c r="X801" s="58">
        <v>1829831</v>
      </c>
      <c r="Y801" s="63">
        <v>1596468</v>
      </c>
    </row>
    <row r="802" spans="1:25">
      <c r="A802" s="64" t="s">
        <v>2416</v>
      </c>
      <c r="B802" s="64" t="s">
        <v>2322</v>
      </c>
      <c r="C802" s="64" t="s">
        <v>49</v>
      </c>
      <c r="D802" s="64" t="s">
        <v>50</v>
      </c>
      <c r="E802" s="64" t="s">
        <v>2323</v>
      </c>
      <c r="F802" s="64" t="s">
        <v>2417</v>
      </c>
      <c r="G802" s="64" t="s">
        <v>112</v>
      </c>
      <c r="H802" s="64" t="s">
        <v>2418</v>
      </c>
      <c r="I802" s="64" t="s">
        <v>24</v>
      </c>
      <c r="J802" s="64" t="s">
        <v>2338</v>
      </c>
      <c r="K802" s="64" t="s">
        <v>26</v>
      </c>
      <c r="L802" s="65">
        <v>64423</v>
      </c>
      <c r="M802" s="65">
        <v>61179</v>
      </c>
      <c r="N802" s="65">
        <v>61179</v>
      </c>
      <c r="O802" s="65">
        <v>56346</v>
      </c>
      <c r="P802" s="65">
        <v>0</v>
      </c>
      <c r="Q802" s="65">
        <v>6768</v>
      </c>
      <c r="R802" s="65">
        <v>8229</v>
      </c>
      <c r="S802" s="65">
        <v>176</v>
      </c>
      <c r="T802" s="57">
        <v>39839</v>
      </c>
      <c r="U802" s="58">
        <v>349163.57111640438</v>
      </c>
      <c r="V802" s="58">
        <v>1213831.4572552568</v>
      </c>
      <c r="W802" s="58" t="str">
        <f t="shared" si="12"/>
        <v>B</v>
      </c>
      <c r="X802" s="58">
        <v>1213831</v>
      </c>
      <c r="Y802" s="63">
        <v>1059028</v>
      </c>
    </row>
    <row r="803" spans="1:25">
      <c r="A803" s="64" t="s">
        <v>2419</v>
      </c>
      <c r="B803" s="64" t="s">
        <v>2322</v>
      </c>
      <c r="C803" s="64" t="s">
        <v>28</v>
      </c>
      <c r="D803" s="64" t="s">
        <v>29</v>
      </c>
      <c r="E803" s="64" t="s">
        <v>2323</v>
      </c>
      <c r="F803" s="64" t="s">
        <v>2420</v>
      </c>
      <c r="G803" s="64" t="s">
        <v>282</v>
      </c>
      <c r="H803" s="64" t="s">
        <v>24</v>
      </c>
      <c r="I803" s="64" t="s">
        <v>2421</v>
      </c>
      <c r="J803" s="64" t="s">
        <v>1316</v>
      </c>
      <c r="K803" s="64" t="s">
        <v>26</v>
      </c>
      <c r="L803" s="65">
        <v>100410</v>
      </c>
      <c r="M803" s="65">
        <v>75632</v>
      </c>
      <c r="N803" s="65">
        <v>75632</v>
      </c>
      <c r="O803" s="65">
        <v>62235</v>
      </c>
      <c r="P803" s="65">
        <v>0</v>
      </c>
      <c r="Q803" s="65">
        <v>15368</v>
      </c>
      <c r="R803" s="65">
        <v>15641</v>
      </c>
      <c r="S803" s="65">
        <v>533</v>
      </c>
      <c r="T803" s="57">
        <v>87680</v>
      </c>
      <c r="U803" s="58">
        <v>686265.23799280159</v>
      </c>
      <c r="V803" s="58">
        <v>2503708.4138987195</v>
      </c>
      <c r="W803" s="58" t="str">
        <f t="shared" si="12"/>
        <v>B</v>
      </c>
      <c r="X803" s="58">
        <v>2503708</v>
      </c>
      <c r="Y803" s="63">
        <v>2184404</v>
      </c>
    </row>
    <row r="804" spans="1:25">
      <c r="A804" s="64" t="s">
        <v>2422</v>
      </c>
      <c r="B804" s="64" t="s">
        <v>2322</v>
      </c>
      <c r="C804" s="64" t="s">
        <v>49</v>
      </c>
      <c r="D804" s="64" t="s">
        <v>50</v>
      </c>
      <c r="E804" s="64" t="s">
        <v>2323</v>
      </c>
      <c r="F804" s="64" t="s">
        <v>2423</v>
      </c>
      <c r="G804" s="64" t="s">
        <v>254</v>
      </c>
      <c r="H804" s="64" t="s">
        <v>2424</v>
      </c>
      <c r="I804" s="64" t="s">
        <v>24</v>
      </c>
      <c r="J804" s="64" t="s">
        <v>2329</v>
      </c>
      <c r="K804" s="64" t="s">
        <v>26</v>
      </c>
      <c r="L804" s="65">
        <v>33644</v>
      </c>
      <c r="M804" s="65">
        <v>51210</v>
      </c>
      <c r="N804" s="65">
        <v>51210</v>
      </c>
      <c r="O804" s="65">
        <v>44711</v>
      </c>
      <c r="P804" s="65">
        <v>0</v>
      </c>
      <c r="Q804" s="65">
        <v>2809</v>
      </c>
      <c r="R804" s="65">
        <v>2628</v>
      </c>
      <c r="S804" s="65">
        <v>114</v>
      </c>
      <c r="T804" s="57">
        <v>5520</v>
      </c>
      <c r="U804" s="58">
        <v>193767.66575953682</v>
      </c>
      <c r="V804" s="58">
        <v>309114.70206113247</v>
      </c>
      <c r="W804" s="58" t="str">
        <f t="shared" si="12"/>
        <v>B</v>
      </c>
      <c r="X804" s="58">
        <v>309115</v>
      </c>
      <c r="Y804" s="63">
        <v>269693</v>
      </c>
    </row>
    <row r="805" spans="1:25">
      <c r="A805" s="64" t="s">
        <v>2425</v>
      </c>
      <c r="B805" s="64" t="s">
        <v>2322</v>
      </c>
      <c r="C805" s="64" t="s">
        <v>28</v>
      </c>
      <c r="D805" s="64" t="s">
        <v>29</v>
      </c>
      <c r="E805" s="64" t="s">
        <v>2323</v>
      </c>
      <c r="F805" s="64" t="s">
        <v>2426</v>
      </c>
      <c r="G805" s="64" t="s">
        <v>136</v>
      </c>
      <c r="H805" s="64" t="s">
        <v>24</v>
      </c>
      <c r="I805" s="64" t="s">
        <v>2427</v>
      </c>
      <c r="J805" s="64" t="s">
        <v>2170</v>
      </c>
      <c r="K805" s="64" t="s">
        <v>172</v>
      </c>
      <c r="L805" s="65">
        <v>50485</v>
      </c>
      <c r="M805" s="65">
        <v>46999</v>
      </c>
      <c r="N805" s="65">
        <v>46999</v>
      </c>
      <c r="O805" s="65">
        <v>56853</v>
      </c>
      <c r="P805" s="65">
        <v>0</v>
      </c>
      <c r="Q805" s="65">
        <v>5420</v>
      </c>
      <c r="R805" s="65">
        <v>8619</v>
      </c>
      <c r="S805" s="65">
        <v>944</v>
      </c>
      <c r="T805" s="57">
        <v>18522</v>
      </c>
      <c r="U805" s="58">
        <v>438650.72768463625</v>
      </c>
      <c r="V805" s="58">
        <v>948911.82733137254</v>
      </c>
      <c r="W805" s="58" t="str">
        <f t="shared" si="12"/>
        <v>B</v>
      </c>
      <c r="X805" s="58">
        <v>948912</v>
      </c>
      <c r="Y805" s="63">
        <v>827895</v>
      </c>
    </row>
    <row r="806" spans="1:25">
      <c r="A806" s="64" t="s">
        <v>2428</v>
      </c>
      <c r="B806" s="64" t="s">
        <v>2322</v>
      </c>
      <c r="C806" s="64" t="s">
        <v>49</v>
      </c>
      <c r="D806" s="64" t="s">
        <v>50</v>
      </c>
      <c r="E806" s="64" t="s">
        <v>2323</v>
      </c>
      <c r="F806" s="64" t="s">
        <v>2429</v>
      </c>
      <c r="G806" s="64" t="s">
        <v>136</v>
      </c>
      <c r="H806" s="64" t="s">
        <v>24</v>
      </c>
      <c r="I806" s="64" t="s">
        <v>1913</v>
      </c>
      <c r="J806" s="64" t="s">
        <v>2170</v>
      </c>
      <c r="K806" s="64" t="s">
        <v>172</v>
      </c>
      <c r="L806" s="65">
        <v>190634</v>
      </c>
      <c r="M806" s="65">
        <v>195481</v>
      </c>
      <c r="N806" s="65">
        <v>195351</v>
      </c>
      <c r="O806" s="65">
        <v>195976</v>
      </c>
      <c r="P806" s="65">
        <v>0</v>
      </c>
      <c r="Q806" s="65">
        <v>26963</v>
      </c>
      <c r="R806" s="65">
        <v>24604</v>
      </c>
      <c r="S806" s="65">
        <v>4484</v>
      </c>
      <c r="T806" s="57">
        <v>88645</v>
      </c>
      <c r="U806" s="58">
        <v>1975531.759152954</v>
      </c>
      <c r="V806" s="58">
        <v>3370788.8953522197</v>
      </c>
      <c r="W806" s="58" t="str">
        <f t="shared" si="12"/>
        <v>B</v>
      </c>
      <c r="X806" s="58">
        <v>3370789</v>
      </c>
      <c r="Y806" s="63">
        <v>2940904</v>
      </c>
    </row>
    <row r="807" spans="1:25">
      <c r="A807" s="64" t="s">
        <v>2430</v>
      </c>
      <c r="B807" s="64" t="s">
        <v>2322</v>
      </c>
      <c r="C807" s="64" t="s">
        <v>102</v>
      </c>
      <c r="D807" s="64" t="s">
        <v>103</v>
      </c>
      <c r="E807" s="64" t="s">
        <v>2323</v>
      </c>
      <c r="F807" s="64" t="s">
        <v>1781</v>
      </c>
      <c r="G807" s="64" t="s">
        <v>220</v>
      </c>
      <c r="H807" s="64" t="s">
        <v>24</v>
      </c>
      <c r="I807" s="64" t="s">
        <v>24</v>
      </c>
      <c r="J807" s="64" t="s">
        <v>2384</v>
      </c>
      <c r="K807" s="64" t="s">
        <v>172</v>
      </c>
      <c r="L807" s="65">
        <v>122403</v>
      </c>
      <c r="M807" s="65">
        <v>178146</v>
      </c>
      <c r="N807" s="65">
        <v>178146</v>
      </c>
      <c r="O807" s="65">
        <v>210265</v>
      </c>
      <c r="P807" s="65">
        <v>0</v>
      </c>
      <c r="Q807" s="65">
        <v>13086</v>
      </c>
      <c r="R807" s="65">
        <v>15692</v>
      </c>
      <c r="S807" s="65">
        <v>1198</v>
      </c>
      <c r="T807" s="57">
        <v>0</v>
      </c>
      <c r="U807" s="58">
        <v>1019491.3493254302</v>
      </c>
      <c r="V807" s="58">
        <v>1363400.5110399821</v>
      </c>
      <c r="W807" s="58" t="str">
        <f t="shared" si="12"/>
        <v>B</v>
      </c>
      <c r="X807" s="58">
        <v>1363401</v>
      </c>
      <c r="Y807" s="63">
        <v>1189523</v>
      </c>
    </row>
    <row r="808" spans="1:25">
      <c r="A808" s="64" t="s">
        <v>2431</v>
      </c>
      <c r="B808" s="64" t="s">
        <v>2322</v>
      </c>
      <c r="C808" s="64" t="s">
        <v>102</v>
      </c>
      <c r="D808" s="64" t="s">
        <v>103</v>
      </c>
      <c r="E808" s="64" t="s">
        <v>2323</v>
      </c>
      <c r="F808" s="64" t="s">
        <v>764</v>
      </c>
      <c r="G808" s="64" t="s">
        <v>254</v>
      </c>
      <c r="H808" s="64" t="s">
        <v>24</v>
      </c>
      <c r="I808" s="64" t="s">
        <v>24</v>
      </c>
      <c r="J808" s="64" t="s">
        <v>2329</v>
      </c>
      <c r="K808" s="64" t="s">
        <v>26</v>
      </c>
      <c r="L808" s="65">
        <v>207345</v>
      </c>
      <c r="M808" s="65">
        <v>245569</v>
      </c>
      <c r="N808" s="65">
        <v>245569</v>
      </c>
      <c r="O808" s="65">
        <v>272064</v>
      </c>
      <c r="P808" s="65">
        <v>0</v>
      </c>
      <c r="Q808" s="65">
        <v>17507</v>
      </c>
      <c r="R808" s="65">
        <v>25927</v>
      </c>
      <c r="S808" s="65">
        <v>448</v>
      </c>
      <c r="T808" s="57">
        <v>37507</v>
      </c>
      <c r="U808" s="58">
        <v>1150238.4733977753</v>
      </c>
      <c r="V808" s="58">
        <v>2608865.6963574109</v>
      </c>
      <c r="W808" s="58" t="str">
        <f t="shared" si="12"/>
        <v>B</v>
      </c>
      <c r="X808" s="58">
        <v>2608866</v>
      </c>
      <c r="Y808" s="63">
        <v>2276151</v>
      </c>
    </row>
    <row r="809" spans="1:25">
      <c r="A809" s="64" t="s">
        <v>2432</v>
      </c>
      <c r="B809" s="64" t="s">
        <v>2322</v>
      </c>
      <c r="C809" s="64" t="s">
        <v>102</v>
      </c>
      <c r="D809" s="64" t="s">
        <v>103</v>
      </c>
      <c r="E809" s="64" t="s">
        <v>2323</v>
      </c>
      <c r="F809" s="64" t="s">
        <v>2433</v>
      </c>
      <c r="G809" s="64" t="s">
        <v>73</v>
      </c>
      <c r="H809" s="64" t="s">
        <v>24</v>
      </c>
      <c r="I809" s="64" t="s">
        <v>24</v>
      </c>
      <c r="J809" s="64" t="s">
        <v>2362</v>
      </c>
      <c r="K809" s="64" t="s">
        <v>26</v>
      </c>
      <c r="L809" s="65">
        <v>163769</v>
      </c>
      <c r="M809" s="65">
        <v>321512</v>
      </c>
      <c r="N809" s="65">
        <v>321482</v>
      </c>
      <c r="O809" s="65">
        <v>385992</v>
      </c>
      <c r="P809" s="65">
        <v>0</v>
      </c>
      <c r="Q809" s="65">
        <v>23494</v>
      </c>
      <c r="R809" s="65">
        <v>19346</v>
      </c>
      <c r="S809" s="65">
        <v>942</v>
      </c>
      <c r="T809" s="57">
        <v>0</v>
      </c>
      <c r="U809" s="58">
        <v>1642355.8682119837</v>
      </c>
      <c r="V809" s="58">
        <v>1817008.3510516672</v>
      </c>
      <c r="W809" s="58" t="str">
        <f t="shared" si="12"/>
        <v>B</v>
      </c>
      <c r="X809" s="58">
        <v>1817008</v>
      </c>
      <c r="Y809" s="63">
        <v>1585280</v>
      </c>
    </row>
    <row r="810" spans="1:25">
      <c r="A810" s="64" t="s">
        <v>2434</v>
      </c>
      <c r="B810" s="64" t="s">
        <v>2322</v>
      </c>
      <c r="C810" s="64" t="s">
        <v>102</v>
      </c>
      <c r="D810" s="64" t="s">
        <v>103</v>
      </c>
      <c r="E810" s="64" t="s">
        <v>2323</v>
      </c>
      <c r="F810" s="64" t="s">
        <v>771</v>
      </c>
      <c r="G810" s="64" t="s">
        <v>242</v>
      </c>
      <c r="H810" s="64" t="s">
        <v>24</v>
      </c>
      <c r="I810" s="64" t="s">
        <v>24</v>
      </c>
      <c r="J810" s="64" t="s">
        <v>2334</v>
      </c>
      <c r="K810" s="64" t="s">
        <v>172</v>
      </c>
      <c r="L810" s="65">
        <v>1211097</v>
      </c>
      <c r="M810" s="65">
        <v>1222137</v>
      </c>
      <c r="N810" s="65">
        <v>1221867</v>
      </c>
      <c r="O810" s="65">
        <v>1232623</v>
      </c>
      <c r="P810" s="65">
        <v>0</v>
      </c>
      <c r="Q810" s="65">
        <v>60293</v>
      </c>
      <c r="R810" s="65">
        <v>86826</v>
      </c>
      <c r="S810" s="65">
        <v>8331</v>
      </c>
      <c r="T810" s="57">
        <v>575574</v>
      </c>
      <c r="U810" s="58">
        <v>5691859.2739191158</v>
      </c>
      <c r="V810" s="58">
        <v>13953600.583668347</v>
      </c>
      <c r="W810" s="58" t="str">
        <f t="shared" si="12"/>
        <v>B</v>
      </c>
      <c r="X810" s="58">
        <v>13953601</v>
      </c>
      <c r="Y810" s="63">
        <v>12174063</v>
      </c>
    </row>
    <row r="811" spans="1:25">
      <c r="A811" s="64" t="s">
        <v>2435</v>
      </c>
      <c r="B811" s="64" t="s">
        <v>2322</v>
      </c>
      <c r="C811" s="64" t="s">
        <v>102</v>
      </c>
      <c r="D811" s="64" t="s">
        <v>103</v>
      </c>
      <c r="E811" s="64" t="s">
        <v>2323</v>
      </c>
      <c r="F811" s="64" t="s">
        <v>775</v>
      </c>
      <c r="G811" s="64" t="s">
        <v>302</v>
      </c>
      <c r="H811" s="64" t="s">
        <v>24</v>
      </c>
      <c r="I811" s="64" t="s">
        <v>24</v>
      </c>
      <c r="J811" s="64" t="s">
        <v>1051</v>
      </c>
      <c r="K811" s="64" t="s">
        <v>26</v>
      </c>
      <c r="L811" s="65">
        <v>189230</v>
      </c>
      <c r="M811" s="65">
        <v>240977</v>
      </c>
      <c r="N811" s="65">
        <v>240977</v>
      </c>
      <c r="O811" s="65">
        <v>262847</v>
      </c>
      <c r="P811" s="65">
        <v>0</v>
      </c>
      <c r="Q811" s="65">
        <v>16342</v>
      </c>
      <c r="R811" s="65">
        <v>19544</v>
      </c>
      <c r="S811" s="65">
        <v>598</v>
      </c>
      <c r="T811" s="57">
        <v>19678</v>
      </c>
      <c r="U811" s="58">
        <v>1121611.3592120493</v>
      </c>
      <c r="V811" s="58">
        <v>1925687.8011113126</v>
      </c>
      <c r="W811" s="58" t="str">
        <f t="shared" si="12"/>
        <v>B</v>
      </c>
      <c r="X811" s="58">
        <v>1925688</v>
      </c>
      <c r="Y811" s="63">
        <v>1680100</v>
      </c>
    </row>
    <row r="812" spans="1:25">
      <c r="A812" s="64" t="s">
        <v>770</v>
      </c>
      <c r="B812" s="64" t="s">
        <v>2322</v>
      </c>
      <c r="C812" s="64" t="s">
        <v>102</v>
      </c>
      <c r="D812" s="64" t="s">
        <v>103</v>
      </c>
      <c r="E812" s="64" t="s">
        <v>2323</v>
      </c>
      <c r="F812" s="64" t="s">
        <v>777</v>
      </c>
      <c r="G812" s="64" t="s">
        <v>250</v>
      </c>
      <c r="H812" s="64" t="s">
        <v>24</v>
      </c>
      <c r="I812" s="64" t="s">
        <v>24</v>
      </c>
      <c r="J812" s="64" t="s">
        <v>2384</v>
      </c>
      <c r="K812" s="64" t="s">
        <v>172</v>
      </c>
      <c r="L812" s="65">
        <v>115542</v>
      </c>
      <c r="M812" s="65">
        <v>199737</v>
      </c>
      <c r="N812" s="65">
        <v>199737</v>
      </c>
      <c r="O812" s="65">
        <v>282958</v>
      </c>
      <c r="P812" s="65">
        <v>0</v>
      </c>
      <c r="Q812" s="65">
        <v>14271</v>
      </c>
      <c r="R812" s="65">
        <v>18652</v>
      </c>
      <c r="S812" s="65">
        <v>1676</v>
      </c>
      <c r="T812" s="57">
        <v>0</v>
      </c>
      <c r="U812" s="58">
        <v>1279836.777620025</v>
      </c>
      <c r="V812" s="58">
        <v>1596844.846070634</v>
      </c>
      <c r="W812" s="58" t="str">
        <f t="shared" si="12"/>
        <v>B</v>
      </c>
      <c r="X812" s="58">
        <v>1596845</v>
      </c>
      <c r="Y812" s="63">
        <v>1393195</v>
      </c>
    </row>
    <row r="813" spans="1:25">
      <c r="A813" s="64" t="s">
        <v>2436</v>
      </c>
      <c r="B813" s="64" t="s">
        <v>2322</v>
      </c>
      <c r="C813" s="64" t="s">
        <v>102</v>
      </c>
      <c r="D813" s="64" t="s">
        <v>103</v>
      </c>
      <c r="E813" s="64" t="s">
        <v>2323</v>
      </c>
      <c r="F813" s="64" t="s">
        <v>2437</v>
      </c>
      <c r="G813" s="64" t="s">
        <v>660</v>
      </c>
      <c r="H813" s="64" t="s">
        <v>24</v>
      </c>
      <c r="I813" s="64" t="s">
        <v>24</v>
      </c>
      <c r="J813" s="64" t="s">
        <v>2170</v>
      </c>
      <c r="K813" s="64" t="s">
        <v>172</v>
      </c>
      <c r="L813" s="65">
        <v>134969</v>
      </c>
      <c r="M813" s="65">
        <v>255874</v>
      </c>
      <c r="N813" s="65">
        <v>255874</v>
      </c>
      <c r="O813" s="65">
        <v>302680</v>
      </c>
      <c r="P813" s="65">
        <v>0</v>
      </c>
      <c r="Q813" s="65">
        <v>28374</v>
      </c>
      <c r="R813" s="65">
        <v>12035</v>
      </c>
      <c r="S813" s="65">
        <v>4221</v>
      </c>
      <c r="T813" s="57">
        <v>0</v>
      </c>
      <c r="U813" s="58">
        <v>2184226.1246429887</v>
      </c>
      <c r="V813" s="58">
        <v>1384795.4562299813</v>
      </c>
      <c r="W813" s="58" t="str">
        <f t="shared" si="12"/>
        <v>A</v>
      </c>
      <c r="X813" s="58">
        <v>2184226</v>
      </c>
      <c r="Y813" s="63">
        <v>1905666</v>
      </c>
    </row>
    <row r="814" spans="1:25">
      <c r="A814" s="64" t="s">
        <v>2438</v>
      </c>
      <c r="B814" s="64" t="s">
        <v>2322</v>
      </c>
      <c r="C814" s="64" t="s">
        <v>102</v>
      </c>
      <c r="D814" s="64" t="s">
        <v>103</v>
      </c>
      <c r="E814" s="64" t="s">
        <v>2323</v>
      </c>
      <c r="F814" s="64" t="s">
        <v>1157</v>
      </c>
      <c r="G814" s="64" t="s">
        <v>963</v>
      </c>
      <c r="H814" s="64" t="s">
        <v>24</v>
      </c>
      <c r="I814" s="64" t="s">
        <v>24</v>
      </c>
      <c r="J814" s="64" t="s">
        <v>2334</v>
      </c>
      <c r="K814" s="64" t="s">
        <v>172</v>
      </c>
      <c r="L814" s="65">
        <v>218187</v>
      </c>
      <c r="M814" s="65">
        <v>570367</v>
      </c>
      <c r="N814" s="65">
        <v>570367</v>
      </c>
      <c r="O814" s="65">
        <v>729652</v>
      </c>
      <c r="P814" s="65">
        <v>0</v>
      </c>
      <c r="Q814" s="65">
        <v>41577</v>
      </c>
      <c r="R814" s="65">
        <v>27302</v>
      </c>
      <c r="S814" s="65">
        <v>3335</v>
      </c>
      <c r="T814" s="57">
        <v>0</v>
      </c>
      <c r="U814" s="58">
        <v>3280409.1291483408</v>
      </c>
      <c r="V814" s="58">
        <v>2719988.1586877387</v>
      </c>
      <c r="W814" s="58" t="str">
        <f t="shared" si="12"/>
        <v>A</v>
      </c>
      <c r="X814" s="58">
        <v>3280409</v>
      </c>
      <c r="Y814" s="63">
        <v>2862050</v>
      </c>
    </row>
    <row r="815" spans="1:25">
      <c r="A815" s="64" t="s">
        <v>2439</v>
      </c>
      <c r="B815" s="64" t="s">
        <v>2322</v>
      </c>
      <c r="C815" s="64" t="s">
        <v>102</v>
      </c>
      <c r="D815" s="64" t="s">
        <v>103</v>
      </c>
      <c r="E815" s="64" t="s">
        <v>2323</v>
      </c>
      <c r="F815" s="64" t="s">
        <v>1464</v>
      </c>
      <c r="G815" s="64" t="s">
        <v>136</v>
      </c>
      <c r="H815" s="64" t="s">
        <v>24</v>
      </c>
      <c r="I815" s="64" t="s">
        <v>24</v>
      </c>
      <c r="J815" s="64" t="s">
        <v>2170</v>
      </c>
      <c r="K815" s="64" t="s">
        <v>172</v>
      </c>
      <c r="L815" s="65">
        <v>363506</v>
      </c>
      <c r="M815" s="65">
        <v>432143</v>
      </c>
      <c r="N815" s="65">
        <v>431903</v>
      </c>
      <c r="O815" s="65">
        <v>495104</v>
      </c>
      <c r="P815" s="65">
        <v>0</v>
      </c>
      <c r="Q815" s="65">
        <v>23178</v>
      </c>
      <c r="R815" s="65">
        <v>49122</v>
      </c>
      <c r="S815" s="65">
        <v>3603</v>
      </c>
      <c r="T815" s="57">
        <v>47619</v>
      </c>
      <c r="U815" s="58">
        <v>2297652.3882375904</v>
      </c>
      <c r="V815" s="58">
        <v>4487863.356140336</v>
      </c>
      <c r="W815" s="58" t="str">
        <f t="shared" si="12"/>
        <v>B</v>
      </c>
      <c r="X815" s="58">
        <v>4487863</v>
      </c>
      <c r="Y815" s="63">
        <v>3915514</v>
      </c>
    </row>
    <row r="816" spans="1:25">
      <c r="A816" s="64" t="s">
        <v>2058</v>
      </c>
      <c r="B816" s="64" t="s">
        <v>2059</v>
      </c>
      <c r="C816" s="64" t="s">
        <v>19</v>
      </c>
      <c r="D816" s="64" t="s">
        <v>20</v>
      </c>
      <c r="E816" s="64" t="s">
        <v>2060</v>
      </c>
      <c r="F816" s="64" t="s">
        <v>22</v>
      </c>
      <c r="G816" s="64" t="s">
        <v>23</v>
      </c>
      <c r="H816" s="64" t="s">
        <v>24</v>
      </c>
      <c r="I816" s="64" t="s">
        <v>24</v>
      </c>
      <c r="J816" s="64" t="s">
        <v>25</v>
      </c>
      <c r="K816" s="64" t="s">
        <v>2061</v>
      </c>
      <c r="L816" s="65">
        <v>0</v>
      </c>
      <c r="M816" s="65">
        <v>5880156</v>
      </c>
      <c r="N816" s="65">
        <v>5881766</v>
      </c>
      <c r="O816" s="65">
        <v>5817871</v>
      </c>
      <c r="P816" s="65">
        <v>0</v>
      </c>
      <c r="Q816" s="65">
        <v>818853</v>
      </c>
      <c r="R816" s="65">
        <v>179175</v>
      </c>
      <c r="S816" s="65">
        <v>41574</v>
      </c>
      <c r="T816" s="57">
        <v>0</v>
      </c>
      <c r="U816" s="58">
        <v>49226278.085836761</v>
      </c>
      <c r="V816" s="58">
        <v>36263150.251605675</v>
      </c>
      <c r="W816" s="58" t="str">
        <f t="shared" si="12"/>
        <v>A</v>
      </c>
      <c r="X816" s="58">
        <v>49226278</v>
      </c>
      <c r="Y816" s="63">
        <v>41046412</v>
      </c>
    </row>
    <row r="817" spans="1:25">
      <c r="A817" s="64" t="s">
        <v>2062</v>
      </c>
      <c r="B817" s="64" t="s">
        <v>2059</v>
      </c>
      <c r="C817" s="64" t="s">
        <v>28</v>
      </c>
      <c r="D817" s="64" t="s">
        <v>29</v>
      </c>
      <c r="E817" s="64" t="s">
        <v>2060</v>
      </c>
      <c r="F817" s="64" t="s">
        <v>249</v>
      </c>
      <c r="G817" s="64" t="s">
        <v>1034</v>
      </c>
      <c r="H817" s="64" t="s">
        <v>24</v>
      </c>
      <c r="I817" s="64" t="s">
        <v>2063</v>
      </c>
      <c r="J817" s="64" t="s">
        <v>2064</v>
      </c>
      <c r="K817" s="64" t="s">
        <v>2061</v>
      </c>
      <c r="L817" s="65">
        <v>60192</v>
      </c>
      <c r="M817" s="65">
        <v>62179</v>
      </c>
      <c r="N817" s="65">
        <v>54022</v>
      </c>
      <c r="O817" s="65">
        <v>83393</v>
      </c>
      <c r="P817" s="65">
        <v>72453</v>
      </c>
      <c r="Q817" s="65">
        <v>14310</v>
      </c>
      <c r="R817" s="65">
        <v>7950</v>
      </c>
      <c r="S817" s="65">
        <v>450</v>
      </c>
      <c r="T817" s="57">
        <v>17415</v>
      </c>
      <c r="U817" s="58">
        <v>681188.35758737556</v>
      </c>
      <c r="V817" s="58">
        <v>1051603.3383316235</v>
      </c>
      <c r="W817" s="58" t="str">
        <f t="shared" si="12"/>
        <v>B</v>
      </c>
      <c r="X817" s="58">
        <v>1051603</v>
      </c>
      <c r="Y817" s="63">
        <v>917489</v>
      </c>
    </row>
    <row r="818" spans="1:25">
      <c r="A818" s="64" t="s">
        <v>2065</v>
      </c>
      <c r="B818" s="64" t="s">
        <v>2059</v>
      </c>
      <c r="C818" s="64" t="s">
        <v>28</v>
      </c>
      <c r="D818" s="64" t="s">
        <v>29</v>
      </c>
      <c r="E818" s="64" t="s">
        <v>2060</v>
      </c>
      <c r="F818" s="64" t="s">
        <v>1808</v>
      </c>
      <c r="G818" s="64" t="s">
        <v>23</v>
      </c>
      <c r="H818" s="64" t="s">
        <v>24</v>
      </c>
      <c r="I818" s="64" t="s">
        <v>2066</v>
      </c>
      <c r="J818" s="64" t="s">
        <v>2067</v>
      </c>
      <c r="K818" s="64" t="s">
        <v>2061</v>
      </c>
      <c r="L818" s="65">
        <v>33199</v>
      </c>
      <c r="M818" s="65">
        <v>37266</v>
      </c>
      <c r="N818" s="65">
        <v>37266</v>
      </c>
      <c r="O818" s="65">
        <v>49963</v>
      </c>
      <c r="P818" s="65">
        <v>0</v>
      </c>
      <c r="Q818" s="65">
        <v>9510</v>
      </c>
      <c r="R818" s="65">
        <v>2053</v>
      </c>
      <c r="S818" s="65">
        <v>804</v>
      </c>
      <c r="T818" s="57">
        <v>0</v>
      </c>
      <c r="U818" s="58">
        <v>527468.87768605491</v>
      </c>
      <c r="V818" s="58">
        <v>322588.84177272511</v>
      </c>
      <c r="W818" s="58" t="str">
        <f t="shared" si="12"/>
        <v>A</v>
      </c>
      <c r="X818" s="58">
        <v>527469</v>
      </c>
      <c r="Y818" s="63">
        <v>460200</v>
      </c>
    </row>
    <row r="819" spans="1:25">
      <c r="A819" s="64" t="s">
        <v>2068</v>
      </c>
      <c r="B819" s="64" t="s">
        <v>2059</v>
      </c>
      <c r="C819" s="64" t="s">
        <v>28</v>
      </c>
      <c r="D819" s="64" t="s">
        <v>29</v>
      </c>
      <c r="E819" s="64" t="s">
        <v>2060</v>
      </c>
      <c r="F819" s="64" t="s">
        <v>2069</v>
      </c>
      <c r="G819" s="64" t="s">
        <v>23</v>
      </c>
      <c r="H819" s="64" t="s">
        <v>24</v>
      </c>
      <c r="I819" s="64" t="s">
        <v>2070</v>
      </c>
      <c r="J819" s="64" t="s">
        <v>2071</v>
      </c>
      <c r="K819" s="64" t="s">
        <v>2061</v>
      </c>
      <c r="L819" s="65">
        <v>3356</v>
      </c>
      <c r="M819" s="65">
        <v>22315</v>
      </c>
      <c r="N819" s="65">
        <v>21763</v>
      </c>
      <c r="O819" s="65">
        <v>135234</v>
      </c>
      <c r="P819" s="65">
        <v>0</v>
      </c>
      <c r="Q819" s="65">
        <v>4712</v>
      </c>
      <c r="R819" s="65">
        <v>313</v>
      </c>
      <c r="S819" s="65">
        <v>415</v>
      </c>
      <c r="T819" s="57">
        <v>0</v>
      </c>
      <c r="U819" s="58">
        <v>481320.11400881375</v>
      </c>
      <c r="V819" s="58">
        <v>109510.65446702894</v>
      </c>
      <c r="W819" s="58" t="str">
        <f t="shared" si="12"/>
        <v>A</v>
      </c>
      <c r="X819" s="58">
        <v>481320</v>
      </c>
      <c r="Y819" s="63">
        <v>419936</v>
      </c>
    </row>
    <row r="820" spans="1:25">
      <c r="A820" s="64" t="s">
        <v>2072</v>
      </c>
      <c r="B820" s="64" t="s">
        <v>2059</v>
      </c>
      <c r="C820" s="64" t="s">
        <v>28</v>
      </c>
      <c r="D820" s="64" t="s">
        <v>29</v>
      </c>
      <c r="E820" s="64" t="s">
        <v>2060</v>
      </c>
      <c r="F820" s="64" t="s">
        <v>819</v>
      </c>
      <c r="G820" s="64" t="s">
        <v>23</v>
      </c>
      <c r="H820" s="64" t="s">
        <v>24</v>
      </c>
      <c r="I820" s="64" t="s">
        <v>2073</v>
      </c>
      <c r="J820" s="64" t="s">
        <v>2074</v>
      </c>
      <c r="K820" s="64" t="s">
        <v>2061</v>
      </c>
      <c r="L820" s="65">
        <v>12573</v>
      </c>
      <c r="M820" s="65">
        <v>32928</v>
      </c>
      <c r="N820" s="65">
        <v>32421</v>
      </c>
      <c r="O820" s="65">
        <v>57233</v>
      </c>
      <c r="P820" s="65">
        <v>0</v>
      </c>
      <c r="Q820" s="65">
        <v>10605</v>
      </c>
      <c r="R820" s="65">
        <v>1262</v>
      </c>
      <c r="S820" s="65">
        <v>185</v>
      </c>
      <c r="T820" s="57">
        <v>0</v>
      </c>
      <c r="U820" s="58">
        <v>470698.91799026582</v>
      </c>
      <c r="V820" s="58">
        <v>286312.69344157563</v>
      </c>
      <c r="W820" s="58" t="str">
        <f t="shared" si="12"/>
        <v>A</v>
      </c>
      <c r="X820" s="58">
        <v>470699</v>
      </c>
      <c r="Y820" s="63">
        <v>410670</v>
      </c>
    </row>
    <row r="821" spans="1:25">
      <c r="A821" s="64" t="s">
        <v>2075</v>
      </c>
      <c r="B821" s="64" t="s">
        <v>2059</v>
      </c>
      <c r="C821" s="64" t="s">
        <v>28</v>
      </c>
      <c r="D821" s="64" t="s">
        <v>29</v>
      </c>
      <c r="E821" s="64" t="s">
        <v>2060</v>
      </c>
      <c r="F821" s="64" t="s">
        <v>219</v>
      </c>
      <c r="G821" s="64" t="s">
        <v>136</v>
      </c>
      <c r="H821" s="64" t="s">
        <v>24</v>
      </c>
      <c r="I821" s="64" t="s">
        <v>179</v>
      </c>
      <c r="J821" s="64" t="s">
        <v>2076</v>
      </c>
      <c r="K821" s="64" t="s">
        <v>2061</v>
      </c>
      <c r="L821" s="65">
        <v>201564</v>
      </c>
      <c r="M821" s="65">
        <v>331367</v>
      </c>
      <c r="N821" s="65">
        <v>314447</v>
      </c>
      <c r="O821" s="65">
        <v>731424</v>
      </c>
      <c r="P821" s="65">
        <v>0</v>
      </c>
      <c r="Q821" s="65">
        <v>83621</v>
      </c>
      <c r="R821" s="65">
        <v>10960</v>
      </c>
      <c r="S821" s="65">
        <v>6183</v>
      </c>
      <c r="T821" s="57">
        <v>0</v>
      </c>
      <c r="U821" s="58">
        <v>5062047.5476885485</v>
      </c>
      <c r="V821" s="58">
        <v>2329701.2287427131</v>
      </c>
      <c r="W821" s="58" t="str">
        <f t="shared" si="12"/>
        <v>A</v>
      </c>
      <c r="X821" s="58">
        <v>5062048</v>
      </c>
      <c r="Y821" s="63">
        <v>4416458</v>
      </c>
    </row>
    <row r="822" spans="1:25">
      <c r="A822" s="64" t="s">
        <v>312</v>
      </c>
      <c r="B822" s="64" t="s">
        <v>2059</v>
      </c>
      <c r="C822" s="64" t="s">
        <v>28</v>
      </c>
      <c r="D822" s="64" t="s">
        <v>29</v>
      </c>
      <c r="E822" s="64" t="s">
        <v>2060</v>
      </c>
      <c r="F822" s="64" t="s">
        <v>1345</v>
      </c>
      <c r="G822" s="64" t="s">
        <v>201</v>
      </c>
      <c r="H822" s="64" t="s">
        <v>24</v>
      </c>
      <c r="I822" s="64" t="s">
        <v>2077</v>
      </c>
      <c r="J822" s="64" t="s">
        <v>2076</v>
      </c>
      <c r="K822" s="64" t="s">
        <v>2061</v>
      </c>
      <c r="L822" s="65">
        <v>17799</v>
      </c>
      <c r="M822" s="65">
        <v>24512</v>
      </c>
      <c r="N822" s="65">
        <v>16942</v>
      </c>
      <c r="O822" s="65">
        <v>79066</v>
      </c>
      <c r="P822" s="65">
        <v>54648</v>
      </c>
      <c r="Q822" s="65">
        <v>7033</v>
      </c>
      <c r="R822" s="65">
        <v>2013</v>
      </c>
      <c r="S822" s="65">
        <v>650</v>
      </c>
      <c r="T822" s="57">
        <v>0</v>
      </c>
      <c r="U822" s="58">
        <v>482248.69880634279</v>
      </c>
      <c r="V822" s="58">
        <v>273921.14996949286</v>
      </c>
      <c r="W822" s="58" t="str">
        <f t="shared" si="12"/>
        <v>A</v>
      </c>
      <c r="X822" s="58">
        <v>482249</v>
      </c>
      <c r="Y822" s="63">
        <v>420747</v>
      </c>
    </row>
    <row r="823" spans="1:25">
      <c r="A823" s="64" t="s">
        <v>2078</v>
      </c>
      <c r="B823" s="64" t="s">
        <v>2059</v>
      </c>
      <c r="C823" s="64" t="s">
        <v>28</v>
      </c>
      <c r="D823" s="64" t="s">
        <v>29</v>
      </c>
      <c r="E823" s="64" t="s">
        <v>2060</v>
      </c>
      <c r="F823" s="64" t="s">
        <v>315</v>
      </c>
      <c r="G823" s="64" t="s">
        <v>23</v>
      </c>
      <c r="H823" s="64" t="s">
        <v>24</v>
      </c>
      <c r="I823" s="64" t="s">
        <v>1278</v>
      </c>
      <c r="J823" s="64" t="s">
        <v>2074</v>
      </c>
      <c r="K823" s="64" t="s">
        <v>2061</v>
      </c>
      <c r="L823" s="65">
        <v>78302</v>
      </c>
      <c r="M823" s="65">
        <v>113239</v>
      </c>
      <c r="N823" s="65">
        <v>100831</v>
      </c>
      <c r="O823" s="65">
        <v>228330</v>
      </c>
      <c r="P823" s="65">
        <v>203311</v>
      </c>
      <c r="Q823" s="65">
        <v>33732</v>
      </c>
      <c r="R823" s="65">
        <v>6902</v>
      </c>
      <c r="S823" s="65">
        <v>2300</v>
      </c>
      <c r="T823" s="57">
        <v>0</v>
      </c>
      <c r="U823" s="58">
        <v>1877965.7574123573</v>
      </c>
      <c r="V823" s="58">
        <v>1117068.049266099</v>
      </c>
      <c r="W823" s="58" t="str">
        <f t="shared" si="12"/>
        <v>A</v>
      </c>
      <c r="X823" s="58">
        <v>1877966</v>
      </c>
      <c r="Y823" s="63">
        <v>1638464</v>
      </c>
    </row>
    <row r="824" spans="1:25">
      <c r="A824" s="64" t="s">
        <v>120</v>
      </c>
      <c r="B824" s="64" t="s">
        <v>2059</v>
      </c>
      <c r="C824" s="64" t="s">
        <v>28</v>
      </c>
      <c r="D824" s="64" t="s">
        <v>29</v>
      </c>
      <c r="E824" s="64" t="s">
        <v>2060</v>
      </c>
      <c r="F824" s="64" t="s">
        <v>2040</v>
      </c>
      <c r="G824" s="64" t="s">
        <v>131</v>
      </c>
      <c r="H824" s="64" t="s">
        <v>24</v>
      </c>
      <c r="I824" s="64" t="s">
        <v>2079</v>
      </c>
      <c r="J824" s="64" t="s">
        <v>2080</v>
      </c>
      <c r="K824" s="64" t="s">
        <v>2061</v>
      </c>
      <c r="L824" s="65">
        <v>47106</v>
      </c>
      <c r="M824" s="65">
        <v>73063</v>
      </c>
      <c r="N824" s="65">
        <v>59507</v>
      </c>
      <c r="O824" s="65">
        <v>200564</v>
      </c>
      <c r="P824" s="65">
        <v>0</v>
      </c>
      <c r="Q824" s="65">
        <v>29797</v>
      </c>
      <c r="R824" s="65">
        <v>2557</v>
      </c>
      <c r="S824" s="65">
        <v>1325</v>
      </c>
      <c r="T824" s="57">
        <v>0</v>
      </c>
      <c r="U824" s="58">
        <v>1537010.9806310555</v>
      </c>
      <c r="V824" s="58">
        <v>733790.07486093673</v>
      </c>
      <c r="W824" s="58" t="str">
        <f t="shared" si="12"/>
        <v>A</v>
      </c>
      <c r="X824" s="58">
        <v>1537011</v>
      </c>
      <c r="Y824" s="63">
        <v>1340992</v>
      </c>
    </row>
    <row r="825" spans="1:25">
      <c r="A825" s="64" t="s">
        <v>2081</v>
      </c>
      <c r="B825" s="64" t="s">
        <v>2059</v>
      </c>
      <c r="C825" s="64" t="s">
        <v>28</v>
      </c>
      <c r="D825" s="64" t="s">
        <v>29</v>
      </c>
      <c r="E825" s="64" t="s">
        <v>2060</v>
      </c>
      <c r="F825" s="64" t="s">
        <v>2082</v>
      </c>
      <c r="G825" s="64" t="s">
        <v>250</v>
      </c>
      <c r="H825" s="64" t="s">
        <v>24</v>
      </c>
      <c r="I825" s="64" t="s">
        <v>2083</v>
      </c>
      <c r="J825" s="64" t="s">
        <v>2076</v>
      </c>
      <c r="K825" s="64" t="s">
        <v>2061</v>
      </c>
      <c r="L825" s="65">
        <v>37276</v>
      </c>
      <c r="M825" s="65">
        <v>52620</v>
      </c>
      <c r="N825" s="65">
        <v>47333</v>
      </c>
      <c r="O825" s="65">
        <v>71741</v>
      </c>
      <c r="P825" s="65">
        <v>64533</v>
      </c>
      <c r="Q825" s="65">
        <v>12716</v>
      </c>
      <c r="R825" s="65">
        <v>2431</v>
      </c>
      <c r="S825" s="65">
        <v>778</v>
      </c>
      <c r="T825" s="57">
        <v>0</v>
      </c>
      <c r="U825" s="58">
        <v>664691.47285436583</v>
      </c>
      <c r="V825" s="58">
        <v>408892.87083820882</v>
      </c>
      <c r="W825" s="58" t="str">
        <f t="shared" si="12"/>
        <v>A</v>
      </c>
      <c r="X825" s="58">
        <v>664691</v>
      </c>
      <c r="Y825" s="63">
        <v>579921</v>
      </c>
    </row>
    <row r="826" spans="1:25">
      <c r="A826" s="64" t="s">
        <v>2084</v>
      </c>
      <c r="B826" s="64" t="s">
        <v>2059</v>
      </c>
      <c r="C826" s="64" t="s">
        <v>28</v>
      </c>
      <c r="D826" s="64" t="s">
        <v>29</v>
      </c>
      <c r="E826" s="64" t="s">
        <v>2060</v>
      </c>
      <c r="F826" s="64" t="s">
        <v>1503</v>
      </c>
      <c r="G826" s="64" t="s">
        <v>2085</v>
      </c>
      <c r="H826" s="64" t="s">
        <v>24</v>
      </c>
      <c r="I826" s="64" t="s">
        <v>2086</v>
      </c>
      <c r="J826" s="64" t="s">
        <v>2087</v>
      </c>
      <c r="K826" s="64" t="s">
        <v>2061</v>
      </c>
      <c r="L826" s="65">
        <v>28873</v>
      </c>
      <c r="M826" s="65">
        <v>35495</v>
      </c>
      <c r="N826" s="65">
        <v>31871</v>
      </c>
      <c r="O826" s="65">
        <v>36437</v>
      </c>
      <c r="P826" s="65">
        <v>0</v>
      </c>
      <c r="Q826" s="65">
        <v>8614</v>
      </c>
      <c r="R826" s="65">
        <v>1370</v>
      </c>
      <c r="S826" s="65">
        <v>303</v>
      </c>
      <c r="T826" s="57">
        <v>6671</v>
      </c>
      <c r="U826" s="58">
        <v>388434.21864359791</v>
      </c>
      <c r="V826" s="58">
        <v>341034.40511339839</v>
      </c>
      <c r="W826" s="58" t="str">
        <f t="shared" si="12"/>
        <v>A</v>
      </c>
      <c r="X826" s="58">
        <v>388434</v>
      </c>
      <c r="Y826" s="63">
        <v>338896</v>
      </c>
    </row>
    <row r="827" spans="1:25">
      <c r="A827" s="64" t="s">
        <v>2088</v>
      </c>
      <c r="B827" s="64" t="s">
        <v>2059</v>
      </c>
      <c r="C827" s="64" t="s">
        <v>28</v>
      </c>
      <c r="D827" s="64" t="s">
        <v>29</v>
      </c>
      <c r="E827" s="64" t="s">
        <v>2060</v>
      </c>
      <c r="F827" s="64" t="s">
        <v>2089</v>
      </c>
      <c r="G827" s="64" t="s">
        <v>45</v>
      </c>
      <c r="H827" s="64" t="s">
        <v>24</v>
      </c>
      <c r="I827" s="64" t="s">
        <v>375</v>
      </c>
      <c r="J827" s="64" t="s">
        <v>2090</v>
      </c>
      <c r="K827" s="64" t="s">
        <v>2061</v>
      </c>
      <c r="L827" s="65">
        <v>119574</v>
      </c>
      <c r="M827" s="65">
        <v>170649</v>
      </c>
      <c r="N827" s="65">
        <v>155642</v>
      </c>
      <c r="O827" s="65">
        <v>269666</v>
      </c>
      <c r="P827" s="65">
        <v>245951</v>
      </c>
      <c r="Q827" s="65">
        <v>41993</v>
      </c>
      <c r="R827" s="65">
        <v>5704</v>
      </c>
      <c r="S827" s="65">
        <v>2034</v>
      </c>
      <c r="T827" s="57">
        <v>0</v>
      </c>
      <c r="U827" s="58">
        <v>2168804.030985367</v>
      </c>
      <c r="V827" s="58">
        <v>1184233.3484097309</v>
      </c>
      <c r="W827" s="58" t="str">
        <f t="shared" si="12"/>
        <v>A</v>
      </c>
      <c r="X827" s="58">
        <v>2168804</v>
      </c>
      <c r="Y827" s="63">
        <v>1892211</v>
      </c>
    </row>
    <row r="828" spans="1:25">
      <c r="A828" s="64" t="s">
        <v>2091</v>
      </c>
      <c r="B828" s="64" t="s">
        <v>2059</v>
      </c>
      <c r="C828" s="64" t="s">
        <v>28</v>
      </c>
      <c r="D828" s="64" t="s">
        <v>29</v>
      </c>
      <c r="E828" s="64" t="s">
        <v>2060</v>
      </c>
      <c r="F828" s="64" t="s">
        <v>919</v>
      </c>
      <c r="G828" s="64" t="s">
        <v>1886</v>
      </c>
      <c r="H828" s="64" t="s">
        <v>24</v>
      </c>
      <c r="I828" s="64" t="s">
        <v>2092</v>
      </c>
      <c r="J828" s="64" t="s">
        <v>2093</v>
      </c>
      <c r="K828" s="64" t="s">
        <v>2061</v>
      </c>
      <c r="L828" s="65">
        <v>22860</v>
      </c>
      <c r="M828" s="65">
        <v>38265</v>
      </c>
      <c r="N828" s="65">
        <v>35740</v>
      </c>
      <c r="O828" s="65">
        <v>84554</v>
      </c>
      <c r="P828" s="65">
        <v>0</v>
      </c>
      <c r="Q828" s="65">
        <v>20898</v>
      </c>
      <c r="R828" s="65">
        <v>844</v>
      </c>
      <c r="S828" s="65">
        <v>501</v>
      </c>
      <c r="T828" s="57">
        <v>0</v>
      </c>
      <c r="U828" s="58">
        <v>895167.99838941323</v>
      </c>
      <c r="V828" s="58">
        <v>446798.22481698671</v>
      </c>
      <c r="W828" s="58" t="str">
        <f t="shared" si="12"/>
        <v>A</v>
      </c>
      <c r="X828" s="58">
        <v>895168</v>
      </c>
      <c r="Y828" s="63">
        <v>781005</v>
      </c>
    </row>
    <row r="829" spans="1:25">
      <c r="A829" s="64" t="s">
        <v>2094</v>
      </c>
      <c r="B829" s="64" t="s">
        <v>2059</v>
      </c>
      <c r="C829" s="64" t="s">
        <v>28</v>
      </c>
      <c r="D829" s="64" t="s">
        <v>29</v>
      </c>
      <c r="E829" s="64" t="s">
        <v>2060</v>
      </c>
      <c r="F829" s="64" t="s">
        <v>1946</v>
      </c>
      <c r="G829" s="64" t="s">
        <v>23</v>
      </c>
      <c r="H829" s="64" t="s">
        <v>24</v>
      </c>
      <c r="I829" s="64" t="s">
        <v>2095</v>
      </c>
      <c r="J829" s="64" t="s">
        <v>2096</v>
      </c>
      <c r="K829" s="64" t="s">
        <v>2061</v>
      </c>
      <c r="L829" s="65">
        <v>19328</v>
      </c>
      <c r="M829" s="65">
        <v>24963</v>
      </c>
      <c r="N829" s="65">
        <v>20757</v>
      </c>
      <c r="O829" s="65">
        <v>40010</v>
      </c>
      <c r="P829" s="65">
        <v>33269</v>
      </c>
      <c r="Q829" s="65">
        <v>6625</v>
      </c>
      <c r="R829" s="65">
        <v>1628</v>
      </c>
      <c r="S829" s="65">
        <v>382</v>
      </c>
      <c r="T829" s="57">
        <v>0</v>
      </c>
      <c r="U829" s="58">
        <v>347526.7342723512</v>
      </c>
      <c r="V829" s="58">
        <v>238862.58857126709</v>
      </c>
      <c r="W829" s="58" t="str">
        <f t="shared" si="12"/>
        <v>A</v>
      </c>
      <c r="X829" s="58">
        <v>347527</v>
      </c>
      <c r="Y829" s="63">
        <v>303206</v>
      </c>
    </row>
    <row r="830" spans="1:25">
      <c r="A830" s="64" t="s">
        <v>2097</v>
      </c>
      <c r="B830" s="64" t="s">
        <v>2059</v>
      </c>
      <c r="C830" s="64" t="s">
        <v>28</v>
      </c>
      <c r="D830" s="64" t="s">
        <v>29</v>
      </c>
      <c r="E830" s="64" t="s">
        <v>2060</v>
      </c>
      <c r="F830" s="64" t="s">
        <v>2098</v>
      </c>
      <c r="G830" s="64" t="s">
        <v>23</v>
      </c>
      <c r="H830" s="64" t="s">
        <v>24</v>
      </c>
      <c r="I830" s="64" t="s">
        <v>2099</v>
      </c>
      <c r="J830" s="64" t="s">
        <v>2090</v>
      </c>
      <c r="K830" s="64" t="s">
        <v>2061</v>
      </c>
      <c r="L830" s="65">
        <v>62063</v>
      </c>
      <c r="M830" s="65">
        <v>66718</v>
      </c>
      <c r="N830" s="65">
        <v>63478</v>
      </c>
      <c r="O830" s="65">
        <v>104371</v>
      </c>
      <c r="P830" s="65">
        <v>99302</v>
      </c>
      <c r="Q830" s="65">
        <v>18972</v>
      </c>
      <c r="R830" s="65">
        <v>3130</v>
      </c>
      <c r="S830" s="65">
        <v>716</v>
      </c>
      <c r="T830" s="57">
        <v>0</v>
      </c>
      <c r="U830" s="58">
        <v>911159.13729542622</v>
      </c>
      <c r="V830" s="58">
        <v>574542.52763425489</v>
      </c>
      <c r="W830" s="58" t="str">
        <f t="shared" si="12"/>
        <v>A</v>
      </c>
      <c r="X830" s="58">
        <v>911159</v>
      </c>
      <c r="Y830" s="63">
        <v>794957</v>
      </c>
    </row>
    <row r="831" spans="1:25">
      <c r="A831" s="64" t="s">
        <v>134</v>
      </c>
      <c r="B831" s="64" t="s">
        <v>2059</v>
      </c>
      <c r="C831" s="64" t="s">
        <v>28</v>
      </c>
      <c r="D831" s="64" t="s">
        <v>29</v>
      </c>
      <c r="E831" s="64" t="s">
        <v>2060</v>
      </c>
      <c r="F831" s="64" t="s">
        <v>383</v>
      </c>
      <c r="G831" s="64" t="s">
        <v>2100</v>
      </c>
      <c r="H831" s="64" t="s">
        <v>24</v>
      </c>
      <c r="I831" s="64" t="s">
        <v>2101</v>
      </c>
      <c r="J831" s="64" t="s">
        <v>2102</v>
      </c>
      <c r="K831" s="64" t="s">
        <v>2061</v>
      </c>
      <c r="L831" s="65">
        <v>13491</v>
      </c>
      <c r="M831" s="65">
        <v>23405</v>
      </c>
      <c r="N831" s="65">
        <v>17056</v>
      </c>
      <c r="O831" s="65">
        <v>70145</v>
      </c>
      <c r="P831" s="65">
        <v>0</v>
      </c>
      <c r="Q831" s="65">
        <v>7390</v>
      </c>
      <c r="R831" s="65">
        <v>380</v>
      </c>
      <c r="S831" s="65">
        <v>321</v>
      </c>
      <c r="T831" s="57">
        <v>0</v>
      </c>
      <c r="U831" s="58">
        <v>420010.33826028818</v>
      </c>
      <c r="V831" s="58">
        <v>163825.09284311364</v>
      </c>
      <c r="W831" s="58" t="str">
        <f t="shared" si="12"/>
        <v>A</v>
      </c>
      <c r="X831" s="58">
        <v>420010</v>
      </c>
      <c r="Y831" s="63">
        <v>366445</v>
      </c>
    </row>
    <row r="832" spans="1:25">
      <c r="A832" s="64" t="s">
        <v>2103</v>
      </c>
      <c r="B832" s="64" t="s">
        <v>2059</v>
      </c>
      <c r="C832" s="64" t="s">
        <v>49</v>
      </c>
      <c r="D832" s="64" t="s">
        <v>50</v>
      </c>
      <c r="E832" s="64" t="s">
        <v>2060</v>
      </c>
      <c r="F832" s="64" t="s">
        <v>2104</v>
      </c>
      <c r="G832" s="64" t="s">
        <v>23</v>
      </c>
      <c r="H832" s="64" t="s">
        <v>24</v>
      </c>
      <c r="I832" s="64" t="s">
        <v>2105</v>
      </c>
      <c r="J832" s="64" t="s">
        <v>2076</v>
      </c>
      <c r="K832" s="64" t="s">
        <v>2061</v>
      </c>
      <c r="L832" s="65">
        <v>32953</v>
      </c>
      <c r="M832" s="65">
        <v>30303</v>
      </c>
      <c r="N832" s="65">
        <v>0</v>
      </c>
      <c r="O832" s="65">
        <v>42625</v>
      </c>
      <c r="P832" s="65">
        <v>0</v>
      </c>
      <c r="Q832" s="65">
        <v>7558</v>
      </c>
      <c r="R832" s="65">
        <v>2569</v>
      </c>
      <c r="S832" s="65">
        <v>360</v>
      </c>
      <c r="T832" s="57">
        <v>6575</v>
      </c>
      <c r="U832" s="58">
        <v>377699.50301063084</v>
      </c>
      <c r="V832" s="58">
        <v>405982.23919314658</v>
      </c>
      <c r="W832" s="58" t="str">
        <f t="shared" si="12"/>
        <v>B</v>
      </c>
      <c r="X832" s="58">
        <v>405982</v>
      </c>
      <c r="Y832" s="63">
        <v>354206</v>
      </c>
    </row>
    <row r="833" spans="1:25">
      <c r="A833" s="64" t="s">
        <v>2106</v>
      </c>
      <c r="B833" s="64" t="s">
        <v>2059</v>
      </c>
      <c r="C833" s="64" t="s">
        <v>28</v>
      </c>
      <c r="D833" s="64" t="s">
        <v>29</v>
      </c>
      <c r="E833" s="64" t="s">
        <v>2060</v>
      </c>
      <c r="F833" s="64" t="s">
        <v>1826</v>
      </c>
      <c r="G833" s="64" t="s">
        <v>220</v>
      </c>
      <c r="H833" s="64" t="s">
        <v>24</v>
      </c>
      <c r="I833" s="64" t="s">
        <v>2107</v>
      </c>
      <c r="J833" s="64" t="s">
        <v>2096</v>
      </c>
      <c r="K833" s="64" t="s">
        <v>2061</v>
      </c>
      <c r="L833" s="65">
        <v>10257</v>
      </c>
      <c r="M833" s="65">
        <v>0</v>
      </c>
      <c r="N833" s="65">
        <v>0</v>
      </c>
      <c r="O833" s="65">
        <v>18228</v>
      </c>
      <c r="P833" s="65">
        <v>0</v>
      </c>
      <c r="Q833" s="65">
        <v>3719</v>
      </c>
      <c r="R833" s="65">
        <v>932</v>
      </c>
      <c r="S833" s="65">
        <v>110</v>
      </c>
      <c r="T833" s="57">
        <v>0</v>
      </c>
      <c r="U833" s="58">
        <v>169084.93566743864</v>
      </c>
      <c r="V833" s="58">
        <v>135381.61306595756</v>
      </c>
      <c r="W833" s="58" t="str">
        <f t="shared" si="12"/>
        <v>A</v>
      </c>
      <c r="X833" s="58">
        <v>169085</v>
      </c>
      <c r="Y833" s="63">
        <v>147521</v>
      </c>
    </row>
    <row r="834" spans="1:25">
      <c r="A834" s="64" t="s">
        <v>2108</v>
      </c>
      <c r="B834" s="64" t="s">
        <v>2059</v>
      </c>
      <c r="C834" s="64" t="s">
        <v>28</v>
      </c>
      <c r="D834" s="64" t="s">
        <v>29</v>
      </c>
      <c r="E834" s="64" t="s">
        <v>2060</v>
      </c>
      <c r="F834" s="64" t="s">
        <v>2109</v>
      </c>
      <c r="G834" s="64" t="s">
        <v>1665</v>
      </c>
      <c r="H834" s="64" t="s">
        <v>24</v>
      </c>
      <c r="I834" s="64" t="s">
        <v>2110</v>
      </c>
      <c r="J834" s="64" t="s">
        <v>2096</v>
      </c>
      <c r="K834" s="64" t="s">
        <v>2061</v>
      </c>
      <c r="L834" s="65">
        <v>9186</v>
      </c>
      <c r="M834" s="65">
        <v>15102</v>
      </c>
      <c r="N834" s="65">
        <v>13763</v>
      </c>
      <c r="O834" s="65">
        <v>16918</v>
      </c>
      <c r="P834" s="65">
        <v>15418</v>
      </c>
      <c r="Q834" s="65">
        <v>4185</v>
      </c>
      <c r="R834" s="65">
        <v>730</v>
      </c>
      <c r="S834" s="65">
        <v>112</v>
      </c>
      <c r="T834" s="57">
        <v>0</v>
      </c>
      <c r="U834" s="58">
        <v>181212.20747525545</v>
      </c>
      <c r="V834" s="58">
        <v>129564.29683067341</v>
      </c>
      <c r="W834" s="58" t="str">
        <f t="shared" si="12"/>
        <v>A</v>
      </c>
      <c r="X834" s="58">
        <v>181212</v>
      </c>
      <c r="Y834" s="63">
        <v>158102</v>
      </c>
    </row>
    <row r="835" spans="1:25">
      <c r="A835" s="64" t="s">
        <v>2111</v>
      </c>
      <c r="B835" s="64" t="s">
        <v>2059</v>
      </c>
      <c r="C835" s="64" t="s">
        <v>28</v>
      </c>
      <c r="D835" s="64" t="s">
        <v>29</v>
      </c>
      <c r="E835" s="64" t="s">
        <v>2060</v>
      </c>
      <c r="F835" s="64" t="s">
        <v>154</v>
      </c>
      <c r="G835" s="64" t="s">
        <v>23</v>
      </c>
      <c r="H835" s="64" t="s">
        <v>24</v>
      </c>
      <c r="I835" s="64" t="s">
        <v>198</v>
      </c>
      <c r="J835" s="64" t="s">
        <v>2071</v>
      </c>
      <c r="K835" s="64" t="s">
        <v>2061</v>
      </c>
      <c r="L835" s="65">
        <v>93931</v>
      </c>
      <c r="M835" s="65">
        <v>158638</v>
      </c>
      <c r="N835" s="65">
        <v>150255</v>
      </c>
      <c r="O835" s="65">
        <v>403892</v>
      </c>
      <c r="P835" s="65">
        <v>0</v>
      </c>
      <c r="Q835" s="65">
        <v>49795</v>
      </c>
      <c r="R835" s="65">
        <v>5633</v>
      </c>
      <c r="S835" s="65">
        <v>2849</v>
      </c>
      <c r="T835" s="57">
        <v>0</v>
      </c>
      <c r="U835" s="58">
        <v>2811115.2058531553</v>
      </c>
      <c r="V835" s="58">
        <v>1323448.2828725595</v>
      </c>
      <c r="W835" s="58" t="str">
        <f t="shared" ref="W835:W898" si="13">IF(U835&gt;V835, "A", "B")</f>
        <v>A</v>
      </c>
      <c r="X835" s="58">
        <v>2811115</v>
      </c>
      <c r="Y835" s="63">
        <v>2452606</v>
      </c>
    </row>
    <row r="836" spans="1:25">
      <c r="A836" s="64" t="s">
        <v>2112</v>
      </c>
      <c r="B836" s="64" t="s">
        <v>2059</v>
      </c>
      <c r="C836" s="64" t="s">
        <v>28</v>
      </c>
      <c r="D836" s="64" t="s">
        <v>29</v>
      </c>
      <c r="E836" s="64" t="s">
        <v>2060</v>
      </c>
      <c r="F836" s="64" t="s">
        <v>504</v>
      </c>
      <c r="G836" s="64" t="s">
        <v>23</v>
      </c>
      <c r="H836" s="64" t="s">
        <v>24</v>
      </c>
      <c r="I836" s="64" t="s">
        <v>2113</v>
      </c>
      <c r="J836" s="64" t="s">
        <v>2114</v>
      </c>
      <c r="K836" s="64" t="s">
        <v>2061</v>
      </c>
      <c r="L836" s="65">
        <v>32147</v>
      </c>
      <c r="M836" s="65">
        <v>44085</v>
      </c>
      <c r="N836" s="65">
        <v>41283</v>
      </c>
      <c r="O836" s="65">
        <v>57477</v>
      </c>
      <c r="P836" s="65">
        <v>0</v>
      </c>
      <c r="Q836" s="65">
        <v>11727</v>
      </c>
      <c r="R836" s="65">
        <v>2700</v>
      </c>
      <c r="S836" s="65">
        <v>515</v>
      </c>
      <c r="T836" s="57">
        <v>0</v>
      </c>
      <c r="U836" s="58">
        <v>561638.54675195098</v>
      </c>
      <c r="V836" s="58">
        <v>409825.91085058847</v>
      </c>
      <c r="W836" s="58" t="str">
        <f t="shared" si="13"/>
        <v>A</v>
      </c>
      <c r="X836" s="58">
        <v>561639</v>
      </c>
      <c r="Y836" s="63">
        <v>490012</v>
      </c>
    </row>
    <row r="837" spans="1:25">
      <c r="A837" s="64" t="s">
        <v>1773</v>
      </c>
      <c r="B837" s="64" t="s">
        <v>2059</v>
      </c>
      <c r="C837" s="64" t="s">
        <v>49</v>
      </c>
      <c r="D837" s="64" t="s">
        <v>50</v>
      </c>
      <c r="E837" s="64" t="s">
        <v>2060</v>
      </c>
      <c r="F837" s="64" t="s">
        <v>517</v>
      </c>
      <c r="G837" s="64" t="s">
        <v>2115</v>
      </c>
      <c r="H837" s="64" t="s">
        <v>24</v>
      </c>
      <c r="I837" s="64" t="s">
        <v>2116</v>
      </c>
      <c r="J837" s="64" t="s">
        <v>25</v>
      </c>
      <c r="K837" s="64" t="s">
        <v>2061</v>
      </c>
      <c r="L837" s="65">
        <v>21297</v>
      </c>
      <c r="M837" s="65">
        <v>23617</v>
      </c>
      <c r="N837" s="65">
        <v>22677</v>
      </c>
      <c r="O837" s="65">
        <v>33662</v>
      </c>
      <c r="P837" s="65">
        <v>32322</v>
      </c>
      <c r="Q837" s="65">
        <v>5220</v>
      </c>
      <c r="R837" s="65">
        <v>1662</v>
      </c>
      <c r="S837" s="65">
        <v>378</v>
      </c>
      <c r="T837" s="57">
        <v>0</v>
      </c>
      <c r="U837" s="58">
        <v>291065.59495014878</v>
      </c>
      <c r="V837" s="58">
        <v>215308.49971740984</v>
      </c>
      <c r="W837" s="58" t="str">
        <f t="shared" si="13"/>
        <v>A</v>
      </c>
      <c r="X837" s="58">
        <v>291066</v>
      </c>
      <c r="Y837" s="63">
        <v>253946</v>
      </c>
    </row>
    <row r="838" spans="1:25">
      <c r="A838" s="64" t="s">
        <v>939</v>
      </c>
      <c r="B838" s="64" t="s">
        <v>2059</v>
      </c>
      <c r="C838" s="64" t="s">
        <v>28</v>
      </c>
      <c r="D838" s="64" t="s">
        <v>29</v>
      </c>
      <c r="E838" s="64" t="s">
        <v>2060</v>
      </c>
      <c r="F838" s="64" t="s">
        <v>617</v>
      </c>
      <c r="G838" s="64" t="s">
        <v>2117</v>
      </c>
      <c r="H838" s="64" t="s">
        <v>24</v>
      </c>
      <c r="I838" s="64" t="s">
        <v>2118</v>
      </c>
      <c r="J838" s="64" t="s">
        <v>2119</v>
      </c>
      <c r="K838" s="64" t="s">
        <v>2061</v>
      </c>
      <c r="L838" s="65">
        <v>44013</v>
      </c>
      <c r="M838" s="65">
        <v>52273</v>
      </c>
      <c r="N838" s="65">
        <v>44000</v>
      </c>
      <c r="O838" s="65">
        <v>106476</v>
      </c>
      <c r="P838" s="65">
        <v>89625</v>
      </c>
      <c r="Q838" s="65">
        <v>20010</v>
      </c>
      <c r="R838" s="65">
        <v>5112</v>
      </c>
      <c r="S838" s="65">
        <v>489</v>
      </c>
      <c r="T838" s="57">
        <v>0</v>
      </c>
      <c r="U838" s="58">
        <v>908854.66700192657</v>
      </c>
      <c r="V838" s="58">
        <v>735377.89356554439</v>
      </c>
      <c r="W838" s="58" t="str">
        <f t="shared" si="13"/>
        <v>A</v>
      </c>
      <c r="X838" s="58">
        <v>908855</v>
      </c>
      <c r="Y838" s="63">
        <v>792946</v>
      </c>
    </row>
    <row r="839" spans="1:25">
      <c r="A839" s="64" t="s">
        <v>2120</v>
      </c>
      <c r="B839" s="64" t="s">
        <v>2059</v>
      </c>
      <c r="C839" s="64" t="s">
        <v>28</v>
      </c>
      <c r="D839" s="64" t="s">
        <v>29</v>
      </c>
      <c r="E839" s="64" t="s">
        <v>2060</v>
      </c>
      <c r="F839" s="64" t="s">
        <v>623</v>
      </c>
      <c r="G839" s="64" t="s">
        <v>302</v>
      </c>
      <c r="H839" s="64" t="s">
        <v>24</v>
      </c>
      <c r="I839" s="64" t="s">
        <v>689</v>
      </c>
      <c r="J839" s="64" t="s">
        <v>2121</v>
      </c>
      <c r="K839" s="64" t="s">
        <v>2061</v>
      </c>
      <c r="L839" s="65">
        <v>111135</v>
      </c>
      <c r="M839" s="65">
        <v>142864</v>
      </c>
      <c r="N839" s="65">
        <v>131885</v>
      </c>
      <c r="O839" s="65">
        <v>229617</v>
      </c>
      <c r="P839" s="65">
        <v>211971</v>
      </c>
      <c r="Q839" s="65">
        <v>41043</v>
      </c>
      <c r="R839" s="65">
        <v>9219</v>
      </c>
      <c r="S839" s="65">
        <v>2682</v>
      </c>
      <c r="T839" s="57">
        <v>0</v>
      </c>
      <c r="U839" s="58">
        <v>2170524.0221532029</v>
      </c>
      <c r="V839" s="58">
        <v>1417855.0972993034</v>
      </c>
      <c r="W839" s="58" t="str">
        <f t="shared" si="13"/>
        <v>A</v>
      </c>
      <c r="X839" s="58">
        <v>2170524</v>
      </c>
      <c r="Y839" s="63">
        <v>1893712</v>
      </c>
    </row>
    <row r="840" spans="1:25">
      <c r="A840" s="64" t="s">
        <v>1802</v>
      </c>
      <c r="B840" s="64" t="s">
        <v>2059</v>
      </c>
      <c r="C840" s="64" t="s">
        <v>102</v>
      </c>
      <c r="D840" s="64" t="s">
        <v>103</v>
      </c>
      <c r="E840" s="64" t="s">
        <v>2060</v>
      </c>
      <c r="F840" s="64" t="s">
        <v>1645</v>
      </c>
      <c r="G840" s="64" t="s">
        <v>131</v>
      </c>
      <c r="H840" s="64" t="s">
        <v>24</v>
      </c>
      <c r="I840" s="64" t="s">
        <v>24</v>
      </c>
      <c r="J840" s="64" t="s">
        <v>2080</v>
      </c>
      <c r="K840" s="64" t="s">
        <v>2061</v>
      </c>
      <c r="L840" s="65">
        <v>101312</v>
      </c>
      <c r="M840" s="65">
        <v>0</v>
      </c>
      <c r="N840" s="65">
        <v>0</v>
      </c>
      <c r="O840" s="65">
        <v>118867</v>
      </c>
      <c r="P840" s="65">
        <v>0</v>
      </c>
      <c r="Q840" s="65">
        <v>19449</v>
      </c>
      <c r="R840" s="65">
        <v>918</v>
      </c>
      <c r="S840" s="65">
        <v>870</v>
      </c>
      <c r="T840" s="57">
        <v>32394</v>
      </c>
      <c r="U840" s="58">
        <v>980430.47947551124</v>
      </c>
      <c r="V840" s="58">
        <v>798644.09495019214</v>
      </c>
      <c r="W840" s="58" t="str">
        <f t="shared" si="13"/>
        <v>A</v>
      </c>
      <c r="X840" s="58">
        <v>980430</v>
      </c>
      <c r="Y840" s="63">
        <v>855393</v>
      </c>
    </row>
    <row r="841" spans="1:25">
      <c r="A841" s="64" t="s">
        <v>2122</v>
      </c>
      <c r="B841" s="64" t="s">
        <v>2059</v>
      </c>
      <c r="C841" s="64" t="s">
        <v>102</v>
      </c>
      <c r="D841" s="64" t="s">
        <v>103</v>
      </c>
      <c r="E841" s="64" t="s">
        <v>2060</v>
      </c>
      <c r="F841" s="64" t="s">
        <v>1464</v>
      </c>
      <c r="G841" s="64" t="s">
        <v>136</v>
      </c>
      <c r="H841" s="64" t="s">
        <v>24</v>
      </c>
      <c r="I841" s="64" t="s">
        <v>24</v>
      </c>
      <c r="J841" s="64" t="s">
        <v>2076</v>
      </c>
      <c r="K841" s="64" t="s">
        <v>2061</v>
      </c>
      <c r="L841" s="65">
        <v>65453</v>
      </c>
      <c r="M841" s="65">
        <v>0</v>
      </c>
      <c r="N841" s="65">
        <v>0</v>
      </c>
      <c r="O841" s="65">
        <v>100227</v>
      </c>
      <c r="P841" s="65">
        <v>0</v>
      </c>
      <c r="Q841" s="65">
        <v>7153</v>
      </c>
      <c r="R841" s="65">
        <v>779</v>
      </c>
      <c r="S841" s="65">
        <v>479</v>
      </c>
      <c r="T841" s="57">
        <v>0</v>
      </c>
      <c r="U841" s="58">
        <v>498586.82342283585</v>
      </c>
      <c r="V841" s="58">
        <v>187955.61674487253</v>
      </c>
      <c r="W841" s="58" t="str">
        <f t="shared" si="13"/>
        <v>A</v>
      </c>
      <c r="X841" s="58">
        <v>498587</v>
      </c>
      <c r="Y841" s="63">
        <v>435001</v>
      </c>
    </row>
    <row r="842" spans="1:25">
      <c r="A842" s="64" t="s">
        <v>2123</v>
      </c>
      <c r="B842" s="64" t="s">
        <v>2059</v>
      </c>
      <c r="C842" s="64" t="s">
        <v>102</v>
      </c>
      <c r="D842" s="64" t="s">
        <v>103</v>
      </c>
      <c r="E842" s="64" t="s">
        <v>2060</v>
      </c>
      <c r="F842" s="64" t="s">
        <v>2024</v>
      </c>
      <c r="G842" s="64" t="s">
        <v>1361</v>
      </c>
      <c r="H842" s="64" t="s">
        <v>24</v>
      </c>
      <c r="I842" s="64" t="s">
        <v>24</v>
      </c>
      <c r="J842" s="64" t="s">
        <v>2071</v>
      </c>
      <c r="K842" s="64" t="s">
        <v>2061</v>
      </c>
      <c r="L842" s="65">
        <v>71237</v>
      </c>
      <c r="M842" s="65">
        <v>119788</v>
      </c>
      <c r="N842" s="65">
        <v>128621</v>
      </c>
      <c r="O842" s="65">
        <v>340594</v>
      </c>
      <c r="P842" s="65">
        <v>0</v>
      </c>
      <c r="Q842" s="65">
        <v>20097</v>
      </c>
      <c r="R842" s="65">
        <v>2875</v>
      </c>
      <c r="S842" s="65">
        <v>2024</v>
      </c>
      <c r="T842" s="57">
        <v>0</v>
      </c>
      <c r="U842" s="58">
        <v>1631624.2023319537</v>
      </c>
      <c r="V842" s="58">
        <v>577125.1227595259</v>
      </c>
      <c r="W842" s="58" t="str">
        <f t="shared" si="13"/>
        <v>A</v>
      </c>
      <c r="X842" s="58">
        <v>1631624</v>
      </c>
      <c r="Y842" s="63">
        <v>1423539</v>
      </c>
    </row>
    <row r="843" spans="1:25">
      <c r="A843" s="64" t="s">
        <v>2124</v>
      </c>
      <c r="B843" s="64" t="s">
        <v>2125</v>
      </c>
      <c r="C843" s="64" t="s">
        <v>19</v>
      </c>
      <c r="D843" s="64" t="s">
        <v>20</v>
      </c>
      <c r="E843" s="64" t="s">
        <v>2126</v>
      </c>
      <c r="F843" s="64" t="s">
        <v>22</v>
      </c>
      <c r="G843" s="64" t="s">
        <v>23</v>
      </c>
      <c r="H843" s="64" t="s">
        <v>24</v>
      </c>
      <c r="I843" s="64" t="s">
        <v>24</v>
      </c>
      <c r="J843" s="64" t="s">
        <v>25</v>
      </c>
      <c r="K843" s="64" t="s">
        <v>172</v>
      </c>
      <c r="L843" s="65">
        <v>0</v>
      </c>
      <c r="M843" s="65">
        <v>652717</v>
      </c>
      <c r="N843" s="65">
        <v>652717</v>
      </c>
      <c r="O843" s="65">
        <v>433975</v>
      </c>
      <c r="P843" s="65">
        <v>0</v>
      </c>
      <c r="Q843" s="65">
        <v>38079</v>
      </c>
      <c r="R843" s="65">
        <v>45673</v>
      </c>
      <c r="S843" s="65">
        <v>1228</v>
      </c>
      <c r="T843" s="57">
        <v>0</v>
      </c>
      <c r="U843" s="58">
        <v>2416054.5437216163</v>
      </c>
      <c r="V843" s="58">
        <v>4338428.4814869985</v>
      </c>
      <c r="W843" s="58" t="str">
        <f t="shared" si="13"/>
        <v>B</v>
      </c>
      <c r="X843" s="58">
        <v>4338428</v>
      </c>
      <c r="Y843" s="63">
        <v>3617517</v>
      </c>
    </row>
    <row r="844" spans="1:25">
      <c r="A844" s="64" t="s">
        <v>2127</v>
      </c>
      <c r="B844" s="64" t="s">
        <v>2125</v>
      </c>
      <c r="C844" s="64" t="s">
        <v>28</v>
      </c>
      <c r="D844" s="64" t="s">
        <v>29</v>
      </c>
      <c r="E844" s="64" t="s">
        <v>2126</v>
      </c>
      <c r="F844" s="64" t="s">
        <v>56</v>
      </c>
      <c r="G844" s="64" t="s">
        <v>40</v>
      </c>
      <c r="H844" s="64" t="s">
        <v>24</v>
      </c>
      <c r="I844" s="64" t="s">
        <v>2128</v>
      </c>
      <c r="J844" s="64" t="s">
        <v>2129</v>
      </c>
      <c r="K844" s="64" t="s">
        <v>172</v>
      </c>
      <c r="L844" s="65">
        <v>27670</v>
      </c>
      <c r="M844" s="65">
        <v>44485</v>
      </c>
      <c r="N844" s="65">
        <v>44485</v>
      </c>
      <c r="O844" s="65">
        <v>61272</v>
      </c>
      <c r="P844" s="65">
        <v>0</v>
      </c>
      <c r="Q844" s="65">
        <v>5581</v>
      </c>
      <c r="R844" s="65">
        <v>1875</v>
      </c>
      <c r="S844" s="65">
        <v>182</v>
      </c>
      <c r="T844" s="57">
        <v>0</v>
      </c>
      <c r="U844" s="58">
        <v>323275.00672773411</v>
      </c>
      <c r="V844" s="58">
        <v>237206.29235334622</v>
      </c>
      <c r="W844" s="58" t="str">
        <f t="shared" si="13"/>
        <v>A</v>
      </c>
      <c r="X844" s="58">
        <v>323275</v>
      </c>
      <c r="Y844" s="63">
        <v>282047</v>
      </c>
    </row>
    <row r="845" spans="1:25">
      <c r="A845" s="64" t="s">
        <v>2130</v>
      </c>
      <c r="B845" s="64" t="s">
        <v>2125</v>
      </c>
      <c r="C845" s="64" t="s">
        <v>28</v>
      </c>
      <c r="D845" s="64" t="s">
        <v>29</v>
      </c>
      <c r="E845" s="64" t="s">
        <v>2126</v>
      </c>
      <c r="F845" s="64" t="s">
        <v>891</v>
      </c>
      <c r="G845" s="64" t="s">
        <v>1650</v>
      </c>
      <c r="H845" s="64" t="s">
        <v>24</v>
      </c>
      <c r="I845" s="64" t="s">
        <v>2131</v>
      </c>
      <c r="J845" s="64" t="s">
        <v>347</v>
      </c>
      <c r="K845" s="64" t="s">
        <v>172</v>
      </c>
      <c r="L845" s="65">
        <v>46662</v>
      </c>
      <c r="M845" s="65">
        <v>61383</v>
      </c>
      <c r="N845" s="65">
        <v>61383</v>
      </c>
      <c r="O845" s="65">
        <v>105549</v>
      </c>
      <c r="P845" s="65">
        <v>0</v>
      </c>
      <c r="Q845" s="65">
        <v>14335</v>
      </c>
      <c r="R845" s="65">
        <v>5230</v>
      </c>
      <c r="S845" s="65">
        <v>499</v>
      </c>
      <c r="T845" s="57">
        <v>0</v>
      </c>
      <c r="U845" s="58">
        <v>733805.1016164216</v>
      </c>
      <c r="V845" s="58">
        <v>638858.0521353865</v>
      </c>
      <c r="W845" s="58" t="str">
        <f t="shared" si="13"/>
        <v>A</v>
      </c>
      <c r="X845" s="58">
        <v>733805</v>
      </c>
      <c r="Y845" s="63">
        <v>640221</v>
      </c>
    </row>
    <row r="846" spans="1:25">
      <c r="A846" s="64" t="s">
        <v>2132</v>
      </c>
      <c r="B846" s="64" t="s">
        <v>2125</v>
      </c>
      <c r="C846" s="64" t="s">
        <v>28</v>
      </c>
      <c r="D846" s="64" t="s">
        <v>29</v>
      </c>
      <c r="E846" s="64" t="s">
        <v>2126</v>
      </c>
      <c r="F846" s="64" t="s">
        <v>909</v>
      </c>
      <c r="G846" s="64" t="s">
        <v>166</v>
      </c>
      <c r="H846" s="64" t="s">
        <v>24</v>
      </c>
      <c r="I846" s="64" t="s">
        <v>2133</v>
      </c>
      <c r="J846" s="64" t="s">
        <v>2134</v>
      </c>
      <c r="K846" s="64" t="s">
        <v>172</v>
      </c>
      <c r="L846" s="65">
        <v>34451</v>
      </c>
      <c r="M846" s="65">
        <v>43765</v>
      </c>
      <c r="N846" s="65">
        <v>43765</v>
      </c>
      <c r="O846" s="65">
        <v>52838</v>
      </c>
      <c r="P846" s="65">
        <v>0</v>
      </c>
      <c r="Q846" s="65">
        <v>9884</v>
      </c>
      <c r="R846" s="65">
        <v>3304</v>
      </c>
      <c r="S846" s="65">
        <v>195</v>
      </c>
      <c r="T846" s="57">
        <v>0</v>
      </c>
      <c r="U846" s="58">
        <v>441530.02761060855</v>
      </c>
      <c r="V846" s="58">
        <v>418905.18499643693</v>
      </c>
      <c r="W846" s="58" t="str">
        <f t="shared" si="13"/>
        <v>A</v>
      </c>
      <c r="X846" s="58">
        <v>441530</v>
      </c>
      <c r="Y846" s="63">
        <v>385221</v>
      </c>
    </row>
    <row r="847" spans="1:25">
      <c r="A847" s="64" t="s">
        <v>2440</v>
      </c>
      <c r="B847" s="64" t="s">
        <v>2441</v>
      </c>
      <c r="C847" s="64" t="s">
        <v>19</v>
      </c>
      <c r="D847" s="64" t="s">
        <v>20</v>
      </c>
      <c r="E847" s="64" t="s">
        <v>2442</v>
      </c>
      <c r="F847" s="64" t="s">
        <v>22</v>
      </c>
      <c r="G847" s="64" t="s">
        <v>23</v>
      </c>
      <c r="H847" s="64" t="s">
        <v>24</v>
      </c>
      <c r="I847" s="64" t="s">
        <v>24</v>
      </c>
      <c r="J847" s="64" t="s">
        <v>25</v>
      </c>
      <c r="K847" s="64" t="s">
        <v>240</v>
      </c>
      <c r="L847" s="65">
        <v>0</v>
      </c>
      <c r="M847" s="65">
        <v>10797764</v>
      </c>
      <c r="N847" s="65">
        <v>10797630</v>
      </c>
      <c r="O847" s="65">
        <v>5291076</v>
      </c>
      <c r="P847" s="65">
        <v>0</v>
      </c>
      <c r="Q847" s="65">
        <v>552180</v>
      </c>
      <c r="R847" s="65">
        <v>463233</v>
      </c>
      <c r="S847" s="65">
        <v>21506</v>
      </c>
      <c r="T847" s="57">
        <v>0</v>
      </c>
      <c r="U847" s="58">
        <v>34079777.789491139</v>
      </c>
      <c r="V847" s="58">
        <v>48563547.792726643</v>
      </c>
      <c r="W847" s="58" t="str">
        <f t="shared" si="13"/>
        <v>B</v>
      </c>
      <c r="X847" s="58">
        <v>48563548</v>
      </c>
      <c r="Y847" s="63">
        <v>40493807</v>
      </c>
    </row>
    <row r="848" spans="1:25">
      <c r="A848" s="64" t="s">
        <v>2443</v>
      </c>
      <c r="B848" s="64" t="s">
        <v>2441</v>
      </c>
      <c r="C848" s="64" t="s">
        <v>28</v>
      </c>
      <c r="D848" s="64" t="s">
        <v>29</v>
      </c>
      <c r="E848" s="64" t="s">
        <v>2442</v>
      </c>
      <c r="F848" s="64" t="s">
        <v>2444</v>
      </c>
      <c r="G848" s="64" t="s">
        <v>2140</v>
      </c>
      <c r="H848" s="64" t="s">
        <v>24</v>
      </c>
      <c r="I848" s="64" t="s">
        <v>2325</v>
      </c>
      <c r="J848" s="64" t="s">
        <v>2445</v>
      </c>
      <c r="K848" s="64" t="s">
        <v>240</v>
      </c>
      <c r="L848" s="65">
        <v>290351</v>
      </c>
      <c r="M848" s="65">
        <v>237590</v>
      </c>
      <c r="N848" s="65">
        <v>237177</v>
      </c>
      <c r="O848" s="65">
        <v>199110</v>
      </c>
      <c r="P848" s="65">
        <v>198764</v>
      </c>
      <c r="Q848" s="65">
        <v>44945</v>
      </c>
      <c r="R848" s="65">
        <v>36225</v>
      </c>
      <c r="S848" s="65">
        <v>1070</v>
      </c>
      <c r="T848" s="57">
        <v>234737</v>
      </c>
      <c r="U848" s="58">
        <v>1957882.9519253466</v>
      </c>
      <c r="V848" s="58">
        <v>6369541.040468473</v>
      </c>
      <c r="W848" s="58" t="str">
        <f t="shared" si="13"/>
        <v>B</v>
      </c>
      <c r="X848" s="58">
        <v>6369541</v>
      </c>
      <c r="Y848" s="63">
        <v>5557217</v>
      </c>
    </row>
    <row r="849" spans="1:25">
      <c r="A849" s="64" t="s">
        <v>2446</v>
      </c>
      <c r="B849" s="64" t="s">
        <v>2441</v>
      </c>
      <c r="C849" s="64" t="s">
        <v>49</v>
      </c>
      <c r="D849" s="64" t="s">
        <v>50</v>
      </c>
      <c r="E849" s="64" t="s">
        <v>2442</v>
      </c>
      <c r="F849" s="64" t="s">
        <v>1755</v>
      </c>
      <c r="G849" s="64" t="s">
        <v>23</v>
      </c>
      <c r="H849" s="64" t="s">
        <v>24</v>
      </c>
      <c r="I849" s="64" t="s">
        <v>2447</v>
      </c>
      <c r="J849" s="64" t="s">
        <v>2448</v>
      </c>
      <c r="K849" s="64" t="s">
        <v>240</v>
      </c>
      <c r="L849" s="65">
        <v>28362</v>
      </c>
      <c r="M849" s="65">
        <v>25024</v>
      </c>
      <c r="N849" s="65">
        <v>24315</v>
      </c>
      <c r="O849" s="65">
        <v>22322</v>
      </c>
      <c r="P849" s="65">
        <v>21690</v>
      </c>
      <c r="Q849" s="65">
        <v>3743</v>
      </c>
      <c r="R849" s="65">
        <v>4417</v>
      </c>
      <c r="S849" s="65">
        <v>47</v>
      </c>
      <c r="T849" s="57">
        <v>20655</v>
      </c>
      <c r="U849" s="58">
        <v>167204.4156648652</v>
      </c>
      <c r="V849" s="58">
        <v>644414.41246187361</v>
      </c>
      <c r="W849" s="58" t="str">
        <f t="shared" si="13"/>
        <v>B</v>
      </c>
      <c r="X849" s="58">
        <v>644414</v>
      </c>
      <c r="Y849" s="63">
        <v>562230</v>
      </c>
    </row>
    <row r="850" spans="1:25">
      <c r="A850" s="64" t="s">
        <v>2449</v>
      </c>
      <c r="B850" s="64" t="s">
        <v>2441</v>
      </c>
      <c r="C850" s="64" t="s">
        <v>49</v>
      </c>
      <c r="D850" s="64" t="s">
        <v>50</v>
      </c>
      <c r="E850" s="64" t="s">
        <v>2442</v>
      </c>
      <c r="F850" s="64" t="s">
        <v>2450</v>
      </c>
      <c r="G850" s="64" t="s">
        <v>2140</v>
      </c>
      <c r="H850" s="64" t="s">
        <v>24</v>
      </c>
      <c r="I850" s="64" t="s">
        <v>2451</v>
      </c>
      <c r="J850" s="64" t="s">
        <v>2445</v>
      </c>
      <c r="K850" s="64" t="s">
        <v>240</v>
      </c>
      <c r="L850" s="65">
        <v>33805</v>
      </c>
      <c r="M850" s="65">
        <v>29751</v>
      </c>
      <c r="N850" s="65">
        <v>29751</v>
      </c>
      <c r="O850" s="65">
        <v>26550</v>
      </c>
      <c r="P850" s="65">
        <v>0</v>
      </c>
      <c r="Q850" s="65">
        <v>5192</v>
      </c>
      <c r="R850" s="65">
        <v>4079</v>
      </c>
      <c r="S850" s="65">
        <v>72</v>
      </c>
      <c r="T850" s="57">
        <v>23922</v>
      </c>
      <c r="U850" s="58">
        <v>224410.52620053297</v>
      </c>
      <c r="V850" s="58">
        <v>688109.34582841129</v>
      </c>
      <c r="W850" s="58" t="str">
        <f t="shared" si="13"/>
        <v>B</v>
      </c>
      <c r="X850" s="58">
        <v>688109</v>
      </c>
      <c r="Y850" s="63">
        <v>600353</v>
      </c>
    </row>
    <row r="851" spans="1:25">
      <c r="A851" s="64" t="s">
        <v>1586</v>
      </c>
      <c r="B851" s="64" t="s">
        <v>2441</v>
      </c>
      <c r="C851" s="64" t="s">
        <v>49</v>
      </c>
      <c r="D851" s="64" t="s">
        <v>50</v>
      </c>
      <c r="E851" s="64" t="s">
        <v>2442</v>
      </c>
      <c r="F851" s="64" t="s">
        <v>116</v>
      </c>
      <c r="G851" s="64" t="s">
        <v>1574</v>
      </c>
      <c r="H851" s="64" t="s">
        <v>24</v>
      </c>
      <c r="I851" s="64" t="s">
        <v>2452</v>
      </c>
      <c r="J851" s="64" t="s">
        <v>2453</v>
      </c>
      <c r="K851" s="64" t="s">
        <v>240</v>
      </c>
      <c r="L851" s="65">
        <v>13574</v>
      </c>
      <c r="M851" s="65">
        <v>25728</v>
      </c>
      <c r="N851" s="65">
        <v>25728</v>
      </c>
      <c r="O851" s="65">
        <v>30028</v>
      </c>
      <c r="P851" s="65">
        <v>0</v>
      </c>
      <c r="Q851" s="65">
        <v>7290</v>
      </c>
      <c r="R851" s="65">
        <v>1879</v>
      </c>
      <c r="S851" s="65">
        <v>73</v>
      </c>
      <c r="T851" s="57">
        <v>0</v>
      </c>
      <c r="U851" s="58">
        <v>296082.84920123406</v>
      </c>
      <c r="V851" s="58">
        <v>269098.07922923425</v>
      </c>
      <c r="W851" s="58" t="str">
        <f t="shared" si="13"/>
        <v>A</v>
      </c>
      <c r="X851" s="58">
        <v>296083</v>
      </c>
      <c r="Y851" s="63">
        <v>258323</v>
      </c>
    </row>
    <row r="852" spans="1:25">
      <c r="A852" s="64" t="s">
        <v>2454</v>
      </c>
      <c r="B852" s="64" t="s">
        <v>2441</v>
      </c>
      <c r="C852" s="64" t="s">
        <v>28</v>
      </c>
      <c r="D852" s="64" t="s">
        <v>29</v>
      </c>
      <c r="E852" s="64" t="s">
        <v>2442</v>
      </c>
      <c r="F852" s="64" t="s">
        <v>1687</v>
      </c>
      <c r="G852" s="64" t="s">
        <v>1249</v>
      </c>
      <c r="H852" s="64" t="s">
        <v>24</v>
      </c>
      <c r="I852" s="64" t="s">
        <v>179</v>
      </c>
      <c r="J852" s="64" t="s">
        <v>2448</v>
      </c>
      <c r="K852" s="64" t="s">
        <v>240</v>
      </c>
      <c r="L852" s="65">
        <v>113631</v>
      </c>
      <c r="M852" s="65">
        <v>93077</v>
      </c>
      <c r="N852" s="65">
        <v>94730</v>
      </c>
      <c r="O852" s="65">
        <v>73007</v>
      </c>
      <c r="P852" s="65">
        <v>0</v>
      </c>
      <c r="Q852" s="65">
        <v>19654</v>
      </c>
      <c r="R852" s="65">
        <v>17521</v>
      </c>
      <c r="S852" s="65">
        <v>459</v>
      </c>
      <c r="T852" s="57">
        <v>96647</v>
      </c>
      <c r="U852" s="58">
        <v>827016.0545991878</v>
      </c>
      <c r="V852" s="58">
        <v>2829998.0326254983</v>
      </c>
      <c r="W852" s="58" t="str">
        <f t="shared" si="13"/>
        <v>B</v>
      </c>
      <c r="X852" s="58">
        <v>2829998</v>
      </c>
      <c r="Y852" s="63">
        <v>2469081</v>
      </c>
    </row>
    <row r="853" spans="1:25">
      <c r="A853" s="64" t="s">
        <v>2455</v>
      </c>
      <c r="B853" s="64" t="s">
        <v>2441</v>
      </c>
      <c r="C853" s="64" t="s">
        <v>28</v>
      </c>
      <c r="D853" s="64" t="s">
        <v>29</v>
      </c>
      <c r="E853" s="64" t="s">
        <v>2442</v>
      </c>
      <c r="F853" s="64" t="s">
        <v>2456</v>
      </c>
      <c r="G853" s="64" t="s">
        <v>608</v>
      </c>
      <c r="H853" s="64" t="s">
        <v>24</v>
      </c>
      <c r="I853" s="64" t="s">
        <v>2457</v>
      </c>
      <c r="J853" s="64" t="s">
        <v>1593</v>
      </c>
      <c r="K853" s="64" t="s">
        <v>240</v>
      </c>
      <c r="L853" s="65">
        <v>502550</v>
      </c>
      <c r="M853" s="65">
        <v>385410</v>
      </c>
      <c r="N853" s="65">
        <v>385457</v>
      </c>
      <c r="O853" s="65">
        <v>296943</v>
      </c>
      <c r="P853" s="65">
        <v>0</v>
      </c>
      <c r="Q853" s="65">
        <v>80206</v>
      </c>
      <c r="R853" s="65">
        <v>77879</v>
      </c>
      <c r="S853" s="65">
        <v>2474</v>
      </c>
      <c r="T853" s="57">
        <v>453376</v>
      </c>
      <c r="U853" s="58">
        <v>3474761.7203981359</v>
      </c>
      <c r="V853" s="58">
        <v>12745677.519810943</v>
      </c>
      <c r="W853" s="58" t="str">
        <f t="shared" si="13"/>
        <v>B</v>
      </c>
      <c r="X853" s="58">
        <v>12745678</v>
      </c>
      <c r="Y853" s="63">
        <v>11120189</v>
      </c>
    </row>
    <row r="854" spans="1:25">
      <c r="A854" s="64" t="s">
        <v>2458</v>
      </c>
      <c r="B854" s="64" t="s">
        <v>2441</v>
      </c>
      <c r="C854" s="64" t="s">
        <v>28</v>
      </c>
      <c r="D854" s="64" t="s">
        <v>29</v>
      </c>
      <c r="E854" s="64" t="s">
        <v>2442</v>
      </c>
      <c r="F854" s="64" t="s">
        <v>916</v>
      </c>
      <c r="G854" s="64" t="s">
        <v>166</v>
      </c>
      <c r="H854" s="64" t="s">
        <v>24</v>
      </c>
      <c r="I854" s="64" t="s">
        <v>313</v>
      </c>
      <c r="J854" s="64" t="s">
        <v>2459</v>
      </c>
      <c r="K854" s="64" t="s">
        <v>240</v>
      </c>
      <c r="L854" s="65">
        <v>876050</v>
      </c>
      <c r="M854" s="65">
        <v>573822</v>
      </c>
      <c r="N854" s="65">
        <v>573822</v>
      </c>
      <c r="O854" s="65">
        <v>396815</v>
      </c>
      <c r="P854" s="65">
        <v>0</v>
      </c>
      <c r="Q854" s="65">
        <v>129233</v>
      </c>
      <c r="R854" s="65">
        <v>127772</v>
      </c>
      <c r="S854" s="65">
        <v>2790</v>
      </c>
      <c r="T854" s="57">
        <v>911149</v>
      </c>
      <c r="U854" s="58">
        <v>5235734.7441223348</v>
      </c>
      <c r="V854" s="58">
        <v>22970036.056348912</v>
      </c>
      <c r="W854" s="58" t="str">
        <f t="shared" si="13"/>
        <v>B</v>
      </c>
      <c r="X854" s="58">
        <v>22970036</v>
      </c>
      <c r="Y854" s="63">
        <v>20040609</v>
      </c>
    </row>
    <row r="855" spans="1:25">
      <c r="A855" s="64" t="s">
        <v>2460</v>
      </c>
      <c r="B855" s="64" t="s">
        <v>2441</v>
      </c>
      <c r="C855" s="64" t="s">
        <v>49</v>
      </c>
      <c r="D855" s="64" t="s">
        <v>50</v>
      </c>
      <c r="E855" s="64" t="s">
        <v>2442</v>
      </c>
      <c r="F855" s="64" t="s">
        <v>2204</v>
      </c>
      <c r="G855" s="64" t="s">
        <v>166</v>
      </c>
      <c r="H855" s="64" t="s">
        <v>24</v>
      </c>
      <c r="I855" s="64" t="s">
        <v>2461</v>
      </c>
      <c r="J855" s="64" t="s">
        <v>2459</v>
      </c>
      <c r="K855" s="64" t="s">
        <v>240</v>
      </c>
      <c r="L855" s="65">
        <v>61813</v>
      </c>
      <c r="M855" s="65">
        <v>56438</v>
      </c>
      <c r="N855" s="65">
        <v>56438</v>
      </c>
      <c r="O855" s="65">
        <v>46121</v>
      </c>
      <c r="P855" s="65">
        <v>0</v>
      </c>
      <c r="Q855" s="65">
        <v>8142</v>
      </c>
      <c r="R855" s="65">
        <v>12978</v>
      </c>
      <c r="S855" s="65">
        <v>163</v>
      </c>
      <c r="T855" s="57">
        <v>46167</v>
      </c>
      <c r="U855" s="58">
        <v>369215.18472848507</v>
      </c>
      <c r="V855" s="58">
        <v>1658132.5903028862</v>
      </c>
      <c r="W855" s="58" t="str">
        <f t="shared" si="13"/>
        <v>B</v>
      </c>
      <c r="X855" s="58">
        <v>1658133</v>
      </c>
      <c r="Y855" s="63">
        <v>1446667</v>
      </c>
    </row>
    <row r="856" spans="1:25">
      <c r="A856" s="64" t="s">
        <v>1484</v>
      </c>
      <c r="B856" s="64" t="s">
        <v>2441</v>
      </c>
      <c r="C856" s="64" t="s">
        <v>28</v>
      </c>
      <c r="D856" s="64" t="s">
        <v>29</v>
      </c>
      <c r="E856" s="64" t="s">
        <v>2442</v>
      </c>
      <c r="F856" s="64" t="s">
        <v>2462</v>
      </c>
      <c r="G856" s="64" t="s">
        <v>23</v>
      </c>
      <c r="H856" s="64" t="s">
        <v>24</v>
      </c>
      <c r="I856" s="64" t="s">
        <v>2463</v>
      </c>
      <c r="J856" s="64" t="s">
        <v>2464</v>
      </c>
      <c r="K856" s="64" t="s">
        <v>240</v>
      </c>
      <c r="L856" s="65">
        <v>471316</v>
      </c>
      <c r="M856" s="65">
        <v>565021</v>
      </c>
      <c r="N856" s="65">
        <v>564871</v>
      </c>
      <c r="O856" s="65">
        <v>787033</v>
      </c>
      <c r="P856" s="65">
        <v>0</v>
      </c>
      <c r="Q856" s="65">
        <v>146268</v>
      </c>
      <c r="R856" s="65">
        <v>50876</v>
      </c>
      <c r="S856" s="65">
        <v>6868</v>
      </c>
      <c r="T856" s="57">
        <v>0</v>
      </c>
      <c r="U856" s="58">
        <v>7218308.0751145892</v>
      </c>
      <c r="V856" s="58">
        <v>6340782.8084340971</v>
      </c>
      <c r="W856" s="58" t="str">
        <f t="shared" si="13"/>
        <v>A</v>
      </c>
      <c r="X856" s="58">
        <v>7218308</v>
      </c>
      <c r="Y856" s="63">
        <v>6297739</v>
      </c>
    </row>
    <row r="857" spans="1:25">
      <c r="A857" s="64" t="s">
        <v>2465</v>
      </c>
      <c r="B857" s="64" t="s">
        <v>2441</v>
      </c>
      <c r="C857" s="64" t="s">
        <v>49</v>
      </c>
      <c r="D857" s="64" t="s">
        <v>50</v>
      </c>
      <c r="E857" s="64" t="s">
        <v>2442</v>
      </c>
      <c r="F857" s="64" t="s">
        <v>1010</v>
      </c>
      <c r="G857" s="64" t="s">
        <v>2140</v>
      </c>
      <c r="H857" s="64" t="s">
        <v>2466</v>
      </c>
      <c r="I857" s="64" t="s">
        <v>2466</v>
      </c>
      <c r="J857" s="64" t="s">
        <v>2445</v>
      </c>
      <c r="K857" s="64" t="s">
        <v>240</v>
      </c>
      <c r="L857" s="65">
        <v>47922</v>
      </c>
      <c r="M857" s="65">
        <v>50113</v>
      </c>
      <c r="N857" s="65">
        <v>50526</v>
      </c>
      <c r="O857" s="65">
        <v>49652</v>
      </c>
      <c r="P857" s="65">
        <v>0</v>
      </c>
      <c r="Q857" s="65">
        <v>4769</v>
      </c>
      <c r="R857" s="65">
        <v>4348</v>
      </c>
      <c r="S857" s="65">
        <v>91</v>
      </c>
      <c r="T857" s="57">
        <v>21897</v>
      </c>
      <c r="U857" s="58">
        <v>259998.29898882157</v>
      </c>
      <c r="V857" s="58">
        <v>674064.59842819185</v>
      </c>
      <c r="W857" s="58" t="str">
        <f t="shared" si="13"/>
        <v>B</v>
      </c>
      <c r="X857" s="58">
        <v>674065</v>
      </c>
      <c r="Y857" s="63">
        <v>588100</v>
      </c>
    </row>
    <row r="858" spans="1:25">
      <c r="A858" s="64" t="s">
        <v>2467</v>
      </c>
      <c r="B858" s="64" t="s">
        <v>2441</v>
      </c>
      <c r="C858" s="64" t="s">
        <v>28</v>
      </c>
      <c r="D858" s="64" t="s">
        <v>29</v>
      </c>
      <c r="E858" s="64" t="s">
        <v>2442</v>
      </c>
      <c r="F858" s="64" t="s">
        <v>1281</v>
      </c>
      <c r="G858" s="64" t="s">
        <v>330</v>
      </c>
      <c r="H858" s="64" t="s">
        <v>24</v>
      </c>
      <c r="I858" s="64" t="s">
        <v>1282</v>
      </c>
      <c r="J858" s="64" t="s">
        <v>2468</v>
      </c>
      <c r="K858" s="64" t="s">
        <v>240</v>
      </c>
      <c r="L858" s="65">
        <v>262332</v>
      </c>
      <c r="M858" s="65">
        <v>193549</v>
      </c>
      <c r="N858" s="65">
        <v>199321</v>
      </c>
      <c r="O858" s="65">
        <v>141527</v>
      </c>
      <c r="P858" s="65">
        <v>0</v>
      </c>
      <c r="Q858" s="65">
        <v>43086</v>
      </c>
      <c r="R858" s="65">
        <v>27300</v>
      </c>
      <c r="S858" s="65">
        <v>1029</v>
      </c>
      <c r="T858" s="57">
        <v>250141</v>
      </c>
      <c r="U858" s="58">
        <v>1780456.8269375404</v>
      </c>
      <c r="V858" s="58">
        <v>5890917.8516311478</v>
      </c>
      <c r="W858" s="58" t="str">
        <f t="shared" si="13"/>
        <v>B</v>
      </c>
      <c r="X858" s="58">
        <v>5890918</v>
      </c>
      <c r="Y858" s="63">
        <v>5139634</v>
      </c>
    </row>
    <row r="859" spans="1:25">
      <c r="A859" s="64" t="s">
        <v>2469</v>
      </c>
      <c r="B859" s="64" t="s">
        <v>2441</v>
      </c>
      <c r="C859" s="64" t="s">
        <v>49</v>
      </c>
      <c r="D859" s="64" t="s">
        <v>50</v>
      </c>
      <c r="E859" s="64" t="s">
        <v>2442</v>
      </c>
      <c r="F859" s="64" t="s">
        <v>2470</v>
      </c>
      <c r="G859" s="64" t="s">
        <v>166</v>
      </c>
      <c r="H859" s="64" t="s">
        <v>24</v>
      </c>
      <c r="I859" s="64" t="s">
        <v>2471</v>
      </c>
      <c r="J859" s="64" t="s">
        <v>2459</v>
      </c>
      <c r="K859" s="64" t="s">
        <v>240</v>
      </c>
      <c r="L859" s="65">
        <v>37991</v>
      </c>
      <c r="M859" s="65">
        <v>36957</v>
      </c>
      <c r="N859" s="65">
        <v>36957</v>
      </c>
      <c r="O859" s="65">
        <v>17843</v>
      </c>
      <c r="P859" s="65">
        <v>0</v>
      </c>
      <c r="Q859" s="65">
        <v>9095</v>
      </c>
      <c r="R859" s="65">
        <v>8906</v>
      </c>
      <c r="S859" s="65">
        <v>150</v>
      </c>
      <c r="T859" s="57">
        <v>38878</v>
      </c>
      <c r="U859" s="58">
        <v>340805.72594406136</v>
      </c>
      <c r="V859" s="58">
        <v>1293171.2056597131</v>
      </c>
      <c r="W859" s="58" t="str">
        <f t="shared" si="13"/>
        <v>B</v>
      </c>
      <c r="X859" s="58">
        <v>1293171</v>
      </c>
      <c r="Y859" s="63">
        <v>1128250</v>
      </c>
    </row>
    <row r="860" spans="1:25">
      <c r="A860" s="64" t="s">
        <v>2472</v>
      </c>
      <c r="B860" s="64" t="s">
        <v>2441</v>
      </c>
      <c r="C860" s="64" t="s">
        <v>28</v>
      </c>
      <c r="D860" s="64" t="s">
        <v>29</v>
      </c>
      <c r="E860" s="64" t="s">
        <v>2442</v>
      </c>
      <c r="F860" s="64" t="s">
        <v>403</v>
      </c>
      <c r="G860" s="64" t="s">
        <v>1595</v>
      </c>
      <c r="H860" s="64" t="s">
        <v>24</v>
      </c>
      <c r="I860" s="64" t="s">
        <v>2473</v>
      </c>
      <c r="J860" s="64" t="s">
        <v>2459</v>
      </c>
      <c r="K860" s="64" t="s">
        <v>240</v>
      </c>
      <c r="L860" s="65">
        <v>43782</v>
      </c>
      <c r="M860" s="65">
        <v>57538</v>
      </c>
      <c r="N860" s="65">
        <v>57538</v>
      </c>
      <c r="O860" s="65">
        <v>54533</v>
      </c>
      <c r="P860" s="65">
        <v>0</v>
      </c>
      <c r="Q860" s="65">
        <v>8684</v>
      </c>
      <c r="R860" s="65">
        <v>5227</v>
      </c>
      <c r="S860" s="65">
        <v>210</v>
      </c>
      <c r="T860" s="57">
        <v>10835</v>
      </c>
      <c r="U860" s="58">
        <v>410413.88882839365</v>
      </c>
      <c r="V860" s="58">
        <v>670283.09626090573</v>
      </c>
      <c r="W860" s="58" t="str">
        <f t="shared" si="13"/>
        <v>B</v>
      </c>
      <c r="X860" s="58">
        <v>670283</v>
      </c>
      <c r="Y860" s="63">
        <v>584800</v>
      </c>
    </row>
    <row r="861" spans="1:25">
      <c r="A861" s="64" t="s">
        <v>2474</v>
      </c>
      <c r="B861" s="64" t="s">
        <v>2441</v>
      </c>
      <c r="C861" s="64" t="s">
        <v>49</v>
      </c>
      <c r="D861" s="64" t="s">
        <v>50</v>
      </c>
      <c r="E861" s="64" t="s">
        <v>2442</v>
      </c>
      <c r="F861" s="64" t="s">
        <v>2475</v>
      </c>
      <c r="G861" s="64" t="s">
        <v>166</v>
      </c>
      <c r="H861" s="64" t="s">
        <v>24</v>
      </c>
      <c r="I861" s="64" t="s">
        <v>2476</v>
      </c>
      <c r="J861" s="64" t="s">
        <v>2459</v>
      </c>
      <c r="K861" s="64" t="s">
        <v>240</v>
      </c>
      <c r="L861" s="65">
        <v>62998</v>
      </c>
      <c r="M861" s="65">
        <v>59999</v>
      </c>
      <c r="N861" s="65">
        <v>59999</v>
      </c>
      <c r="O861" s="65">
        <v>48920</v>
      </c>
      <c r="P861" s="65">
        <v>0</v>
      </c>
      <c r="Q861" s="65">
        <v>7298</v>
      </c>
      <c r="R861" s="65">
        <v>4217</v>
      </c>
      <c r="S861" s="65">
        <v>129</v>
      </c>
      <c r="T861" s="57">
        <v>45138</v>
      </c>
      <c r="U861" s="58">
        <v>342945.21666529588</v>
      </c>
      <c r="V861" s="58">
        <v>1003510.3959505674</v>
      </c>
      <c r="W861" s="58" t="str">
        <f t="shared" si="13"/>
        <v>B</v>
      </c>
      <c r="X861" s="58">
        <v>1003510</v>
      </c>
      <c r="Y861" s="63">
        <v>875530</v>
      </c>
    </row>
    <row r="862" spans="1:25">
      <c r="A862" s="64" t="s">
        <v>2477</v>
      </c>
      <c r="B862" s="64" t="s">
        <v>2441</v>
      </c>
      <c r="C862" s="64" t="s">
        <v>49</v>
      </c>
      <c r="D862" s="64" t="s">
        <v>50</v>
      </c>
      <c r="E862" s="64" t="s">
        <v>2442</v>
      </c>
      <c r="F862" s="64" t="s">
        <v>409</v>
      </c>
      <c r="G862" s="64" t="s">
        <v>1116</v>
      </c>
      <c r="H862" s="64" t="s">
        <v>24</v>
      </c>
      <c r="I862" s="64" t="s">
        <v>2478</v>
      </c>
      <c r="J862" s="64" t="s">
        <v>2468</v>
      </c>
      <c r="K862" s="64" t="s">
        <v>240</v>
      </c>
      <c r="L862" s="65">
        <v>19453</v>
      </c>
      <c r="M862" s="65">
        <v>29702</v>
      </c>
      <c r="N862" s="65">
        <v>29702</v>
      </c>
      <c r="O862" s="65">
        <v>32352</v>
      </c>
      <c r="P862" s="65">
        <v>0</v>
      </c>
      <c r="Q862" s="65">
        <v>5562</v>
      </c>
      <c r="R862" s="65">
        <v>1205</v>
      </c>
      <c r="S862" s="65">
        <v>61</v>
      </c>
      <c r="T862" s="57">
        <v>0</v>
      </c>
      <c r="U862" s="58">
        <v>245356.77744835342</v>
      </c>
      <c r="V862" s="58">
        <v>188974.99868420482</v>
      </c>
      <c r="W862" s="58" t="str">
        <f t="shared" si="13"/>
        <v>A</v>
      </c>
      <c r="X862" s="58">
        <v>245357</v>
      </c>
      <c r="Y862" s="63">
        <v>214066</v>
      </c>
    </row>
    <row r="863" spans="1:25">
      <c r="A863" s="64" t="s">
        <v>2479</v>
      </c>
      <c r="B863" s="64" t="s">
        <v>2441</v>
      </c>
      <c r="C863" s="64" t="s">
        <v>49</v>
      </c>
      <c r="D863" s="64" t="s">
        <v>50</v>
      </c>
      <c r="E863" s="64" t="s">
        <v>2442</v>
      </c>
      <c r="F863" s="64" t="s">
        <v>457</v>
      </c>
      <c r="G863" s="64" t="s">
        <v>1650</v>
      </c>
      <c r="H863" s="64" t="s">
        <v>24</v>
      </c>
      <c r="I863" s="64" t="s">
        <v>2480</v>
      </c>
      <c r="J863" s="64" t="s">
        <v>1593</v>
      </c>
      <c r="K863" s="64" t="s">
        <v>240</v>
      </c>
      <c r="L863" s="65">
        <v>72354</v>
      </c>
      <c r="M863" s="65">
        <v>63189</v>
      </c>
      <c r="N863" s="65">
        <v>63189</v>
      </c>
      <c r="O863" s="65">
        <v>62477</v>
      </c>
      <c r="P863" s="65">
        <v>0</v>
      </c>
      <c r="Q863" s="65">
        <v>12364</v>
      </c>
      <c r="R863" s="65">
        <v>9367</v>
      </c>
      <c r="S863" s="65">
        <v>444</v>
      </c>
      <c r="T863" s="57">
        <v>45549</v>
      </c>
      <c r="U863" s="58">
        <v>579078.77473443444</v>
      </c>
      <c r="V863" s="58">
        <v>1470396.6867628561</v>
      </c>
      <c r="W863" s="58" t="str">
        <f t="shared" si="13"/>
        <v>B</v>
      </c>
      <c r="X863" s="58">
        <v>1470397</v>
      </c>
      <c r="Y863" s="63">
        <v>1282874</v>
      </c>
    </row>
    <row r="864" spans="1:25">
      <c r="A864" s="64" t="s">
        <v>2481</v>
      </c>
      <c r="B864" s="64" t="s">
        <v>2441</v>
      </c>
      <c r="C864" s="64" t="s">
        <v>49</v>
      </c>
      <c r="D864" s="64" t="s">
        <v>50</v>
      </c>
      <c r="E864" s="64" t="s">
        <v>2442</v>
      </c>
      <c r="F864" s="64" t="s">
        <v>517</v>
      </c>
      <c r="G864" s="64" t="s">
        <v>2100</v>
      </c>
      <c r="H864" s="64" t="s">
        <v>24</v>
      </c>
      <c r="I864" s="64" t="s">
        <v>2482</v>
      </c>
      <c r="J864" s="64" t="s">
        <v>2445</v>
      </c>
      <c r="K864" s="64" t="s">
        <v>240</v>
      </c>
      <c r="L864" s="65">
        <v>17836</v>
      </c>
      <c r="M864" s="65">
        <v>26164</v>
      </c>
      <c r="N864" s="65">
        <v>26164</v>
      </c>
      <c r="O864" s="65">
        <v>28904</v>
      </c>
      <c r="P864" s="65">
        <v>0</v>
      </c>
      <c r="Q864" s="65">
        <v>7758</v>
      </c>
      <c r="R864" s="65">
        <v>2021</v>
      </c>
      <c r="S864" s="65">
        <v>40</v>
      </c>
      <c r="T864" s="57">
        <v>0</v>
      </c>
      <c r="U864" s="58">
        <v>302711.05994034925</v>
      </c>
      <c r="V864" s="58">
        <v>287900.86917110393</v>
      </c>
      <c r="W864" s="58" t="str">
        <f t="shared" si="13"/>
        <v>A</v>
      </c>
      <c r="X864" s="58">
        <v>302711</v>
      </c>
      <c r="Y864" s="63">
        <v>264105</v>
      </c>
    </row>
    <row r="865" spans="1:25">
      <c r="A865" s="64" t="s">
        <v>2483</v>
      </c>
      <c r="B865" s="64" t="s">
        <v>2441</v>
      </c>
      <c r="C865" s="64" t="s">
        <v>49</v>
      </c>
      <c r="D865" s="64" t="s">
        <v>50</v>
      </c>
      <c r="E865" s="64" t="s">
        <v>2442</v>
      </c>
      <c r="F865" s="64" t="s">
        <v>2484</v>
      </c>
      <c r="G865" s="64" t="s">
        <v>23</v>
      </c>
      <c r="H865" s="64" t="s">
        <v>24</v>
      </c>
      <c r="I865" s="64" t="s">
        <v>2485</v>
      </c>
      <c r="J865" s="64" t="s">
        <v>2468</v>
      </c>
      <c r="K865" s="64" t="s">
        <v>240</v>
      </c>
      <c r="L865" s="65">
        <v>54462</v>
      </c>
      <c r="M865" s="65">
        <v>61186</v>
      </c>
      <c r="N865" s="65">
        <v>61186</v>
      </c>
      <c r="O865" s="65">
        <v>56163</v>
      </c>
      <c r="P865" s="65">
        <v>0</v>
      </c>
      <c r="Q865" s="65">
        <v>4389</v>
      </c>
      <c r="R865" s="65">
        <v>1764</v>
      </c>
      <c r="S865" s="65">
        <v>182</v>
      </c>
      <c r="T865" s="57">
        <v>25150</v>
      </c>
      <c r="U865" s="58">
        <v>276491.81600031868</v>
      </c>
      <c r="V865" s="58">
        <v>523253.52276450035</v>
      </c>
      <c r="W865" s="58" t="str">
        <f t="shared" si="13"/>
        <v>B</v>
      </c>
      <c r="X865" s="58">
        <v>523254</v>
      </c>
      <c r="Y865" s="63">
        <v>456522</v>
      </c>
    </row>
    <row r="866" spans="1:25">
      <c r="A866" s="64" t="s">
        <v>437</v>
      </c>
      <c r="B866" s="64" t="s">
        <v>2441</v>
      </c>
      <c r="C866" s="64" t="s">
        <v>49</v>
      </c>
      <c r="D866" s="64" t="s">
        <v>50</v>
      </c>
      <c r="E866" s="64" t="s">
        <v>2442</v>
      </c>
      <c r="F866" s="64" t="s">
        <v>2001</v>
      </c>
      <c r="G866" s="64" t="s">
        <v>166</v>
      </c>
      <c r="H866" s="64" t="s">
        <v>24</v>
      </c>
      <c r="I866" s="64" t="s">
        <v>2486</v>
      </c>
      <c r="J866" s="64" t="s">
        <v>2459</v>
      </c>
      <c r="K866" s="64" t="s">
        <v>240</v>
      </c>
      <c r="L866" s="65">
        <v>66154</v>
      </c>
      <c r="M866" s="65">
        <v>61963</v>
      </c>
      <c r="N866" s="65">
        <v>61963</v>
      </c>
      <c r="O866" s="65">
        <v>52131</v>
      </c>
      <c r="P866" s="65">
        <v>0</v>
      </c>
      <c r="Q866" s="65">
        <v>7279</v>
      </c>
      <c r="R866" s="65">
        <v>17481</v>
      </c>
      <c r="S866" s="65">
        <v>280</v>
      </c>
      <c r="T866" s="57">
        <v>46638</v>
      </c>
      <c r="U866" s="58">
        <v>374238.8206762413</v>
      </c>
      <c r="V866" s="58">
        <v>1969886.6904203112</v>
      </c>
      <c r="W866" s="58" t="str">
        <f t="shared" si="13"/>
        <v>B</v>
      </c>
      <c r="X866" s="58">
        <v>1969887</v>
      </c>
      <c r="Y866" s="63">
        <v>1718662</v>
      </c>
    </row>
    <row r="867" spans="1:25">
      <c r="A867" s="64" t="s">
        <v>443</v>
      </c>
      <c r="B867" s="64" t="s">
        <v>2441</v>
      </c>
      <c r="C867" s="64" t="s">
        <v>49</v>
      </c>
      <c r="D867" s="64" t="s">
        <v>50</v>
      </c>
      <c r="E867" s="64" t="s">
        <v>2442</v>
      </c>
      <c r="F867" s="64" t="s">
        <v>2487</v>
      </c>
      <c r="G867" s="64" t="s">
        <v>117</v>
      </c>
      <c r="H867" s="64" t="s">
        <v>24</v>
      </c>
      <c r="I867" s="64" t="s">
        <v>2488</v>
      </c>
      <c r="J867" s="64" t="s">
        <v>2464</v>
      </c>
      <c r="K867" s="64" t="s">
        <v>240</v>
      </c>
      <c r="L867" s="65">
        <v>29916</v>
      </c>
      <c r="M867" s="65">
        <v>34953</v>
      </c>
      <c r="N867" s="65">
        <v>34953</v>
      </c>
      <c r="O867" s="65">
        <v>38780</v>
      </c>
      <c r="P867" s="65">
        <v>0</v>
      </c>
      <c r="Q867" s="65">
        <v>5377</v>
      </c>
      <c r="R867" s="65">
        <v>4559</v>
      </c>
      <c r="S867" s="65">
        <v>58</v>
      </c>
      <c r="T867" s="57">
        <v>5885</v>
      </c>
      <c r="U867" s="58">
        <v>251781.28174066794</v>
      </c>
      <c r="V867" s="58">
        <v>499187.45560506731</v>
      </c>
      <c r="W867" s="58" t="str">
        <f t="shared" si="13"/>
        <v>B</v>
      </c>
      <c r="X867" s="58">
        <v>499187</v>
      </c>
      <c r="Y867" s="63">
        <v>435524</v>
      </c>
    </row>
    <row r="868" spans="1:25">
      <c r="A868" s="64" t="s">
        <v>2489</v>
      </c>
      <c r="B868" s="64" t="s">
        <v>2441</v>
      </c>
      <c r="C868" s="64" t="s">
        <v>28</v>
      </c>
      <c r="D868" s="64" t="s">
        <v>29</v>
      </c>
      <c r="E868" s="64" t="s">
        <v>2442</v>
      </c>
      <c r="F868" s="64" t="s">
        <v>2490</v>
      </c>
      <c r="G868" s="64" t="s">
        <v>860</v>
      </c>
      <c r="H868" s="64" t="s">
        <v>24</v>
      </c>
      <c r="I868" s="64" t="s">
        <v>2491</v>
      </c>
      <c r="J868" s="64" t="s">
        <v>2492</v>
      </c>
      <c r="K868" s="64" t="s">
        <v>240</v>
      </c>
      <c r="L868" s="65">
        <v>51037</v>
      </c>
      <c r="M868" s="65">
        <v>47827</v>
      </c>
      <c r="N868" s="65">
        <v>47381</v>
      </c>
      <c r="O868" s="65">
        <v>38771</v>
      </c>
      <c r="P868" s="65">
        <v>0</v>
      </c>
      <c r="Q868" s="65">
        <v>10784</v>
      </c>
      <c r="R868" s="65">
        <v>5809</v>
      </c>
      <c r="S868" s="65">
        <v>192</v>
      </c>
      <c r="T868" s="57">
        <v>37428</v>
      </c>
      <c r="U868" s="58">
        <v>441113.00418692891</v>
      </c>
      <c r="V868" s="58">
        <v>1084867.653078733</v>
      </c>
      <c r="W868" s="58" t="str">
        <f t="shared" si="13"/>
        <v>B</v>
      </c>
      <c r="X868" s="58">
        <v>1084868</v>
      </c>
      <c r="Y868" s="63">
        <v>946512</v>
      </c>
    </row>
    <row r="869" spans="1:25">
      <c r="A869" s="64" t="s">
        <v>2493</v>
      </c>
      <c r="B869" s="64" t="s">
        <v>2441</v>
      </c>
      <c r="C869" s="64" t="s">
        <v>49</v>
      </c>
      <c r="D869" s="64" t="s">
        <v>50</v>
      </c>
      <c r="E869" s="64" t="s">
        <v>2442</v>
      </c>
      <c r="F869" s="64" t="s">
        <v>2494</v>
      </c>
      <c r="G869" s="64" t="s">
        <v>1595</v>
      </c>
      <c r="H869" s="64" t="s">
        <v>24</v>
      </c>
      <c r="I869" s="64" t="s">
        <v>2495</v>
      </c>
      <c r="J869" s="64" t="s">
        <v>2459</v>
      </c>
      <c r="K869" s="64" t="s">
        <v>240</v>
      </c>
      <c r="L869" s="65">
        <v>68932</v>
      </c>
      <c r="M869" s="65">
        <v>75416</v>
      </c>
      <c r="N869" s="65">
        <v>75416</v>
      </c>
      <c r="O869" s="65">
        <v>64097</v>
      </c>
      <c r="P869" s="65">
        <v>0</v>
      </c>
      <c r="Q869" s="65">
        <v>16928</v>
      </c>
      <c r="R869" s="65">
        <v>6859</v>
      </c>
      <c r="S869" s="65">
        <v>477</v>
      </c>
      <c r="T869" s="57">
        <v>38820</v>
      </c>
      <c r="U869" s="58">
        <v>728526.98587961623</v>
      </c>
      <c r="V869" s="58">
        <v>1291020.6386807258</v>
      </c>
      <c r="W869" s="58" t="str">
        <f t="shared" si="13"/>
        <v>B</v>
      </c>
      <c r="X869" s="58">
        <v>1291021</v>
      </c>
      <c r="Y869" s="63">
        <v>1126374</v>
      </c>
    </row>
    <row r="870" spans="1:25">
      <c r="A870" s="64" t="s">
        <v>2496</v>
      </c>
      <c r="B870" s="64" t="s">
        <v>2441</v>
      </c>
      <c r="C870" s="64" t="s">
        <v>28</v>
      </c>
      <c r="D870" s="64" t="s">
        <v>29</v>
      </c>
      <c r="E870" s="64" t="s">
        <v>2442</v>
      </c>
      <c r="F870" s="64" t="s">
        <v>1115</v>
      </c>
      <c r="G870" s="64" t="s">
        <v>1195</v>
      </c>
      <c r="H870" s="64" t="s">
        <v>24</v>
      </c>
      <c r="I870" s="64" t="s">
        <v>2497</v>
      </c>
      <c r="J870" s="64" t="s">
        <v>2308</v>
      </c>
      <c r="K870" s="64" t="s">
        <v>240</v>
      </c>
      <c r="L870" s="65">
        <v>47325</v>
      </c>
      <c r="M870" s="65">
        <v>53927</v>
      </c>
      <c r="N870" s="65">
        <v>53927</v>
      </c>
      <c r="O870" s="65">
        <v>47821</v>
      </c>
      <c r="P870" s="65">
        <v>0</v>
      </c>
      <c r="Q870" s="65">
        <v>8130</v>
      </c>
      <c r="R870" s="65">
        <v>6293</v>
      </c>
      <c r="S870" s="65">
        <v>189</v>
      </c>
      <c r="T870" s="57">
        <v>22836</v>
      </c>
      <c r="U870" s="58">
        <v>376589.18831822363</v>
      </c>
      <c r="V870" s="58">
        <v>887016.06612190325</v>
      </c>
      <c r="W870" s="58" t="str">
        <f t="shared" si="13"/>
        <v>B</v>
      </c>
      <c r="X870" s="58">
        <v>887016</v>
      </c>
      <c r="Y870" s="63">
        <v>773893</v>
      </c>
    </row>
    <row r="871" spans="1:25">
      <c r="A871" s="64" t="s">
        <v>1209</v>
      </c>
      <c r="B871" s="64" t="s">
        <v>2441</v>
      </c>
      <c r="C871" s="64" t="s">
        <v>28</v>
      </c>
      <c r="D871" s="64" t="s">
        <v>29</v>
      </c>
      <c r="E871" s="64" t="s">
        <v>2442</v>
      </c>
      <c r="F871" s="64" t="s">
        <v>607</v>
      </c>
      <c r="G871" s="64" t="s">
        <v>1445</v>
      </c>
      <c r="H871" s="64" t="s">
        <v>24</v>
      </c>
      <c r="I871" s="64" t="s">
        <v>2498</v>
      </c>
      <c r="J871" s="64" t="s">
        <v>2499</v>
      </c>
      <c r="K871" s="64" t="s">
        <v>240</v>
      </c>
      <c r="L871" s="65">
        <v>16847</v>
      </c>
      <c r="M871" s="65">
        <v>16467</v>
      </c>
      <c r="N871" s="65">
        <v>16467</v>
      </c>
      <c r="O871" s="65">
        <v>14085</v>
      </c>
      <c r="P871" s="65">
        <v>0</v>
      </c>
      <c r="Q871" s="65">
        <v>3105</v>
      </c>
      <c r="R871" s="65">
        <v>2645</v>
      </c>
      <c r="S871" s="65">
        <v>57</v>
      </c>
      <c r="T871" s="57">
        <v>11068</v>
      </c>
      <c r="U871" s="58">
        <v>133042.08699532429</v>
      </c>
      <c r="V871" s="58">
        <v>385517.54487085016</v>
      </c>
      <c r="W871" s="58" t="str">
        <f t="shared" si="13"/>
        <v>B</v>
      </c>
      <c r="X871" s="58">
        <v>385518</v>
      </c>
      <c r="Y871" s="63">
        <v>336352</v>
      </c>
    </row>
    <row r="872" spans="1:25">
      <c r="A872" s="64" t="s">
        <v>2500</v>
      </c>
      <c r="B872" s="64" t="s">
        <v>2441</v>
      </c>
      <c r="C872" s="64" t="s">
        <v>28</v>
      </c>
      <c r="D872" s="64" t="s">
        <v>29</v>
      </c>
      <c r="E872" s="64" t="s">
        <v>2442</v>
      </c>
      <c r="F872" s="64" t="s">
        <v>2501</v>
      </c>
      <c r="G872" s="64" t="s">
        <v>1249</v>
      </c>
      <c r="H872" s="64" t="s">
        <v>24</v>
      </c>
      <c r="I872" s="64" t="s">
        <v>2502</v>
      </c>
      <c r="J872" s="64" t="s">
        <v>2448</v>
      </c>
      <c r="K872" s="64" t="s">
        <v>240</v>
      </c>
      <c r="L872" s="65">
        <v>31236</v>
      </c>
      <c r="M872" s="65">
        <v>32210</v>
      </c>
      <c r="N872" s="65">
        <v>30557</v>
      </c>
      <c r="O872" s="65">
        <v>32149</v>
      </c>
      <c r="P872" s="65">
        <v>30499</v>
      </c>
      <c r="Q872" s="65">
        <v>4604</v>
      </c>
      <c r="R872" s="65">
        <v>5320</v>
      </c>
      <c r="S872" s="65">
        <v>57</v>
      </c>
      <c r="T872" s="57">
        <v>16137</v>
      </c>
      <c r="U872" s="58">
        <v>214752.00887309163</v>
      </c>
      <c r="V872" s="58">
        <v>668097.00984988501</v>
      </c>
      <c r="W872" s="58" t="str">
        <f t="shared" si="13"/>
        <v>B</v>
      </c>
      <c r="X872" s="58">
        <v>668097</v>
      </c>
      <c r="Y872" s="63">
        <v>582893</v>
      </c>
    </row>
    <row r="873" spans="1:25">
      <c r="A873" s="64" t="s">
        <v>2503</v>
      </c>
      <c r="B873" s="64" t="s">
        <v>2441</v>
      </c>
      <c r="C873" s="64" t="s">
        <v>28</v>
      </c>
      <c r="D873" s="64" t="s">
        <v>29</v>
      </c>
      <c r="E873" s="64" t="s">
        <v>2442</v>
      </c>
      <c r="F873" s="64" t="s">
        <v>2373</v>
      </c>
      <c r="G873" s="64" t="s">
        <v>322</v>
      </c>
      <c r="H873" s="64" t="s">
        <v>24</v>
      </c>
      <c r="I873" s="64" t="s">
        <v>2504</v>
      </c>
      <c r="J873" s="64" t="s">
        <v>2459</v>
      </c>
      <c r="K873" s="64" t="s">
        <v>240</v>
      </c>
      <c r="L873" s="65">
        <v>4354</v>
      </c>
      <c r="M873" s="65">
        <v>0</v>
      </c>
      <c r="N873" s="65">
        <v>0</v>
      </c>
      <c r="O873" s="65">
        <v>47159</v>
      </c>
      <c r="P873" s="65">
        <v>0</v>
      </c>
      <c r="Q873" s="65">
        <v>2794</v>
      </c>
      <c r="R873" s="65">
        <v>937</v>
      </c>
      <c r="S873" s="65">
        <v>65</v>
      </c>
      <c r="T873" s="57">
        <v>0</v>
      </c>
      <c r="U873" s="58">
        <v>189820.22830070616</v>
      </c>
      <c r="V873" s="58">
        <v>118632.14326620477</v>
      </c>
      <c r="W873" s="58" t="str">
        <f t="shared" si="13"/>
        <v>A</v>
      </c>
      <c r="X873" s="58">
        <v>189820</v>
      </c>
      <c r="Y873" s="63">
        <v>165612</v>
      </c>
    </row>
    <row r="874" spans="1:25">
      <c r="A874" s="64" t="s">
        <v>886</v>
      </c>
      <c r="B874" s="64" t="s">
        <v>2441</v>
      </c>
      <c r="C874" s="64" t="s">
        <v>28</v>
      </c>
      <c r="D874" s="64" t="s">
        <v>29</v>
      </c>
      <c r="E874" s="64" t="s">
        <v>2442</v>
      </c>
      <c r="F874" s="64" t="s">
        <v>1852</v>
      </c>
      <c r="G874" s="64" t="s">
        <v>23</v>
      </c>
      <c r="H874" s="64" t="s">
        <v>24</v>
      </c>
      <c r="I874" s="64" t="s">
        <v>2505</v>
      </c>
      <c r="J874" s="64" t="s">
        <v>1593</v>
      </c>
      <c r="K874" s="64" t="s">
        <v>240</v>
      </c>
      <c r="L874" s="65">
        <v>42115</v>
      </c>
      <c r="M874" s="65">
        <v>43765</v>
      </c>
      <c r="N874" s="65">
        <v>43719</v>
      </c>
      <c r="O874" s="65">
        <v>48694</v>
      </c>
      <c r="P874" s="65">
        <v>0</v>
      </c>
      <c r="Q874" s="65">
        <v>10859</v>
      </c>
      <c r="R874" s="65">
        <v>5210</v>
      </c>
      <c r="S874" s="65">
        <v>316</v>
      </c>
      <c r="T874" s="57">
        <v>14185</v>
      </c>
      <c r="U874" s="58">
        <v>483925.21069023508</v>
      </c>
      <c r="V874" s="58">
        <v>751386.96472464956</v>
      </c>
      <c r="W874" s="58" t="str">
        <f t="shared" si="13"/>
        <v>B</v>
      </c>
      <c r="X874" s="58">
        <v>751387</v>
      </c>
      <c r="Y874" s="63">
        <v>655561</v>
      </c>
    </row>
    <row r="875" spans="1:25">
      <c r="A875" s="64" t="s">
        <v>2227</v>
      </c>
      <c r="B875" s="64" t="s">
        <v>2441</v>
      </c>
      <c r="C875" s="64" t="s">
        <v>49</v>
      </c>
      <c r="D875" s="64" t="s">
        <v>50</v>
      </c>
      <c r="E875" s="64" t="s">
        <v>2442</v>
      </c>
      <c r="F875" s="64" t="s">
        <v>2506</v>
      </c>
      <c r="G875" s="64" t="s">
        <v>585</v>
      </c>
      <c r="H875" s="64" t="s">
        <v>24</v>
      </c>
      <c r="I875" s="64" t="s">
        <v>2507</v>
      </c>
      <c r="J875" s="64" t="s">
        <v>2464</v>
      </c>
      <c r="K875" s="64" t="s">
        <v>240</v>
      </c>
      <c r="L875" s="65">
        <v>41790</v>
      </c>
      <c r="M875" s="65">
        <v>41200</v>
      </c>
      <c r="N875" s="65">
        <v>41200</v>
      </c>
      <c r="O875" s="65">
        <v>47573</v>
      </c>
      <c r="P875" s="65">
        <v>0</v>
      </c>
      <c r="Q875" s="65">
        <v>9277</v>
      </c>
      <c r="R875" s="65">
        <v>6390</v>
      </c>
      <c r="S875" s="65">
        <v>267</v>
      </c>
      <c r="T875" s="57">
        <v>14820</v>
      </c>
      <c r="U875" s="58">
        <v>424662.93544880516</v>
      </c>
      <c r="V875" s="58">
        <v>814434.69666601554</v>
      </c>
      <c r="W875" s="58" t="str">
        <f t="shared" si="13"/>
        <v>B</v>
      </c>
      <c r="X875" s="58">
        <v>814435</v>
      </c>
      <c r="Y875" s="63">
        <v>710568</v>
      </c>
    </row>
    <row r="876" spans="1:25">
      <c r="A876" s="64" t="s">
        <v>2508</v>
      </c>
      <c r="B876" s="64" t="s">
        <v>2441</v>
      </c>
      <c r="C876" s="64" t="s">
        <v>49</v>
      </c>
      <c r="D876" s="64" t="s">
        <v>50</v>
      </c>
      <c r="E876" s="64" t="s">
        <v>2442</v>
      </c>
      <c r="F876" s="64" t="s">
        <v>2509</v>
      </c>
      <c r="G876" s="64" t="s">
        <v>166</v>
      </c>
      <c r="H876" s="64" t="s">
        <v>24</v>
      </c>
      <c r="I876" s="64" t="s">
        <v>2510</v>
      </c>
      <c r="J876" s="64" t="s">
        <v>2459</v>
      </c>
      <c r="K876" s="64" t="s">
        <v>240</v>
      </c>
      <c r="L876" s="65">
        <v>82845</v>
      </c>
      <c r="M876" s="65">
        <v>92548</v>
      </c>
      <c r="N876" s="65">
        <v>92548</v>
      </c>
      <c r="O876" s="65">
        <v>81601</v>
      </c>
      <c r="P876" s="65">
        <v>0</v>
      </c>
      <c r="Q876" s="65">
        <v>5294</v>
      </c>
      <c r="R876" s="65">
        <v>3529</v>
      </c>
      <c r="S876" s="65">
        <v>277</v>
      </c>
      <c r="T876" s="57">
        <v>42089</v>
      </c>
      <c r="U876" s="58">
        <v>370472.71171339799</v>
      </c>
      <c r="V876" s="58">
        <v>878970.1080540109</v>
      </c>
      <c r="W876" s="58" t="str">
        <f t="shared" si="13"/>
        <v>B</v>
      </c>
      <c r="X876" s="58">
        <v>878970</v>
      </c>
      <c r="Y876" s="63">
        <v>766873</v>
      </c>
    </row>
    <row r="877" spans="1:25">
      <c r="A877" s="64" t="s">
        <v>2511</v>
      </c>
      <c r="B877" s="64" t="s">
        <v>2441</v>
      </c>
      <c r="C877" s="64" t="s">
        <v>28</v>
      </c>
      <c r="D877" s="64" t="s">
        <v>29</v>
      </c>
      <c r="E877" s="64" t="s">
        <v>2442</v>
      </c>
      <c r="F877" s="64" t="s">
        <v>2512</v>
      </c>
      <c r="G877" s="64" t="s">
        <v>1374</v>
      </c>
      <c r="H877" s="64" t="s">
        <v>24</v>
      </c>
      <c r="I877" s="64" t="s">
        <v>2513</v>
      </c>
      <c r="J877" s="64" t="s">
        <v>2514</v>
      </c>
      <c r="K877" s="64" t="s">
        <v>240</v>
      </c>
      <c r="L877" s="65">
        <v>31989</v>
      </c>
      <c r="M877" s="65">
        <v>0</v>
      </c>
      <c r="N877" s="65">
        <v>0</v>
      </c>
      <c r="O877" s="65">
        <v>25793</v>
      </c>
      <c r="P877" s="65">
        <v>0</v>
      </c>
      <c r="Q877" s="65">
        <v>5708</v>
      </c>
      <c r="R877" s="65">
        <v>5496</v>
      </c>
      <c r="S877" s="65">
        <v>149</v>
      </c>
      <c r="T877" s="57">
        <v>21967</v>
      </c>
      <c r="U877" s="58">
        <v>251865.13826586498</v>
      </c>
      <c r="V877" s="58">
        <v>774348.89656816039</v>
      </c>
      <c r="W877" s="58" t="str">
        <f t="shared" si="13"/>
        <v>B</v>
      </c>
      <c r="X877" s="58">
        <v>774349</v>
      </c>
      <c r="Y877" s="63">
        <v>675594</v>
      </c>
    </row>
    <row r="878" spans="1:25">
      <c r="A878" s="64" t="s">
        <v>1443</v>
      </c>
      <c r="B878" s="64" t="s">
        <v>2441</v>
      </c>
      <c r="C878" s="64" t="s">
        <v>28</v>
      </c>
      <c r="D878" s="64" t="s">
        <v>29</v>
      </c>
      <c r="E878" s="64" t="s">
        <v>2442</v>
      </c>
      <c r="F878" s="64" t="s">
        <v>2515</v>
      </c>
      <c r="G878" s="64" t="s">
        <v>1665</v>
      </c>
      <c r="H878" s="64" t="s">
        <v>24</v>
      </c>
      <c r="I878" s="64" t="s">
        <v>2516</v>
      </c>
      <c r="J878" s="64" t="s">
        <v>2517</v>
      </c>
      <c r="K878" s="64" t="s">
        <v>240</v>
      </c>
      <c r="L878" s="65">
        <v>82723</v>
      </c>
      <c r="M878" s="65">
        <v>72563</v>
      </c>
      <c r="N878" s="65">
        <v>72563</v>
      </c>
      <c r="O878" s="65">
        <v>60608</v>
      </c>
      <c r="P878" s="65">
        <v>0</v>
      </c>
      <c r="Q878" s="65">
        <v>14361</v>
      </c>
      <c r="R878" s="65">
        <v>10402</v>
      </c>
      <c r="S878" s="65">
        <v>339</v>
      </c>
      <c r="T878" s="57">
        <v>62899</v>
      </c>
      <c r="U878" s="58">
        <v>619179.79022915813</v>
      </c>
      <c r="V878" s="58">
        <v>1799305.309293096</v>
      </c>
      <c r="W878" s="58" t="str">
        <f t="shared" si="13"/>
        <v>B</v>
      </c>
      <c r="X878" s="58">
        <v>1799305</v>
      </c>
      <c r="Y878" s="63">
        <v>1569835</v>
      </c>
    </row>
    <row r="879" spans="1:25">
      <c r="A879" s="64" t="s">
        <v>2518</v>
      </c>
      <c r="B879" s="64" t="s">
        <v>2441</v>
      </c>
      <c r="C879" s="64" t="s">
        <v>28</v>
      </c>
      <c r="D879" s="64" t="s">
        <v>29</v>
      </c>
      <c r="E879" s="64" t="s">
        <v>2442</v>
      </c>
      <c r="F879" s="64" t="s">
        <v>2519</v>
      </c>
      <c r="G879" s="64" t="s">
        <v>45</v>
      </c>
      <c r="H879" s="64" t="s">
        <v>24</v>
      </c>
      <c r="I879" s="64" t="s">
        <v>2520</v>
      </c>
      <c r="J879" s="64" t="s">
        <v>2521</v>
      </c>
      <c r="K879" s="64" t="s">
        <v>240</v>
      </c>
      <c r="L879" s="65">
        <v>32495</v>
      </c>
      <c r="M879" s="65">
        <v>26400</v>
      </c>
      <c r="N879" s="65">
        <v>26400</v>
      </c>
      <c r="O879" s="65">
        <v>18659</v>
      </c>
      <c r="P879" s="65">
        <v>0</v>
      </c>
      <c r="Q879" s="65">
        <v>4615</v>
      </c>
      <c r="R879" s="65">
        <v>2641</v>
      </c>
      <c r="S879" s="65">
        <v>40</v>
      </c>
      <c r="T879" s="57">
        <v>29857</v>
      </c>
      <c r="U879" s="58">
        <v>185696.92685775799</v>
      </c>
      <c r="V879" s="58">
        <v>649251.94618865359</v>
      </c>
      <c r="W879" s="58" t="str">
        <f t="shared" si="13"/>
        <v>B</v>
      </c>
      <c r="X879" s="58">
        <v>649252</v>
      </c>
      <c r="Y879" s="63">
        <v>566451</v>
      </c>
    </row>
    <row r="880" spans="1:25">
      <c r="A880" s="64" t="s">
        <v>2522</v>
      </c>
      <c r="B880" s="64" t="s">
        <v>2441</v>
      </c>
      <c r="C880" s="64" t="s">
        <v>28</v>
      </c>
      <c r="D880" s="64" t="s">
        <v>29</v>
      </c>
      <c r="E880" s="64" t="s">
        <v>2442</v>
      </c>
      <c r="F880" s="64" t="s">
        <v>2523</v>
      </c>
      <c r="G880" s="64" t="s">
        <v>359</v>
      </c>
      <c r="H880" s="64" t="s">
        <v>24</v>
      </c>
      <c r="I880" s="64" t="s">
        <v>216</v>
      </c>
      <c r="J880" s="64" t="s">
        <v>2453</v>
      </c>
      <c r="K880" s="64" t="s">
        <v>240</v>
      </c>
      <c r="L880" s="65">
        <v>340452</v>
      </c>
      <c r="M880" s="65">
        <v>354635</v>
      </c>
      <c r="N880" s="65">
        <v>354635</v>
      </c>
      <c r="O880" s="65">
        <v>287208</v>
      </c>
      <c r="P880" s="65">
        <v>0</v>
      </c>
      <c r="Q880" s="65">
        <v>68775</v>
      </c>
      <c r="R880" s="65">
        <v>53018</v>
      </c>
      <c r="S880" s="65">
        <v>1397</v>
      </c>
      <c r="T880" s="57">
        <v>221095</v>
      </c>
      <c r="U880" s="58">
        <v>2920927.8868353078</v>
      </c>
      <c r="V880" s="58">
        <v>7838899.8432385493</v>
      </c>
      <c r="W880" s="58" t="str">
        <f t="shared" si="13"/>
        <v>B</v>
      </c>
      <c r="X880" s="58">
        <v>7838900</v>
      </c>
      <c r="Y880" s="63">
        <v>6839185</v>
      </c>
    </row>
    <row r="881" spans="1:25">
      <c r="A881" s="64" t="s">
        <v>1911</v>
      </c>
      <c r="B881" s="64" t="s">
        <v>2441</v>
      </c>
      <c r="C881" s="64" t="s">
        <v>28</v>
      </c>
      <c r="D881" s="64" t="s">
        <v>29</v>
      </c>
      <c r="E881" s="64" t="s">
        <v>2442</v>
      </c>
      <c r="F881" s="64" t="s">
        <v>2524</v>
      </c>
      <c r="G881" s="64" t="s">
        <v>1272</v>
      </c>
      <c r="H881" s="64" t="s">
        <v>24</v>
      </c>
      <c r="I881" s="64" t="s">
        <v>2525</v>
      </c>
      <c r="J881" s="64" t="s">
        <v>2526</v>
      </c>
      <c r="K881" s="64" t="s">
        <v>240</v>
      </c>
      <c r="L881" s="65">
        <v>59648</v>
      </c>
      <c r="M881" s="65">
        <v>56629</v>
      </c>
      <c r="N881" s="65">
        <v>56629</v>
      </c>
      <c r="O881" s="65">
        <v>41557</v>
      </c>
      <c r="P881" s="65">
        <v>0</v>
      </c>
      <c r="Q881" s="65">
        <v>11518</v>
      </c>
      <c r="R881" s="65">
        <v>5783</v>
      </c>
      <c r="S881" s="65">
        <v>257</v>
      </c>
      <c r="T881" s="57">
        <v>47499</v>
      </c>
      <c r="U881" s="58">
        <v>480219.20344373235</v>
      </c>
      <c r="V881" s="58">
        <v>1223131.9935952174</v>
      </c>
      <c r="W881" s="58" t="str">
        <f t="shared" si="13"/>
        <v>B</v>
      </c>
      <c r="X881" s="58">
        <v>1223132</v>
      </c>
      <c r="Y881" s="63">
        <v>1067143</v>
      </c>
    </row>
    <row r="882" spans="1:25">
      <c r="A882" s="64" t="s">
        <v>2527</v>
      </c>
      <c r="B882" s="64" t="s">
        <v>2441</v>
      </c>
      <c r="C882" s="64" t="s">
        <v>28</v>
      </c>
      <c r="D882" s="64" t="s">
        <v>29</v>
      </c>
      <c r="E882" s="64" t="s">
        <v>2442</v>
      </c>
      <c r="F882" s="64" t="s">
        <v>2528</v>
      </c>
      <c r="G882" s="64" t="s">
        <v>23</v>
      </c>
      <c r="H882" s="64" t="s">
        <v>24</v>
      </c>
      <c r="I882" s="64" t="s">
        <v>2529</v>
      </c>
      <c r="J882" s="64" t="s">
        <v>2526</v>
      </c>
      <c r="K882" s="64" t="s">
        <v>240</v>
      </c>
      <c r="L882" s="65">
        <v>166689</v>
      </c>
      <c r="M882" s="65">
        <v>115510</v>
      </c>
      <c r="N882" s="65">
        <v>115436</v>
      </c>
      <c r="O882" s="65">
        <v>66982</v>
      </c>
      <c r="P882" s="65">
        <v>0</v>
      </c>
      <c r="Q882" s="65">
        <v>22333</v>
      </c>
      <c r="R882" s="65">
        <v>15797</v>
      </c>
      <c r="S882" s="65">
        <v>288</v>
      </c>
      <c r="T882" s="57">
        <v>181889</v>
      </c>
      <c r="U882" s="58">
        <v>868794.11908421176</v>
      </c>
      <c r="V882" s="58">
        <v>3827456.2576078437</v>
      </c>
      <c r="W882" s="58" t="str">
        <f t="shared" si="13"/>
        <v>B</v>
      </c>
      <c r="X882" s="58">
        <v>3827456</v>
      </c>
      <c r="Y882" s="63">
        <v>3339331</v>
      </c>
    </row>
    <row r="883" spans="1:25">
      <c r="A883" s="64" t="s">
        <v>2530</v>
      </c>
      <c r="B883" s="64" t="s">
        <v>2441</v>
      </c>
      <c r="C883" s="64" t="s">
        <v>102</v>
      </c>
      <c r="D883" s="64" t="s">
        <v>103</v>
      </c>
      <c r="E883" s="64" t="s">
        <v>2442</v>
      </c>
      <c r="F883" s="64" t="s">
        <v>2274</v>
      </c>
      <c r="G883" s="64" t="s">
        <v>1650</v>
      </c>
      <c r="H883" s="64" t="s">
        <v>24</v>
      </c>
      <c r="I883" s="64" t="s">
        <v>24</v>
      </c>
      <c r="J883" s="64" t="s">
        <v>1593</v>
      </c>
      <c r="K883" s="64" t="s">
        <v>240</v>
      </c>
      <c r="L883" s="65">
        <v>84887</v>
      </c>
      <c r="M883" s="65">
        <v>0</v>
      </c>
      <c r="N883" s="65">
        <v>0</v>
      </c>
      <c r="O883" s="65">
        <v>257632</v>
      </c>
      <c r="P883" s="65">
        <v>0</v>
      </c>
      <c r="Q883" s="65">
        <v>20412</v>
      </c>
      <c r="R883" s="65">
        <v>5579</v>
      </c>
      <c r="S883" s="65">
        <v>818</v>
      </c>
      <c r="T883" s="57">
        <v>0</v>
      </c>
      <c r="U883" s="58">
        <v>1274061.6673191106</v>
      </c>
      <c r="V883" s="58">
        <v>776185.42146902753</v>
      </c>
      <c r="W883" s="58" t="str">
        <f t="shared" si="13"/>
        <v>A</v>
      </c>
      <c r="X883" s="58">
        <v>1274062</v>
      </c>
      <c r="Y883" s="63">
        <v>1111578</v>
      </c>
    </row>
    <row r="884" spans="1:25">
      <c r="A884" s="64" t="s">
        <v>2531</v>
      </c>
      <c r="B884" s="64" t="s">
        <v>2441</v>
      </c>
      <c r="C884" s="64" t="s">
        <v>102</v>
      </c>
      <c r="D884" s="64" t="s">
        <v>103</v>
      </c>
      <c r="E884" s="64" t="s">
        <v>2442</v>
      </c>
      <c r="F884" s="64" t="s">
        <v>848</v>
      </c>
      <c r="G884" s="64" t="s">
        <v>166</v>
      </c>
      <c r="H884" s="64" t="s">
        <v>24</v>
      </c>
      <c r="I884" s="64" t="s">
        <v>24</v>
      </c>
      <c r="J884" s="64" t="s">
        <v>2459</v>
      </c>
      <c r="K884" s="64" t="s">
        <v>240</v>
      </c>
      <c r="L884" s="65">
        <v>454059</v>
      </c>
      <c r="M884" s="65">
        <v>605958</v>
      </c>
      <c r="N884" s="65">
        <v>605908</v>
      </c>
      <c r="O884" s="65">
        <v>622446</v>
      </c>
      <c r="P884" s="65">
        <v>0</v>
      </c>
      <c r="Q884" s="65">
        <v>41625</v>
      </c>
      <c r="R884" s="65">
        <v>28790</v>
      </c>
      <c r="S884" s="65">
        <v>1878</v>
      </c>
      <c r="T884" s="57">
        <v>55475</v>
      </c>
      <c r="U884" s="58">
        <v>2824463.3062835447</v>
      </c>
      <c r="V884" s="58">
        <v>3466586.0657736622</v>
      </c>
      <c r="W884" s="58" t="str">
        <f t="shared" si="13"/>
        <v>B</v>
      </c>
      <c r="X884" s="58">
        <v>3466586</v>
      </c>
      <c r="Y884" s="63">
        <v>3024483</v>
      </c>
    </row>
    <row r="885" spans="1:25">
      <c r="A885" s="64" t="s">
        <v>2532</v>
      </c>
      <c r="B885" s="64" t="s">
        <v>2441</v>
      </c>
      <c r="C885" s="64" t="s">
        <v>102</v>
      </c>
      <c r="D885" s="64" t="s">
        <v>103</v>
      </c>
      <c r="E885" s="64" t="s">
        <v>2442</v>
      </c>
      <c r="F885" s="64" t="s">
        <v>1924</v>
      </c>
      <c r="G885" s="64" t="s">
        <v>1838</v>
      </c>
      <c r="H885" s="64" t="s">
        <v>24</v>
      </c>
      <c r="I885" s="64" t="s">
        <v>24</v>
      </c>
      <c r="J885" s="64" t="s">
        <v>2464</v>
      </c>
      <c r="K885" s="64" t="s">
        <v>240</v>
      </c>
      <c r="L885" s="65">
        <v>211653</v>
      </c>
      <c r="M885" s="65">
        <v>306142</v>
      </c>
      <c r="N885" s="65">
        <v>306294</v>
      </c>
      <c r="O885" s="65">
        <v>417924</v>
      </c>
      <c r="P885" s="65">
        <v>0</v>
      </c>
      <c r="Q885" s="65">
        <v>28968</v>
      </c>
      <c r="R885" s="65">
        <v>11973</v>
      </c>
      <c r="S885" s="65">
        <v>2092</v>
      </c>
      <c r="T885" s="57">
        <v>0</v>
      </c>
      <c r="U885" s="58">
        <v>2068567.4108540562</v>
      </c>
      <c r="V885" s="58">
        <v>1391350.1063709063</v>
      </c>
      <c r="W885" s="58" t="str">
        <f t="shared" si="13"/>
        <v>A</v>
      </c>
      <c r="X885" s="58">
        <v>2068567</v>
      </c>
      <c r="Y885" s="63">
        <v>1804757</v>
      </c>
    </row>
    <row r="886" spans="1:25">
      <c r="A886" s="64" t="s">
        <v>1545</v>
      </c>
      <c r="B886" s="64" t="s">
        <v>2441</v>
      </c>
      <c r="C886" s="64" t="s">
        <v>102</v>
      </c>
      <c r="D886" s="64" t="s">
        <v>103</v>
      </c>
      <c r="E886" s="64" t="s">
        <v>2442</v>
      </c>
      <c r="F886" s="64" t="s">
        <v>2533</v>
      </c>
      <c r="G886" s="64" t="s">
        <v>608</v>
      </c>
      <c r="H886" s="64" t="s">
        <v>24</v>
      </c>
      <c r="I886" s="64" t="s">
        <v>24</v>
      </c>
      <c r="J886" s="64" t="s">
        <v>1593</v>
      </c>
      <c r="K886" s="64" t="s">
        <v>240</v>
      </c>
      <c r="L886" s="65">
        <v>200197</v>
      </c>
      <c r="M886" s="65">
        <v>333311</v>
      </c>
      <c r="N886" s="65">
        <v>326399</v>
      </c>
      <c r="O886" s="65">
        <v>317422</v>
      </c>
      <c r="P886" s="65">
        <v>0</v>
      </c>
      <c r="Q886" s="65">
        <v>31527</v>
      </c>
      <c r="R886" s="65">
        <v>26062</v>
      </c>
      <c r="S886" s="65">
        <v>1322</v>
      </c>
      <c r="T886" s="57">
        <v>0</v>
      </c>
      <c r="U886" s="58">
        <v>1819520.3472793906</v>
      </c>
      <c r="V886" s="58">
        <v>2445511.7109733373</v>
      </c>
      <c r="W886" s="58" t="str">
        <f t="shared" si="13"/>
        <v>B</v>
      </c>
      <c r="X886" s="58">
        <v>2445512</v>
      </c>
      <c r="Y886" s="63">
        <v>2133630</v>
      </c>
    </row>
    <row r="887" spans="1:25">
      <c r="A887" s="64" t="s">
        <v>1144</v>
      </c>
      <c r="B887" s="64" t="s">
        <v>2441</v>
      </c>
      <c r="C887" s="64" t="s">
        <v>102</v>
      </c>
      <c r="D887" s="64" t="s">
        <v>103</v>
      </c>
      <c r="E887" s="64" t="s">
        <v>2442</v>
      </c>
      <c r="F887" s="64" t="s">
        <v>790</v>
      </c>
      <c r="G887" s="64" t="s">
        <v>322</v>
      </c>
      <c r="H887" s="64" t="s">
        <v>24</v>
      </c>
      <c r="I887" s="64" t="s">
        <v>24</v>
      </c>
      <c r="J887" s="64" t="s">
        <v>2459</v>
      </c>
      <c r="K887" s="64" t="s">
        <v>240</v>
      </c>
      <c r="L887" s="65">
        <v>143986</v>
      </c>
      <c r="M887" s="65">
        <v>170207</v>
      </c>
      <c r="N887" s="65">
        <v>170207</v>
      </c>
      <c r="O887" s="65">
        <v>182411</v>
      </c>
      <c r="P887" s="65">
        <v>0</v>
      </c>
      <c r="Q887" s="65">
        <v>15022</v>
      </c>
      <c r="R887" s="65">
        <v>10011</v>
      </c>
      <c r="S887" s="65">
        <v>590</v>
      </c>
      <c r="T887" s="57">
        <v>32564</v>
      </c>
      <c r="U887" s="58">
        <v>921467.15739150788</v>
      </c>
      <c r="V887" s="58">
        <v>1368540.2860409794</v>
      </c>
      <c r="W887" s="58" t="str">
        <f t="shared" si="13"/>
        <v>B</v>
      </c>
      <c r="X887" s="58">
        <v>1368540</v>
      </c>
      <c r="Y887" s="63">
        <v>1194007</v>
      </c>
    </row>
    <row r="888" spans="1:25">
      <c r="A888" s="64" t="s">
        <v>1782</v>
      </c>
      <c r="B888" s="64" t="s">
        <v>2441</v>
      </c>
      <c r="C888" s="64" t="s">
        <v>102</v>
      </c>
      <c r="D888" s="64" t="s">
        <v>103</v>
      </c>
      <c r="E888" s="64" t="s">
        <v>2442</v>
      </c>
      <c r="F888" s="64" t="s">
        <v>2534</v>
      </c>
      <c r="G888" s="64" t="s">
        <v>330</v>
      </c>
      <c r="H888" s="64" t="s">
        <v>24</v>
      </c>
      <c r="I888" s="64" t="s">
        <v>24</v>
      </c>
      <c r="J888" s="64" t="s">
        <v>2468</v>
      </c>
      <c r="K888" s="64" t="s">
        <v>240</v>
      </c>
      <c r="L888" s="65">
        <v>211608</v>
      </c>
      <c r="M888" s="65">
        <v>280992</v>
      </c>
      <c r="N888" s="65">
        <v>274940</v>
      </c>
      <c r="O888" s="65">
        <v>342822</v>
      </c>
      <c r="P888" s="65">
        <v>0</v>
      </c>
      <c r="Q888" s="65">
        <v>33044</v>
      </c>
      <c r="R888" s="65">
        <v>13003</v>
      </c>
      <c r="S888" s="65">
        <v>1329</v>
      </c>
      <c r="T888" s="57">
        <v>0</v>
      </c>
      <c r="U888" s="58">
        <v>1917389.8234070488</v>
      </c>
      <c r="V888" s="58">
        <v>1540337.3430991389</v>
      </c>
      <c r="W888" s="58" t="str">
        <f t="shared" si="13"/>
        <v>A</v>
      </c>
      <c r="X888" s="58">
        <v>1917390</v>
      </c>
      <c r="Y888" s="63">
        <v>1672860</v>
      </c>
    </row>
    <row r="889" spans="1:25">
      <c r="A889" s="64" t="s">
        <v>2535</v>
      </c>
      <c r="B889" s="64" t="s">
        <v>2441</v>
      </c>
      <c r="C889" s="64" t="s">
        <v>102</v>
      </c>
      <c r="D889" s="64" t="s">
        <v>103</v>
      </c>
      <c r="E889" s="64" t="s">
        <v>2442</v>
      </c>
      <c r="F889" s="64" t="s">
        <v>1248</v>
      </c>
      <c r="G889" s="64" t="s">
        <v>1249</v>
      </c>
      <c r="H889" s="64" t="s">
        <v>24</v>
      </c>
      <c r="I889" s="64" t="s">
        <v>24</v>
      </c>
      <c r="J889" s="64" t="s">
        <v>2448</v>
      </c>
      <c r="K889" s="64" t="s">
        <v>240</v>
      </c>
      <c r="L889" s="65">
        <v>166788</v>
      </c>
      <c r="M889" s="65">
        <v>230873</v>
      </c>
      <c r="N889" s="65">
        <v>231401</v>
      </c>
      <c r="O889" s="65">
        <v>249971</v>
      </c>
      <c r="P889" s="65">
        <v>0</v>
      </c>
      <c r="Q889" s="65">
        <v>17774</v>
      </c>
      <c r="R889" s="65">
        <v>12303</v>
      </c>
      <c r="S889" s="65">
        <v>681</v>
      </c>
      <c r="T889" s="57">
        <v>0</v>
      </c>
      <c r="U889" s="58">
        <v>1154494.9688175344</v>
      </c>
      <c r="V889" s="58">
        <v>1207912.9393395504</v>
      </c>
      <c r="W889" s="58" t="str">
        <f t="shared" si="13"/>
        <v>B</v>
      </c>
      <c r="X889" s="58">
        <v>1207913</v>
      </c>
      <c r="Y889" s="63">
        <v>1053865</v>
      </c>
    </row>
    <row r="890" spans="1:25">
      <c r="A890" s="64" t="s">
        <v>2536</v>
      </c>
      <c r="B890" s="64" t="s">
        <v>2441</v>
      </c>
      <c r="C890" s="64" t="s">
        <v>102</v>
      </c>
      <c r="D890" s="64" t="s">
        <v>103</v>
      </c>
      <c r="E890" s="64" t="s">
        <v>2442</v>
      </c>
      <c r="F890" s="64" t="s">
        <v>2537</v>
      </c>
      <c r="G890" s="64" t="s">
        <v>2140</v>
      </c>
      <c r="H890" s="64" t="s">
        <v>24</v>
      </c>
      <c r="I890" s="64" t="s">
        <v>24</v>
      </c>
      <c r="J890" s="64" t="s">
        <v>2445</v>
      </c>
      <c r="K890" s="64" t="s">
        <v>240</v>
      </c>
      <c r="L890" s="65">
        <v>138793</v>
      </c>
      <c r="M890" s="65">
        <v>179132</v>
      </c>
      <c r="N890" s="65">
        <v>179132</v>
      </c>
      <c r="O890" s="65">
        <v>265243</v>
      </c>
      <c r="P890" s="65">
        <v>0</v>
      </c>
      <c r="Q890" s="65">
        <v>14783</v>
      </c>
      <c r="R890" s="65">
        <v>8477</v>
      </c>
      <c r="S890" s="65">
        <v>576</v>
      </c>
      <c r="T890" s="57">
        <v>0</v>
      </c>
      <c r="U890" s="58">
        <v>1074542.6715242041</v>
      </c>
      <c r="V890" s="58">
        <v>879182.1955349152</v>
      </c>
      <c r="W890" s="58" t="str">
        <f t="shared" si="13"/>
        <v>A</v>
      </c>
      <c r="X890" s="58">
        <v>1074543</v>
      </c>
      <c r="Y890" s="63">
        <v>937504</v>
      </c>
    </row>
    <row r="891" spans="1:25">
      <c r="A891" s="64" t="s">
        <v>2538</v>
      </c>
      <c r="B891" s="64" t="s">
        <v>2441</v>
      </c>
      <c r="C891" s="64" t="s">
        <v>102</v>
      </c>
      <c r="D891" s="64" t="s">
        <v>103</v>
      </c>
      <c r="E891" s="64" t="s">
        <v>2442</v>
      </c>
      <c r="F891" s="64" t="s">
        <v>2539</v>
      </c>
      <c r="G891" s="64" t="s">
        <v>2540</v>
      </c>
      <c r="H891" s="64" t="s">
        <v>24</v>
      </c>
      <c r="I891" s="64" t="s">
        <v>24</v>
      </c>
      <c r="J891" s="64" t="s">
        <v>1593</v>
      </c>
      <c r="K891" s="64" t="s">
        <v>240</v>
      </c>
      <c r="L891" s="65">
        <v>65006</v>
      </c>
      <c r="M891" s="65">
        <v>0</v>
      </c>
      <c r="N891" s="65">
        <v>0</v>
      </c>
      <c r="O891" s="65">
        <v>205589</v>
      </c>
      <c r="P891" s="65">
        <v>0</v>
      </c>
      <c r="Q891" s="65">
        <v>11596</v>
      </c>
      <c r="R891" s="65">
        <v>4947</v>
      </c>
      <c r="S891" s="65">
        <v>511</v>
      </c>
      <c r="T891" s="57">
        <v>0</v>
      </c>
      <c r="U891" s="58">
        <v>848049.09713987634</v>
      </c>
      <c r="V891" s="58">
        <v>567979.57915981126</v>
      </c>
      <c r="W891" s="58" t="str">
        <f t="shared" si="13"/>
        <v>A</v>
      </c>
      <c r="X891" s="58">
        <v>848049</v>
      </c>
      <c r="Y891" s="63">
        <v>739895</v>
      </c>
    </row>
    <row r="892" spans="1:25">
      <c r="A892" s="64" t="s">
        <v>2541</v>
      </c>
      <c r="B892" s="64" t="s">
        <v>2542</v>
      </c>
      <c r="C892" s="64" t="s">
        <v>19</v>
      </c>
      <c r="D892" s="64" t="s">
        <v>20</v>
      </c>
      <c r="E892" s="64" t="s">
        <v>2543</v>
      </c>
      <c r="F892" s="64" t="s">
        <v>22</v>
      </c>
      <c r="G892" s="64" t="s">
        <v>23</v>
      </c>
      <c r="H892" s="64" t="s">
        <v>24</v>
      </c>
      <c r="I892" s="64" t="s">
        <v>24</v>
      </c>
      <c r="J892" s="64" t="s">
        <v>25</v>
      </c>
      <c r="K892" s="64" t="s">
        <v>2544</v>
      </c>
      <c r="L892" s="65">
        <v>0</v>
      </c>
      <c r="M892" s="65">
        <v>3025787</v>
      </c>
      <c r="N892" s="65">
        <v>3025290</v>
      </c>
      <c r="O892" s="65">
        <v>1768033</v>
      </c>
      <c r="P892" s="65">
        <v>0</v>
      </c>
      <c r="Q892" s="65">
        <v>273695</v>
      </c>
      <c r="R892" s="65">
        <v>85761</v>
      </c>
      <c r="S892" s="65">
        <v>12166</v>
      </c>
      <c r="T892" s="57">
        <v>0</v>
      </c>
      <c r="U892" s="58">
        <v>15610126.72071466</v>
      </c>
      <c r="V892" s="58">
        <v>13494683.0049314</v>
      </c>
      <c r="W892" s="58" t="str">
        <f t="shared" si="13"/>
        <v>A</v>
      </c>
      <c r="X892" s="58">
        <v>15610127</v>
      </c>
      <c r="Y892" s="63">
        <v>13016213</v>
      </c>
    </row>
    <row r="893" spans="1:25">
      <c r="A893" s="64" t="s">
        <v>2545</v>
      </c>
      <c r="B893" s="64" t="s">
        <v>2542</v>
      </c>
      <c r="C893" s="64" t="s">
        <v>49</v>
      </c>
      <c r="D893" s="64" t="s">
        <v>50</v>
      </c>
      <c r="E893" s="64" t="s">
        <v>2543</v>
      </c>
      <c r="F893" s="64" t="s">
        <v>2546</v>
      </c>
      <c r="G893" s="64" t="s">
        <v>1623</v>
      </c>
      <c r="H893" s="64" t="s">
        <v>24</v>
      </c>
      <c r="I893" s="64" t="s">
        <v>2547</v>
      </c>
      <c r="J893" s="64" t="s">
        <v>2548</v>
      </c>
      <c r="K893" s="64" t="s">
        <v>2544</v>
      </c>
      <c r="L893" s="65">
        <v>8577</v>
      </c>
      <c r="M893" s="65">
        <v>34637</v>
      </c>
      <c r="N893" s="65">
        <v>34637</v>
      </c>
      <c r="O893" s="65">
        <v>81405</v>
      </c>
      <c r="P893" s="65">
        <v>0</v>
      </c>
      <c r="Q893" s="65">
        <v>7181</v>
      </c>
      <c r="R893" s="65">
        <v>399</v>
      </c>
      <c r="S893" s="65">
        <v>224</v>
      </c>
      <c r="T893" s="57">
        <v>0</v>
      </c>
      <c r="U893" s="58">
        <v>419276.40080017765</v>
      </c>
      <c r="V893" s="58">
        <v>161317.67319738574</v>
      </c>
      <c r="W893" s="58" t="str">
        <f t="shared" si="13"/>
        <v>A</v>
      </c>
      <c r="X893" s="58">
        <v>419276</v>
      </c>
      <c r="Y893" s="63">
        <v>365805</v>
      </c>
    </row>
    <row r="894" spans="1:25">
      <c r="A894" s="64" t="s">
        <v>2549</v>
      </c>
      <c r="B894" s="64" t="s">
        <v>2542</v>
      </c>
      <c r="C894" s="64" t="s">
        <v>49</v>
      </c>
      <c r="D894" s="64" t="s">
        <v>50</v>
      </c>
      <c r="E894" s="64" t="s">
        <v>2543</v>
      </c>
      <c r="F894" s="64" t="s">
        <v>993</v>
      </c>
      <c r="G894" s="64" t="s">
        <v>472</v>
      </c>
      <c r="H894" s="64" t="s">
        <v>24</v>
      </c>
      <c r="I894" s="64" t="s">
        <v>2550</v>
      </c>
      <c r="J894" s="64" t="s">
        <v>25</v>
      </c>
      <c r="K894" s="64" t="s">
        <v>2544</v>
      </c>
      <c r="L894" s="65">
        <v>38859</v>
      </c>
      <c r="M894" s="65">
        <v>50363</v>
      </c>
      <c r="N894" s="65">
        <v>50363</v>
      </c>
      <c r="O894" s="65">
        <v>49379</v>
      </c>
      <c r="P894" s="65">
        <v>0</v>
      </c>
      <c r="Q894" s="65">
        <v>8385</v>
      </c>
      <c r="R894" s="65">
        <v>2810</v>
      </c>
      <c r="S894" s="65">
        <v>443</v>
      </c>
      <c r="T894" s="57">
        <v>8638</v>
      </c>
      <c r="U894" s="58">
        <v>430519.47072791308</v>
      </c>
      <c r="V894" s="58">
        <v>464421.8837945023</v>
      </c>
      <c r="W894" s="58" t="str">
        <f t="shared" si="13"/>
        <v>B</v>
      </c>
      <c r="X894" s="58">
        <v>464422</v>
      </c>
      <c r="Y894" s="63">
        <v>405193</v>
      </c>
    </row>
    <row r="895" spans="1:25">
      <c r="A895" s="64" t="s">
        <v>2551</v>
      </c>
      <c r="B895" s="64" t="s">
        <v>2542</v>
      </c>
      <c r="C895" s="64" t="s">
        <v>28</v>
      </c>
      <c r="D895" s="64" t="s">
        <v>29</v>
      </c>
      <c r="E895" s="64" t="s">
        <v>2543</v>
      </c>
      <c r="F895" s="64" t="s">
        <v>2552</v>
      </c>
      <c r="G895" s="64" t="s">
        <v>140</v>
      </c>
      <c r="H895" s="64" t="s">
        <v>24</v>
      </c>
      <c r="I895" s="64" t="s">
        <v>2553</v>
      </c>
      <c r="J895" s="64" t="s">
        <v>2554</v>
      </c>
      <c r="K895" s="64" t="s">
        <v>2544</v>
      </c>
      <c r="L895" s="65">
        <v>61697</v>
      </c>
      <c r="M895" s="65">
        <v>80054</v>
      </c>
      <c r="N895" s="65">
        <v>80054</v>
      </c>
      <c r="O895" s="65">
        <v>96867</v>
      </c>
      <c r="P895" s="65">
        <v>0</v>
      </c>
      <c r="Q895" s="65">
        <v>14640</v>
      </c>
      <c r="R895" s="65">
        <v>2161</v>
      </c>
      <c r="S895" s="65">
        <v>832</v>
      </c>
      <c r="T895" s="57">
        <v>0</v>
      </c>
      <c r="U895" s="58">
        <v>782525.5350154913</v>
      </c>
      <c r="V895" s="58">
        <v>425180.08903109119</v>
      </c>
      <c r="W895" s="58" t="str">
        <f t="shared" si="13"/>
        <v>A</v>
      </c>
      <c r="X895" s="58">
        <v>782526</v>
      </c>
      <c r="Y895" s="63">
        <v>682728</v>
      </c>
    </row>
    <row r="896" spans="1:25">
      <c r="A896" s="64" t="s">
        <v>2555</v>
      </c>
      <c r="B896" s="64" t="s">
        <v>2542</v>
      </c>
      <c r="C896" s="64" t="s">
        <v>49</v>
      </c>
      <c r="D896" s="64" t="s">
        <v>50</v>
      </c>
      <c r="E896" s="64" t="s">
        <v>2543</v>
      </c>
      <c r="F896" s="64" t="s">
        <v>2225</v>
      </c>
      <c r="G896" s="64" t="s">
        <v>1623</v>
      </c>
      <c r="H896" s="64" t="s">
        <v>24</v>
      </c>
      <c r="I896" s="64" t="s">
        <v>2556</v>
      </c>
      <c r="J896" s="64" t="s">
        <v>2548</v>
      </c>
      <c r="K896" s="64" t="s">
        <v>2544</v>
      </c>
      <c r="L896" s="65">
        <v>36064</v>
      </c>
      <c r="M896" s="65">
        <v>49559</v>
      </c>
      <c r="N896" s="65">
        <v>49559</v>
      </c>
      <c r="O896" s="65">
        <v>54371</v>
      </c>
      <c r="P896" s="65">
        <v>0</v>
      </c>
      <c r="Q896" s="65">
        <v>8317</v>
      </c>
      <c r="R896" s="65">
        <v>483</v>
      </c>
      <c r="S896" s="65">
        <v>420</v>
      </c>
      <c r="T896" s="57">
        <v>0</v>
      </c>
      <c r="U896" s="58">
        <v>434341.24022625713</v>
      </c>
      <c r="V896" s="58">
        <v>188329.50610128988</v>
      </c>
      <c r="W896" s="58" t="str">
        <f t="shared" si="13"/>
        <v>A</v>
      </c>
      <c r="X896" s="58">
        <v>434341</v>
      </c>
      <c r="Y896" s="63">
        <v>378948</v>
      </c>
    </row>
    <row r="897" spans="1:25">
      <c r="A897" s="64" t="s">
        <v>2557</v>
      </c>
      <c r="B897" s="64" t="s">
        <v>2542</v>
      </c>
      <c r="C897" s="64" t="s">
        <v>49</v>
      </c>
      <c r="D897" s="64" t="s">
        <v>50</v>
      </c>
      <c r="E897" s="64" t="s">
        <v>2543</v>
      </c>
      <c r="F897" s="64" t="s">
        <v>450</v>
      </c>
      <c r="G897" s="64" t="s">
        <v>220</v>
      </c>
      <c r="H897" s="64" t="s">
        <v>24</v>
      </c>
      <c r="I897" s="64" t="s">
        <v>2558</v>
      </c>
      <c r="J897" s="64" t="s">
        <v>2548</v>
      </c>
      <c r="K897" s="64" t="s">
        <v>2544</v>
      </c>
      <c r="L897" s="65">
        <v>1783</v>
      </c>
      <c r="M897" s="65">
        <v>0</v>
      </c>
      <c r="N897" s="65">
        <v>0</v>
      </c>
      <c r="O897" s="65">
        <v>55081</v>
      </c>
      <c r="P897" s="65">
        <v>0</v>
      </c>
      <c r="Q897" s="65">
        <v>3924</v>
      </c>
      <c r="R897" s="65">
        <v>165</v>
      </c>
      <c r="S897" s="65">
        <v>523</v>
      </c>
      <c r="T897" s="57">
        <v>0</v>
      </c>
      <c r="U897" s="58">
        <v>317771.49023269169</v>
      </c>
      <c r="V897" s="58">
        <v>84361.067123802102</v>
      </c>
      <c r="W897" s="58" t="str">
        <f t="shared" si="13"/>
        <v>A</v>
      </c>
      <c r="X897" s="58">
        <v>317771</v>
      </c>
      <c r="Y897" s="63">
        <v>277245</v>
      </c>
    </row>
    <row r="898" spans="1:25">
      <c r="A898" s="64" t="s">
        <v>2559</v>
      </c>
      <c r="B898" s="64" t="s">
        <v>2542</v>
      </c>
      <c r="C898" s="64" t="s">
        <v>49</v>
      </c>
      <c r="D898" s="64" t="s">
        <v>50</v>
      </c>
      <c r="E898" s="64" t="s">
        <v>2543</v>
      </c>
      <c r="F898" s="64" t="s">
        <v>1560</v>
      </c>
      <c r="G898" s="64" t="s">
        <v>220</v>
      </c>
      <c r="H898" s="64" t="s">
        <v>24</v>
      </c>
      <c r="I898" s="64" t="s">
        <v>2560</v>
      </c>
      <c r="J898" s="64" t="s">
        <v>2548</v>
      </c>
      <c r="K898" s="64" t="s">
        <v>2544</v>
      </c>
      <c r="L898" s="65">
        <v>33412</v>
      </c>
      <c r="M898" s="65">
        <v>68020</v>
      </c>
      <c r="N898" s="65">
        <v>68020</v>
      </c>
      <c r="O898" s="65">
        <v>110925</v>
      </c>
      <c r="P898" s="65">
        <v>0</v>
      </c>
      <c r="Q898" s="65">
        <v>17127</v>
      </c>
      <c r="R898" s="65">
        <v>2059</v>
      </c>
      <c r="S898" s="65">
        <v>596</v>
      </c>
      <c r="T898" s="57">
        <v>0</v>
      </c>
      <c r="U898" s="58">
        <v>846854.28216764703</v>
      </c>
      <c r="V898" s="58">
        <v>463885.03637146542</v>
      </c>
      <c r="W898" s="58" t="str">
        <f t="shared" si="13"/>
        <v>A</v>
      </c>
      <c r="X898" s="58">
        <v>846854</v>
      </c>
      <c r="Y898" s="63">
        <v>738853</v>
      </c>
    </row>
    <row r="899" spans="1:25">
      <c r="A899" s="64" t="s">
        <v>2561</v>
      </c>
      <c r="B899" s="64" t="s">
        <v>2542</v>
      </c>
      <c r="C899" s="64" t="s">
        <v>28</v>
      </c>
      <c r="D899" s="64" t="s">
        <v>29</v>
      </c>
      <c r="E899" s="64" t="s">
        <v>2543</v>
      </c>
      <c r="F899" s="64" t="s">
        <v>97</v>
      </c>
      <c r="G899" s="64" t="s">
        <v>23</v>
      </c>
      <c r="H899" s="64" t="s">
        <v>24</v>
      </c>
      <c r="I899" s="64" t="s">
        <v>198</v>
      </c>
      <c r="J899" s="64" t="s">
        <v>2548</v>
      </c>
      <c r="K899" s="64" t="s">
        <v>2544</v>
      </c>
      <c r="L899" s="65">
        <v>324253</v>
      </c>
      <c r="M899" s="65">
        <v>404551</v>
      </c>
      <c r="N899" s="65">
        <v>403213</v>
      </c>
      <c r="O899" s="65">
        <v>579999</v>
      </c>
      <c r="P899" s="65">
        <v>0</v>
      </c>
      <c r="Q899" s="65">
        <v>93087</v>
      </c>
      <c r="R899" s="65">
        <v>24243</v>
      </c>
      <c r="S899" s="65">
        <v>5772</v>
      </c>
      <c r="T899" s="57">
        <v>0</v>
      </c>
      <c r="U899" s="58">
        <v>4986588.9982557762</v>
      </c>
      <c r="V899" s="58">
        <v>3454000.8226972679</v>
      </c>
      <c r="W899" s="58" t="str">
        <f t="shared" ref="W899:W962" si="14">IF(U899&gt;V899, "A", "B")</f>
        <v>A</v>
      </c>
      <c r="X899" s="58">
        <v>4986589</v>
      </c>
      <c r="Y899" s="63">
        <v>4350637</v>
      </c>
    </row>
    <row r="900" spans="1:25">
      <c r="A900" s="64" t="s">
        <v>1566</v>
      </c>
      <c r="B900" s="64" t="s">
        <v>2542</v>
      </c>
      <c r="C900" s="64" t="s">
        <v>49</v>
      </c>
      <c r="D900" s="64" t="s">
        <v>50</v>
      </c>
      <c r="E900" s="64" t="s">
        <v>2543</v>
      </c>
      <c r="F900" s="64" t="s">
        <v>2562</v>
      </c>
      <c r="G900" s="64" t="s">
        <v>98</v>
      </c>
      <c r="H900" s="64" t="s">
        <v>24</v>
      </c>
      <c r="I900" s="64" t="s">
        <v>2563</v>
      </c>
      <c r="J900" s="64" t="s">
        <v>25</v>
      </c>
      <c r="K900" s="64" t="s">
        <v>2544</v>
      </c>
      <c r="L900" s="65">
        <v>24326</v>
      </c>
      <c r="M900" s="65">
        <v>26506</v>
      </c>
      <c r="N900" s="65">
        <v>26506</v>
      </c>
      <c r="O900" s="65">
        <v>29857</v>
      </c>
      <c r="P900" s="65">
        <v>0</v>
      </c>
      <c r="Q900" s="65">
        <v>6313</v>
      </c>
      <c r="R900" s="65">
        <v>2054</v>
      </c>
      <c r="S900" s="65">
        <v>200</v>
      </c>
      <c r="T900" s="57">
        <v>6462</v>
      </c>
      <c r="U900" s="58">
        <v>287136.65302934195</v>
      </c>
      <c r="V900" s="58">
        <v>344734.30933906022</v>
      </c>
      <c r="W900" s="58" t="str">
        <f t="shared" si="14"/>
        <v>B</v>
      </c>
      <c r="X900" s="58">
        <v>344734</v>
      </c>
      <c r="Y900" s="63">
        <v>300769</v>
      </c>
    </row>
    <row r="901" spans="1:25">
      <c r="A901" s="64" t="s">
        <v>2564</v>
      </c>
      <c r="B901" s="64" t="s">
        <v>2542</v>
      </c>
      <c r="C901" s="64" t="s">
        <v>28</v>
      </c>
      <c r="D901" s="64" t="s">
        <v>29</v>
      </c>
      <c r="E901" s="64" t="s">
        <v>2543</v>
      </c>
      <c r="F901" s="64" t="s">
        <v>2565</v>
      </c>
      <c r="G901" s="64" t="s">
        <v>23</v>
      </c>
      <c r="H901" s="64" t="s">
        <v>24</v>
      </c>
      <c r="I901" s="64" t="s">
        <v>689</v>
      </c>
      <c r="J901" s="64" t="s">
        <v>2566</v>
      </c>
      <c r="K901" s="64" t="s">
        <v>2544</v>
      </c>
      <c r="L901" s="65">
        <v>261685</v>
      </c>
      <c r="M901" s="65">
        <v>361009</v>
      </c>
      <c r="N901" s="65">
        <v>360919</v>
      </c>
      <c r="O901" s="65">
        <v>391906</v>
      </c>
      <c r="P901" s="65">
        <v>0</v>
      </c>
      <c r="Q901" s="65">
        <v>71041</v>
      </c>
      <c r="R901" s="65">
        <v>15312</v>
      </c>
      <c r="S901" s="65">
        <v>4225</v>
      </c>
      <c r="T901" s="57">
        <v>0</v>
      </c>
      <c r="U901" s="58">
        <v>3675410.3532840502</v>
      </c>
      <c r="V901" s="58">
        <v>2408054.0203433684</v>
      </c>
      <c r="W901" s="58" t="str">
        <f t="shared" si="14"/>
        <v>A</v>
      </c>
      <c r="X901" s="58">
        <v>3675410</v>
      </c>
      <c r="Y901" s="63">
        <v>3206676</v>
      </c>
    </row>
    <row r="902" spans="1:25">
      <c r="A902" s="64" t="s">
        <v>2567</v>
      </c>
      <c r="B902" s="64" t="s">
        <v>2542</v>
      </c>
      <c r="C902" s="64" t="s">
        <v>102</v>
      </c>
      <c r="D902" s="64" t="s">
        <v>103</v>
      </c>
      <c r="E902" s="64" t="s">
        <v>2543</v>
      </c>
      <c r="F902" s="64" t="s">
        <v>2568</v>
      </c>
      <c r="G902" s="64" t="s">
        <v>122</v>
      </c>
      <c r="H902" s="64" t="s">
        <v>24</v>
      </c>
      <c r="I902" s="64" t="s">
        <v>24</v>
      </c>
      <c r="J902" s="64" t="s">
        <v>2566</v>
      </c>
      <c r="K902" s="64" t="s">
        <v>2544</v>
      </c>
      <c r="L902" s="65">
        <v>103234</v>
      </c>
      <c r="M902" s="65">
        <v>0</v>
      </c>
      <c r="N902" s="65">
        <v>0</v>
      </c>
      <c r="O902" s="65">
        <v>264868</v>
      </c>
      <c r="P902" s="65">
        <v>0</v>
      </c>
      <c r="Q902" s="65">
        <v>19128</v>
      </c>
      <c r="R902" s="65">
        <v>4443</v>
      </c>
      <c r="S902" s="65">
        <v>1697</v>
      </c>
      <c r="T902" s="57">
        <v>0</v>
      </c>
      <c r="U902" s="58">
        <v>1397542.7226884733</v>
      </c>
      <c r="V902" s="58">
        <v>671257.89665869088</v>
      </c>
      <c r="W902" s="58" t="str">
        <f t="shared" si="14"/>
        <v>A</v>
      </c>
      <c r="X902" s="58">
        <v>1397543</v>
      </c>
      <c r="Y902" s="63">
        <v>1219311</v>
      </c>
    </row>
    <row r="903" spans="1:25">
      <c r="A903" s="64" t="s">
        <v>2569</v>
      </c>
      <c r="B903" s="64" t="s">
        <v>2570</v>
      </c>
      <c r="C903" s="64" t="s">
        <v>19</v>
      </c>
      <c r="D903" s="64" t="s">
        <v>20</v>
      </c>
      <c r="E903" s="64" t="s">
        <v>2571</v>
      </c>
      <c r="F903" s="64" t="s">
        <v>22</v>
      </c>
      <c r="G903" s="64" t="s">
        <v>23</v>
      </c>
      <c r="H903" s="64" t="s">
        <v>24</v>
      </c>
      <c r="I903" s="64" t="s">
        <v>24</v>
      </c>
      <c r="J903" s="64" t="s">
        <v>25</v>
      </c>
      <c r="K903" s="64" t="s">
        <v>240</v>
      </c>
      <c r="L903" s="65">
        <v>0</v>
      </c>
      <c r="M903" s="65">
        <v>2633336</v>
      </c>
      <c r="N903" s="65">
        <v>2633105</v>
      </c>
      <c r="O903" s="65">
        <v>1588463</v>
      </c>
      <c r="P903" s="65">
        <v>0</v>
      </c>
      <c r="Q903" s="65">
        <v>210557</v>
      </c>
      <c r="R903" s="65">
        <v>77781</v>
      </c>
      <c r="S903" s="65">
        <v>16170</v>
      </c>
      <c r="T903" s="57">
        <v>0</v>
      </c>
      <c r="U903" s="58">
        <v>14396085.237758696</v>
      </c>
      <c r="V903" s="58">
        <v>11502569.379766198</v>
      </c>
      <c r="W903" s="58" t="str">
        <f t="shared" si="14"/>
        <v>A</v>
      </c>
      <c r="X903" s="58">
        <v>14396085</v>
      </c>
      <c r="Y903" s="63">
        <v>12003907</v>
      </c>
    </row>
    <row r="904" spans="1:25">
      <c r="A904" s="64" t="s">
        <v>1582</v>
      </c>
      <c r="B904" s="64" t="s">
        <v>2570</v>
      </c>
      <c r="C904" s="64" t="s">
        <v>49</v>
      </c>
      <c r="D904" s="64" t="s">
        <v>50</v>
      </c>
      <c r="E904" s="64" t="s">
        <v>2571</v>
      </c>
      <c r="F904" s="64" t="s">
        <v>2444</v>
      </c>
      <c r="G904" s="64" t="s">
        <v>254</v>
      </c>
      <c r="H904" s="64" t="s">
        <v>24</v>
      </c>
      <c r="I904" s="64" t="s">
        <v>2572</v>
      </c>
      <c r="J904" s="64" t="s">
        <v>2573</v>
      </c>
      <c r="K904" s="64" t="s">
        <v>240</v>
      </c>
      <c r="L904" s="65">
        <v>9119</v>
      </c>
      <c r="M904" s="65">
        <v>14943</v>
      </c>
      <c r="N904" s="65">
        <v>14943</v>
      </c>
      <c r="O904" s="65">
        <v>20078</v>
      </c>
      <c r="P904" s="65">
        <v>0</v>
      </c>
      <c r="Q904" s="65">
        <v>3690</v>
      </c>
      <c r="R904" s="65">
        <v>1683</v>
      </c>
      <c r="S904" s="65">
        <v>144</v>
      </c>
      <c r="T904" s="57">
        <v>0</v>
      </c>
      <c r="U904" s="58">
        <v>177584.36829872426</v>
      </c>
      <c r="V904" s="58">
        <v>188513.67028872596</v>
      </c>
      <c r="W904" s="58" t="str">
        <f t="shared" si="14"/>
        <v>B</v>
      </c>
      <c r="X904" s="58">
        <v>188514</v>
      </c>
      <c r="Y904" s="63">
        <v>164472</v>
      </c>
    </row>
    <row r="905" spans="1:25">
      <c r="A905" s="64" t="s">
        <v>2574</v>
      </c>
      <c r="B905" s="64" t="s">
        <v>2570</v>
      </c>
      <c r="C905" s="64" t="s">
        <v>28</v>
      </c>
      <c r="D905" s="64" t="s">
        <v>29</v>
      </c>
      <c r="E905" s="64" t="s">
        <v>2571</v>
      </c>
      <c r="F905" s="64" t="s">
        <v>249</v>
      </c>
      <c r="G905" s="64" t="s">
        <v>302</v>
      </c>
      <c r="H905" s="64" t="s">
        <v>24</v>
      </c>
      <c r="I905" s="64" t="s">
        <v>2575</v>
      </c>
      <c r="J905" s="64" t="s">
        <v>1554</v>
      </c>
      <c r="K905" s="64" t="s">
        <v>240</v>
      </c>
      <c r="L905" s="65">
        <v>5937</v>
      </c>
      <c r="M905" s="65">
        <v>35180</v>
      </c>
      <c r="N905" s="65">
        <v>30582</v>
      </c>
      <c r="O905" s="65">
        <v>89803</v>
      </c>
      <c r="P905" s="65">
        <v>0</v>
      </c>
      <c r="Q905" s="65">
        <v>8913</v>
      </c>
      <c r="R905" s="65">
        <v>501</v>
      </c>
      <c r="S905" s="65">
        <v>1192</v>
      </c>
      <c r="T905" s="57">
        <v>0</v>
      </c>
      <c r="U905" s="58">
        <v>653073.46704254625</v>
      </c>
      <c r="V905" s="58">
        <v>200638.14819163666</v>
      </c>
      <c r="W905" s="58" t="str">
        <f t="shared" si="14"/>
        <v>A</v>
      </c>
      <c r="X905" s="58">
        <v>653073</v>
      </c>
      <c r="Y905" s="63">
        <v>569785</v>
      </c>
    </row>
    <row r="906" spans="1:25">
      <c r="A906" s="64" t="s">
        <v>2576</v>
      </c>
      <c r="B906" s="64" t="s">
        <v>2570</v>
      </c>
      <c r="C906" s="64" t="s">
        <v>28</v>
      </c>
      <c r="D906" s="64" t="s">
        <v>29</v>
      </c>
      <c r="E906" s="64" t="s">
        <v>2571</v>
      </c>
      <c r="F906" s="64" t="s">
        <v>859</v>
      </c>
      <c r="G906" s="64" t="s">
        <v>1650</v>
      </c>
      <c r="H906" s="64" t="s">
        <v>24</v>
      </c>
      <c r="I906" s="64" t="s">
        <v>2577</v>
      </c>
      <c r="J906" s="64" t="s">
        <v>2578</v>
      </c>
      <c r="K906" s="64" t="s">
        <v>240</v>
      </c>
      <c r="L906" s="65">
        <v>11936</v>
      </c>
      <c r="M906" s="65">
        <v>0</v>
      </c>
      <c r="N906" s="65">
        <v>0</v>
      </c>
      <c r="O906" s="65">
        <v>76639</v>
      </c>
      <c r="P906" s="65">
        <v>0</v>
      </c>
      <c r="Q906" s="65">
        <v>6288</v>
      </c>
      <c r="R906" s="65">
        <v>1716</v>
      </c>
      <c r="S906" s="65">
        <v>361</v>
      </c>
      <c r="T906" s="57">
        <v>0</v>
      </c>
      <c r="U906" s="58">
        <v>405580.73917139997</v>
      </c>
      <c r="V906" s="58">
        <v>238918.87631295127</v>
      </c>
      <c r="W906" s="58" t="str">
        <f t="shared" si="14"/>
        <v>A</v>
      </c>
      <c r="X906" s="58">
        <v>405581</v>
      </c>
      <c r="Y906" s="63">
        <v>353856</v>
      </c>
    </row>
    <row r="907" spans="1:25">
      <c r="A907" s="64" t="s">
        <v>2579</v>
      </c>
      <c r="B907" s="64" t="s">
        <v>2570</v>
      </c>
      <c r="C907" s="64" t="s">
        <v>28</v>
      </c>
      <c r="D907" s="64" t="s">
        <v>29</v>
      </c>
      <c r="E907" s="64" t="s">
        <v>2571</v>
      </c>
      <c r="F907" s="64" t="s">
        <v>261</v>
      </c>
      <c r="G907" s="64" t="s">
        <v>860</v>
      </c>
      <c r="H907" s="64" t="s">
        <v>24</v>
      </c>
      <c r="I907" s="64" t="s">
        <v>2580</v>
      </c>
      <c r="J907" s="64" t="s">
        <v>2581</v>
      </c>
      <c r="K907" s="64" t="s">
        <v>240</v>
      </c>
      <c r="L907" s="65">
        <v>20669</v>
      </c>
      <c r="M907" s="65">
        <v>0</v>
      </c>
      <c r="N907" s="65">
        <v>0</v>
      </c>
      <c r="O907" s="65">
        <v>54462</v>
      </c>
      <c r="P907" s="65">
        <v>0</v>
      </c>
      <c r="Q907" s="65">
        <v>12234</v>
      </c>
      <c r="R907" s="65">
        <v>2208</v>
      </c>
      <c r="S907" s="65">
        <v>258</v>
      </c>
      <c r="T907" s="57">
        <v>0</v>
      </c>
      <c r="U907" s="58">
        <v>527823.59864002792</v>
      </c>
      <c r="V907" s="58">
        <v>384042.70056509966</v>
      </c>
      <c r="W907" s="58" t="str">
        <f t="shared" si="14"/>
        <v>A</v>
      </c>
      <c r="X907" s="58">
        <v>527824</v>
      </c>
      <c r="Y907" s="63">
        <v>460509</v>
      </c>
    </row>
    <row r="908" spans="1:25">
      <c r="A908" s="64" t="s">
        <v>2582</v>
      </c>
      <c r="B908" s="64" t="s">
        <v>2570</v>
      </c>
      <c r="C908" s="64" t="s">
        <v>28</v>
      </c>
      <c r="D908" s="64" t="s">
        <v>29</v>
      </c>
      <c r="E908" s="64" t="s">
        <v>2571</v>
      </c>
      <c r="F908" s="64" t="s">
        <v>2583</v>
      </c>
      <c r="G908" s="64" t="s">
        <v>464</v>
      </c>
      <c r="H908" s="64" t="s">
        <v>24</v>
      </c>
      <c r="I908" s="64" t="s">
        <v>2584</v>
      </c>
      <c r="J908" s="64" t="s">
        <v>2585</v>
      </c>
      <c r="K908" s="64" t="s">
        <v>240</v>
      </c>
      <c r="L908" s="65">
        <v>50977</v>
      </c>
      <c r="M908" s="65">
        <v>105662</v>
      </c>
      <c r="N908" s="65">
        <v>105624</v>
      </c>
      <c r="O908" s="65">
        <v>156185</v>
      </c>
      <c r="P908" s="65">
        <v>0</v>
      </c>
      <c r="Q908" s="65">
        <v>29653</v>
      </c>
      <c r="R908" s="65">
        <v>5026</v>
      </c>
      <c r="S908" s="65">
        <v>975</v>
      </c>
      <c r="T908" s="57">
        <v>0</v>
      </c>
      <c r="U908" s="58">
        <v>1386079.0407408457</v>
      </c>
      <c r="V908" s="58">
        <v>907568.01048747019</v>
      </c>
      <c r="W908" s="58" t="str">
        <f t="shared" si="14"/>
        <v>A</v>
      </c>
      <c r="X908" s="58">
        <v>1386079</v>
      </c>
      <c r="Y908" s="63">
        <v>1209309</v>
      </c>
    </row>
    <row r="909" spans="1:25">
      <c r="A909" s="64" t="s">
        <v>2586</v>
      </c>
      <c r="B909" s="64" t="s">
        <v>2570</v>
      </c>
      <c r="C909" s="64" t="s">
        <v>49</v>
      </c>
      <c r="D909" s="64" t="s">
        <v>50</v>
      </c>
      <c r="E909" s="64" t="s">
        <v>2571</v>
      </c>
      <c r="F909" s="64" t="s">
        <v>276</v>
      </c>
      <c r="G909" s="64" t="s">
        <v>131</v>
      </c>
      <c r="H909" s="64" t="s">
        <v>24</v>
      </c>
      <c r="I909" s="64" t="s">
        <v>2587</v>
      </c>
      <c r="J909" s="64" t="s">
        <v>1554</v>
      </c>
      <c r="K909" s="64" t="s">
        <v>240</v>
      </c>
      <c r="L909" s="65">
        <v>3944</v>
      </c>
      <c r="M909" s="65">
        <v>58354</v>
      </c>
      <c r="N909" s="65">
        <v>33005</v>
      </c>
      <c r="O909" s="65">
        <v>105594</v>
      </c>
      <c r="P909" s="65">
        <v>59724</v>
      </c>
      <c r="Q909" s="65">
        <v>15476</v>
      </c>
      <c r="R909" s="65">
        <v>920</v>
      </c>
      <c r="S909" s="65">
        <v>1827</v>
      </c>
      <c r="T909" s="57">
        <v>0</v>
      </c>
      <c r="U909" s="58">
        <v>993923.56068486092</v>
      </c>
      <c r="V909" s="58">
        <v>351955.89232874429</v>
      </c>
      <c r="W909" s="58" t="str">
        <f t="shared" si="14"/>
        <v>A</v>
      </c>
      <c r="X909" s="58">
        <v>993924</v>
      </c>
      <c r="Y909" s="63">
        <v>867166</v>
      </c>
    </row>
    <row r="910" spans="1:25">
      <c r="A910" s="64" t="s">
        <v>2588</v>
      </c>
      <c r="B910" s="64" t="s">
        <v>2570</v>
      </c>
      <c r="C910" s="64" t="s">
        <v>28</v>
      </c>
      <c r="D910" s="64" t="s">
        <v>29</v>
      </c>
      <c r="E910" s="64" t="s">
        <v>2571</v>
      </c>
      <c r="F910" s="64" t="s">
        <v>891</v>
      </c>
      <c r="G910" s="64" t="s">
        <v>302</v>
      </c>
      <c r="H910" s="64" t="s">
        <v>24</v>
      </c>
      <c r="I910" s="64" t="s">
        <v>2589</v>
      </c>
      <c r="J910" s="64" t="s">
        <v>1554</v>
      </c>
      <c r="K910" s="64" t="s">
        <v>240</v>
      </c>
      <c r="L910" s="65">
        <v>8232</v>
      </c>
      <c r="M910" s="65">
        <v>0</v>
      </c>
      <c r="N910" s="65">
        <v>0</v>
      </c>
      <c r="O910" s="65">
        <v>91611</v>
      </c>
      <c r="P910" s="65">
        <v>0</v>
      </c>
      <c r="Q910" s="65">
        <v>10418</v>
      </c>
      <c r="R910" s="65">
        <v>715</v>
      </c>
      <c r="S910" s="65">
        <v>1452</v>
      </c>
      <c r="T910" s="57">
        <v>0</v>
      </c>
      <c r="U910" s="58">
        <v>747039.87140517181</v>
      </c>
      <c r="V910" s="58">
        <v>243764.33231031435</v>
      </c>
      <c r="W910" s="58" t="str">
        <f t="shared" si="14"/>
        <v>A</v>
      </c>
      <c r="X910" s="58">
        <v>747040</v>
      </c>
      <c r="Y910" s="63">
        <v>651768</v>
      </c>
    </row>
    <row r="911" spans="1:25">
      <c r="A911" s="64" t="s">
        <v>1704</v>
      </c>
      <c r="B911" s="64" t="s">
        <v>2570</v>
      </c>
      <c r="C911" s="64" t="s">
        <v>28</v>
      </c>
      <c r="D911" s="64" t="s">
        <v>29</v>
      </c>
      <c r="E911" s="64" t="s">
        <v>2571</v>
      </c>
      <c r="F911" s="64" t="s">
        <v>2590</v>
      </c>
      <c r="G911" s="64" t="s">
        <v>254</v>
      </c>
      <c r="H911" s="64" t="s">
        <v>24</v>
      </c>
      <c r="I911" s="64" t="s">
        <v>2591</v>
      </c>
      <c r="J911" s="64" t="s">
        <v>2573</v>
      </c>
      <c r="K911" s="64" t="s">
        <v>240</v>
      </c>
      <c r="L911" s="65">
        <v>24425</v>
      </c>
      <c r="M911" s="65">
        <v>39746</v>
      </c>
      <c r="N911" s="65">
        <v>39603</v>
      </c>
      <c r="O911" s="65">
        <v>74907</v>
      </c>
      <c r="P911" s="65">
        <v>0</v>
      </c>
      <c r="Q911" s="65">
        <v>10769</v>
      </c>
      <c r="R911" s="65">
        <v>2270</v>
      </c>
      <c r="S911" s="65">
        <v>896</v>
      </c>
      <c r="T911" s="57">
        <v>0</v>
      </c>
      <c r="U911" s="58">
        <v>630882.16220499598</v>
      </c>
      <c r="V911" s="58">
        <v>361379.93408061936</v>
      </c>
      <c r="W911" s="58" t="str">
        <f t="shared" si="14"/>
        <v>A</v>
      </c>
      <c r="X911" s="58">
        <v>630882</v>
      </c>
      <c r="Y911" s="63">
        <v>550424</v>
      </c>
    </row>
    <row r="912" spans="1:25">
      <c r="A912" s="64" t="s">
        <v>2592</v>
      </c>
      <c r="B912" s="64" t="s">
        <v>2570</v>
      </c>
      <c r="C912" s="64" t="s">
        <v>28</v>
      </c>
      <c r="D912" s="64" t="s">
        <v>29</v>
      </c>
      <c r="E912" s="64" t="s">
        <v>2571</v>
      </c>
      <c r="F912" s="64" t="s">
        <v>2593</v>
      </c>
      <c r="G912" s="64" t="s">
        <v>23</v>
      </c>
      <c r="H912" s="64" t="s">
        <v>24</v>
      </c>
      <c r="I912" s="64" t="s">
        <v>1426</v>
      </c>
      <c r="J912" s="64" t="s">
        <v>1554</v>
      </c>
      <c r="K912" s="64" t="s">
        <v>240</v>
      </c>
      <c r="L912" s="65">
        <v>372676</v>
      </c>
      <c r="M912" s="65">
        <v>474802</v>
      </c>
      <c r="N912" s="65">
        <v>368146</v>
      </c>
      <c r="O912" s="65">
        <v>583776</v>
      </c>
      <c r="P912" s="65">
        <v>452641</v>
      </c>
      <c r="Q912" s="65">
        <v>86056</v>
      </c>
      <c r="R912" s="65">
        <v>83005</v>
      </c>
      <c r="S912" s="65">
        <v>5067</v>
      </c>
      <c r="T912" s="57">
        <v>103773</v>
      </c>
      <c r="U912" s="58">
        <v>4657923.543031835</v>
      </c>
      <c r="V912" s="58">
        <v>8827220.7665731106</v>
      </c>
      <c r="W912" s="58" t="str">
        <f t="shared" si="14"/>
        <v>B</v>
      </c>
      <c r="X912" s="58">
        <v>8827221</v>
      </c>
      <c r="Y912" s="63">
        <v>7701463</v>
      </c>
    </row>
    <row r="913" spans="1:25">
      <c r="A913" s="64" t="s">
        <v>1726</v>
      </c>
      <c r="B913" s="64" t="s">
        <v>2570</v>
      </c>
      <c r="C913" s="64" t="s">
        <v>28</v>
      </c>
      <c r="D913" s="64" t="s">
        <v>29</v>
      </c>
      <c r="E913" s="64" t="s">
        <v>2571</v>
      </c>
      <c r="F913" s="64" t="s">
        <v>2594</v>
      </c>
      <c r="G913" s="64" t="s">
        <v>23</v>
      </c>
      <c r="H913" s="64" t="s">
        <v>24</v>
      </c>
      <c r="I913" s="64" t="s">
        <v>2595</v>
      </c>
      <c r="J913" s="64" t="s">
        <v>1849</v>
      </c>
      <c r="K913" s="64" t="s">
        <v>240</v>
      </c>
      <c r="L913" s="65">
        <v>49142</v>
      </c>
      <c r="M913" s="65">
        <v>90404</v>
      </c>
      <c r="N913" s="65">
        <v>89233</v>
      </c>
      <c r="O913" s="65">
        <v>154637</v>
      </c>
      <c r="P913" s="65">
        <v>0</v>
      </c>
      <c r="Q913" s="65">
        <v>22221</v>
      </c>
      <c r="R913" s="65">
        <v>5598</v>
      </c>
      <c r="S913" s="65">
        <v>2169</v>
      </c>
      <c r="T913" s="57">
        <v>0</v>
      </c>
      <c r="U913" s="58">
        <v>1356131.2034996776</v>
      </c>
      <c r="V913" s="58">
        <v>810998.52855268423</v>
      </c>
      <c r="W913" s="58" t="str">
        <f t="shared" si="14"/>
        <v>A</v>
      </c>
      <c r="X913" s="58">
        <v>1356131</v>
      </c>
      <c r="Y913" s="63">
        <v>1183180</v>
      </c>
    </row>
    <row r="914" spans="1:25">
      <c r="A914" s="64" t="s">
        <v>1443</v>
      </c>
      <c r="B914" s="64" t="s">
        <v>2570</v>
      </c>
      <c r="C914" s="64" t="s">
        <v>28</v>
      </c>
      <c r="D914" s="64" t="s">
        <v>29</v>
      </c>
      <c r="E914" s="64" t="s">
        <v>2571</v>
      </c>
      <c r="F914" s="64" t="s">
        <v>2596</v>
      </c>
      <c r="G914" s="64" t="s">
        <v>464</v>
      </c>
      <c r="H914" s="64" t="s">
        <v>24</v>
      </c>
      <c r="I914" s="64" t="s">
        <v>2597</v>
      </c>
      <c r="J914" s="64" t="s">
        <v>2585</v>
      </c>
      <c r="K914" s="64" t="s">
        <v>240</v>
      </c>
      <c r="L914" s="65">
        <v>19616</v>
      </c>
      <c r="M914" s="65">
        <v>41621</v>
      </c>
      <c r="N914" s="65">
        <v>41621</v>
      </c>
      <c r="O914" s="65">
        <v>59403</v>
      </c>
      <c r="P914" s="65">
        <v>0</v>
      </c>
      <c r="Q914" s="65">
        <v>10204</v>
      </c>
      <c r="R914" s="65">
        <v>1443</v>
      </c>
      <c r="S914" s="65">
        <v>516</v>
      </c>
      <c r="T914" s="57">
        <v>0</v>
      </c>
      <c r="U914" s="58">
        <v>518650.09537583997</v>
      </c>
      <c r="V914" s="58">
        <v>291831.39427970198</v>
      </c>
      <c r="W914" s="58" t="str">
        <f t="shared" si="14"/>
        <v>A</v>
      </c>
      <c r="X914" s="58">
        <v>518650</v>
      </c>
      <c r="Y914" s="63">
        <v>452505</v>
      </c>
    </row>
    <row r="915" spans="1:25">
      <c r="A915" s="64" t="s">
        <v>2598</v>
      </c>
      <c r="B915" s="64" t="s">
        <v>2570</v>
      </c>
      <c r="C915" s="64" t="s">
        <v>102</v>
      </c>
      <c r="D915" s="64" t="s">
        <v>103</v>
      </c>
      <c r="E915" s="64" t="s">
        <v>2571</v>
      </c>
      <c r="F915" s="64" t="s">
        <v>846</v>
      </c>
      <c r="G915" s="64" t="s">
        <v>181</v>
      </c>
      <c r="H915" s="64" t="s">
        <v>24</v>
      </c>
      <c r="I915" s="64" t="s">
        <v>24</v>
      </c>
      <c r="J915" s="64" t="s">
        <v>1554</v>
      </c>
      <c r="K915" s="64" t="s">
        <v>240</v>
      </c>
      <c r="L915" s="65">
        <v>112660</v>
      </c>
      <c r="M915" s="65">
        <v>242475</v>
      </c>
      <c r="N915" s="65">
        <v>242494</v>
      </c>
      <c r="O915" s="65">
        <v>379971</v>
      </c>
      <c r="P915" s="65">
        <v>0</v>
      </c>
      <c r="Q915" s="65">
        <v>33363</v>
      </c>
      <c r="R915" s="65">
        <v>12587</v>
      </c>
      <c r="S915" s="65">
        <v>2735</v>
      </c>
      <c r="T915" s="57">
        <v>0</v>
      </c>
      <c r="U915" s="58">
        <v>2238309.7423553295</v>
      </c>
      <c r="V915" s="58">
        <v>1516508.4489386878</v>
      </c>
      <c r="W915" s="58" t="str">
        <f t="shared" si="14"/>
        <v>A</v>
      </c>
      <c r="X915" s="58">
        <v>2238310</v>
      </c>
      <c r="Y915" s="63">
        <v>1952853</v>
      </c>
    </row>
    <row r="916" spans="1:25">
      <c r="A916" s="64" t="s">
        <v>2599</v>
      </c>
      <c r="B916" s="64" t="s">
        <v>2570</v>
      </c>
      <c r="C916" s="64" t="s">
        <v>102</v>
      </c>
      <c r="D916" s="64" t="s">
        <v>103</v>
      </c>
      <c r="E916" s="64" t="s">
        <v>2571</v>
      </c>
      <c r="F916" s="64" t="s">
        <v>1645</v>
      </c>
      <c r="G916" s="64" t="s">
        <v>131</v>
      </c>
      <c r="H916" s="64" t="s">
        <v>24</v>
      </c>
      <c r="I916" s="64" t="s">
        <v>24</v>
      </c>
      <c r="J916" s="64" t="s">
        <v>1554</v>
      </c>
      <c r="K916" s="64" t="s">
        <v>240</v>
      </c>
      <c r="L916" s="65">
        <v>146570</v>
      </c>
      <c r="M916" s="65">
        <v>30442</v>
      </c>
      <c r="N916" s="65">
        <v>161573</v>
      </c>
      <c r="O916" s="65">
        <v>45711</v>
      </c>
      <c r="P916" s="65">
        <v>242614</v>
      </c>
      <c r="Q916" s="65">
        <v>4876</v>
      </c>
      <c r="R916" s="65">
        <v>1966</v>
      </c>
      <c r="S916" s="65">
        <v>541</v>
      </c>
      <c r="T916" s="57">
        <v>0</v>
      </c>
      <c r="U916" s="58">
        <v>331745.36615563114</v>
      </c>
      <c r="V916" s="58">
        <v>230671.24236700969</v>
      </c>
      <c r="W916" s="58" t="str">
        <f t="shared" si="14"/>
        <v>A</v>
      </c>
      <c r="X916" s="58">
        <v>331745</v>
      </c>
      <c r="Y916" s="63">
        <v>289437</v>
      </c>
    </row>
    <row r="917" spans="1:25">
      <c r="A917" s="64" t="s">
        <v>1984</v>
      </c>
      <c r="B917" s="64" t="s">
        <v>2570</v>
      </c>
      <c r="C917" s="64" t="s">
        <v>102</v>
      </c>
      <c r="D917" s="64" t="s">
        <v>103</v>
      </c>
      <c r="E917" s="64" t="s">
        <v>2571</v>
      </c>
      <c r="F917" s="64" t="s">
        <v>775</v>
      </c>
      <c r="G917" s="64" t="s">
        <v>302</v>
      </c>
      <c r="H917" s="64" t="s">
        <v>24</v>
      </c>
      <c r="I917" s="64" t="s">
        <v>24</v>
      </c>
      <c r="J917" s="64" t="s">
        <v>1554</v>
      </c>
      <c r="K917" s="64" t="s">
        <v>240</v>
      </c>
      <c r="L917" s="65">
        <v>78064</v>
      </c>
      <c r="M917" s="65">
        <v>182075</v>
      </c>
      <c r="N917" s="65">
        <v>186864</v>
      </c>
      <c r="O917" s="65">
        <v>344570</v>
      </c>
      <c r="P917" s="65">
        <v>0</v>
      </c>
      <c r="Q917" s="65">
        <v>30316</v>
      </c>
      <c r="R917" s="65">
        <v>4765</v>
      </c>
      <c r="S917" s="65">
        <v>2987</v>
      </c>
      <c r="T917" s="57">
        <v>0</v>
      </c>
      <c r="U917" s="58">
        <v>2117477.9382547447</v>
      </c>
      <c r="V917" s="58">
        <v>901177.68591427198</v>
      </c>
      <c r="W917" s="58" t="str">
        <f t="shared" si="14"/>
        <v>A</v>
      </c>
      <c r="X917" s="58">
        <v>2117478</v>
      </c>
      <c r="Y917" s="63">
        <v>1847431</v>
      </c>
    </row>
    <row r="918" spans="1:25">
      <c r="A918" s="64" t="s">
        <v>2600</v>
      </c>
      <c r="B918" s="64" t="s">
        <v>2601</v>
      </c>
      <c r="C918" s="64" t="s">
        <v>19</v>
      </c>
      <c r="D918" s="64" t="s">
        <v>20</v>
      </c>
      <c r="E918" s="64" t="s">
        <v>2602</v>
      </c>
      <c r="F918" s="64" t="s">
        <v>22</v>
      </c>
      <c r="G918" s="64" t="s">
        <v>23</v>
      </c>
      <c r="H918" s="64" t="s">
        <v>24</v>
      </c>
      <c r="I918" s="64" t="s">
        <v>24</v>
      </c>
      <c r="J918" s="64" t="s">
        <v>25</v>
      </c>
      <c r="K918" s="64" t="s">
        <v>172</v>
      </c>
      <c r="L918" s="65">
        <v>0</v>
      </c>
      <c r="M918" s="65">
        <v>11865710</v>
      </c>
      <c r="N918" s="65">
        <v>11863895</v>
      </c>
      <c r="O918" s="65">
        <v>3570747</v>
      </c>
      <c r="P918" s="65">
        <v>0</v>
      </c>
      <c r="Q918" s="65">
        <v>397485</v>
      </c>
      <c r="R918" s="65">
        <v>496565</v>
      </c>
      <c r="S918" s="65">
        <v>13346</v>
      </c>
      <c r="T918" s="57">
        <v>0</v>
      </c>
      <c r="U918" s="58">
        <v>23451055.945433658</v>
      </c>
      <c r="V918" s="58">
        <v>45020044.07420399</v>
      </c>
      <c r="W918" s="58" t="str">
        <f t="shared" si="14"/>
        <v>B</v>
      </c>
      <c r="X918" s="58">
        <v>45020044</v>
      </c>
      <c r="Y918" s="63">
        <v>37539123</v>
      </c>
    </row>
    <row r="919" spans="1:25">
      <c r="A919" s="64" t="s">
        <v>2603</v>
      </c>
      <c r="B919" s="64" t="s">
        <v>2601</v>
      </c>
      <c r="C919" s="64" t="s">
        <v>49</v>
      </c>
      <c r="D919" s="64" t="s">
        <v>50</v>
      </c>
      <c r="E919" s="64" t="s">
        <v>2602</v>
      </c>
      <c r="F919" s="64" t="s">
        <v>2604</v>
      </c>
      <c r="G919" s="64" t="s">
        <v>161</v>
      </c>
      <c r="H919" s="64" t="s">
        <v>2605</v>
      </c>
      <c r="I919" s="64" t="s">
        <v>24</v>
      </c>
      <c r="J919" s="64" t="s">
        <v>2606</v>
      </c>
      <c r="K919" s="64" t="s">
        <v>172</v>
      </c>
      <c r="L919" s="65">
        <v>55831</v>
      </c>
      <c r="M919" s="65">
        <v>58836</v>
      </c>
      <c r="N919" s="65">
        <v>59084</v>
      </c>
      <c r="O919" s="65">
        <v>55310</v>
      </c>
      <c r="P919" s="65">
        <v>0</v>
      </c>
      <c r="Q919" s="65">
        <v>1937</v>
      </c>
      <c r="R919" s="65">
        <v>4820</v>
      </c>
      <c r="S919" s="65">
        <v>184</v>
      </c>
      <c r="T919" s="57">
        <v>28047</v>
      </c>
      <c r="U919" s="58">
        <v>199575.750490965</v>
      </c>
      <c r="V919" s="58">
        <v>732698.7134742823</v>
      </c>
      <c r="W919" s="58" t="str">
        <f t="shared" si="14"/>
        <v>B</v>
      </c>
      <c r="X919" s="58">
        <v>732699</v>
      </c>
      <c r="Y919" s="63">
        <v>639256</v>
      </c>
    </row>
    <row r="920" spans="1:25">
      <c r="A920" s="64" t="s">
        <v>2607</v>
      </c>
      <c r="B920" s="64" t="s">
        <v>2601</v>
      </c>
      <c r="C920" s="64" t="s">
        <v>28</v>
      </c>
      <c r="D920" s="64" t="s">
        <v>29</v>
      </c>
      <c r="E920" s="64" t="s">
        <v>2602</v>
      </c>
      <c r="F920" s="64" t="s">
        <v>2307</v>
      </c>
      <c r="G920" s="64" t="s">
        <v>68</v>
      </c>
      <c r="H920" s="64" t="s">
        <v>24</v>
      </c>
      <c r="I920" s="64" t="s">
        <v>243</v>
      </c>
      <c r="J920" s="64" t="s">
        <v>2608</v>
      </c>
      <c r="K920" s="64" t="s">
        <v>172</v>
      </c>
      <c r="L920" s="65">
        <v>108347</v>
      </c>
      <c r="M920" s="65">
        <v>103808</v>
      </c>
      <c r="N920" s="65">
        <v>103758</v>
      </c>
      <c r="O920" s="65">
        <v>118032</v>
      </c>
      <c r="P920" s="65">
        <v>0</v>
      </c>
      <c r="Q920" s="65">
        <v>24608</v>
      </c>
      <c r="R920" s="65">
        <v>17129</v>
      </c>
      <c r="S920" s="65">
        <v>1187</v>
      </c>
      <c r="T920" s="57">
        <v>43733</v>
      </c>
      <c r="U920" s="58">
        <v>1191480.62973188</v>
      </c>
      <c r="V920" s="58">
        <v>2228708.2660086248</v>
      </c>
      <c r="W920" s="58" t="str">
        <f t="shared" si="14"/>
        <v>B</v>
      </c>
      <c r="X920" s="58">
        <v>2228708</v>
      </c>
      <c r="Y920" s="63">
        <v>1944475</v>
      </c>
    </row>
    <row r="921" spans="1:25">
      <c r="A921" s="64" t="s">
        <v>2609</v>
      </c>
      <c r="B921" s="64" t="s">
        <v>2601</v>
      </c>
      <c r="C921" s="64" t="s">
        <v>28</v>
      </c>
      <c r="D921" s="64" t="s">
        <v>29</v>
      </c>
      <c r="E921" s="64" t="s">
        <v>2602</v>
      </c>
      <c r="F921" s="64" t="s">
        <v>859</v>
      </c>
      <c r="G921" s="64" t="s">
        <v>175</v>
      </c>
      <c r="H921" s="64" t="s">
        <v>24</v>
      </c>
      <c r="I921" s="64" t="s">
        <v>2610</v>
      </c>
      <c r="J921" s="64" t="s">
        <v>2611</v>
      </c>
      <c r="K921" s="64" t="s">
        <v>1806</v>
      </c>
      <c r="L921" s="65">
        <v>69407</v>
      </c>
      <c r="M921" s="65">
        <v>57078</v>
      </c>
      <c r="N921" s="65">
        <v>57078</v>
      </c>
      <c r="O921" s="65">
        <v>46320</v>
      </c>
      <c r="P921" s="65">
        <v>0</v>
      </c>
      <c r="Q921" s="65">
        <v>8436</v>
      </c>
      <c r="R921" s="65">
        <v>11169</v>
      </c>
      <c r="S921" s="65">
        <v>86</v>
      </c>
      <c r="T921" s="57">
        <v>57306</v>
      </c>
      <c r="U921" s="58">
        <v>365630.43589089729</v>
      </c>
      <c r="V921" s="58">
        <v>1674261.9507537754</v>
      </c>
      <c r="W921" s="58" t="str">
        <f t="shared" si="14"/>
        <v>B</v>
      </c>
      <c r="X921" s="58">
        <v>1674262</v>
      </c>
      <c r="Y921" s="63">
        <v>1460739</v>
      </c>
    </row>
    <row r="922" spans="1:25">
      <c r="A922" s="64" t="s">
        <v>2612</v>
      </c>
      <c r="B922" s="64" t="s">
        <v>2601</v>
      </c>
      <c r="C922" s="64" t="s">
        <v>49</v>
      </c>
      <c r="D922" s="64" t="s">
        <v>50</v>
      </c>
      <c r="E922" s="64" t="s">
        <v>2602</v>
      </c>
      <c r="F922" s="64" t="s">
        <v>872</v>
      </c>
      <c r="G922" s="64" t="s">
        <v>1650</v>
      </c>
      <c r="H922" s="64" t="s">
        <v>2613</v>
      </c>
      <c r="I922" s="64" t="s">
        <v>24</v>
      </c>
      <c r="J922" s="64" t="s">
        <v>2606</v>
      </c>
      <c r="K922" s="64" t="s">
        <v>172</v>
      </c>
      <c r="L922" s="65">
        <v>23478</v>
      </c>
      <c r="M922" s="65">
        <v>52368</v>
      </c>
      <c r="N922" s="65">
        <v>52399</v>
      </c>
      <c r="O922" s="65">
        <v>60427</v>
      </c>
      <c r="P922" s="65">
        <v>0</v>
      </c>
      <c r="Q922" s="65">
        <v>4149</v>
      </c>
      <c r="R922" s="65">
        <v>1017</v>
      </c>
      <c r="S922" s="65">
        <v>487</v>
      </c>
      <c r="T922" s="57">
        <v>0</v>
      </c>
      <c r="U922" s="58">
        <v>329119.02369576565</v>
      </c>
      <c r="V922" s="58">
        <v>149408.27231416811</v>
      </c>
      <c r="W922" s="58" t="str">
        <f t="shared" si="14"/>
        <v>A</v>
      </c>
      <c r="X922" s="58">
        <v>329119</v>
      </c>
      <c r="Y922" s="63">
        <v>287146</v>
      </c>
    </row>
    <row r="923" spans="1:25">
      <c r="A923" s="64" t="s">
        <v>2614</v>
      </c>
      <c r="B923" s="64" t="s">
        <v>2601</v>
      </c>
      <c r="C923" s="64" t="s">
        <v>28</v>
      </c>
      <c r="D923" s="64" t="s">
        <v>29</v>
      </c>
      <c r="E923" s="64" t="s">
        <v>2602</v>
      </c>
      <c r="F923" s="64" t="s">
        <v>2069</v>
      </c>
      <c r="G923" s="64" t="s">
        <v>23</v>
      </c>
      <c r="H923" s="64" t="s">
        <v>24</v>
      </c>
      <c r="I923" s="64" t="s">
        <v>2615</v>
      </c>
      <c r="J923" s="64" t="s">
        <v>2608</v>
      </c>
      <c r="K923" s="64" t="s">
        <v>172</v>
      </c>
      <c r="L923" s="65">
        <v>75408</v>
      </c>
      <c r="M923" s="65">
        <v>70419</v>
      </c>
      <c r="N923" s="65">
        <v>70419</v>
      </c>
      <c r="O923" s="65">
        <v>74982</v>
      </c>
      <c r="P923" s="65">
        <v>0</v>
      </c>
      <c r="Q923" s="65">
        <v>10038</v>
      </c>
      <c r="R923" s="65">
        <v>9973</v>
      </c>
      <c r="S923" s="65">
        <v>353</v>
      </c>
      <c r="T923" s="57">
        <v>37604</v>
      </c>
      <c r="U923" s="58">
        <v>516555.5615541999</v>
      </c>
      <c r="V923" s="58">
        <v>1370852.8796837353</v>
      </c>
      <c r="W923" s="58" t="str">
        <f t="shared" si="14"/>
        <v>B</v>
      </c>
      <c r="X923" s="58">
        <v>1370853</v>
      </c>
      <c r="Y923" s="63">
        <v>1196025</v>
      </c>
    </row>
    <row r="924" spans="1:25">
      <c r="A924" s="64" t="s">
        <v>2616</v>
      </c>
      <c r="B924" s="64" t="s">
        <v>2601</v>
      </c>
      <c r="C924" s="64" t="s">
        <v>49</v>
      </c>
      <c r="D924" s="64" t="s">
        <v>50</v>
      </c>
      <c r="E924" s="64" t="s">
        <v>2602</v>
      </c>
      <c r="F924" s="64" t="s">
        <v>301</v>
      </c>
      <c r="G924" s="64" t="s">
        <v>1650</v>
      </c>
      <c r="H924" s="64" t="s">
        <v>2617</v>
      </c>
      <c r="I924" s="64" t="s">
        <v>24</v>
      </c>
      <c r="J924" s="64" t="s">
        <v>2606</v>
      </c>
      <c r="K924" s="64" t="s">
        <v>172</v>
      </c>
      <c r="L924" s="65">
        <v>59298</v>
      </c>
      <c r="M924" s="65">
        <v>58733</v>
      </c>
      <c r="N924" s="65">
        <v>58733</v>
      </c>
      <c r="O924" s="65">
        <v>54582</v>
      </c>
      <c r="P924" s="65">
        <v>0</v>
      </c>
      <c r="Q924" s="65">
        <v>4319</v>
      </c>
      <c r="R924" s="65">
        <v>1348</v>
      </c>
      <c r="S924" s="65">
        <v>259</v>
      </c>
      <c r="T924" s="57">
        <v>33951</v>
      </c>
      <c r="U924" s="58">
        <v>284264.49540579802</v>
      </c>
      <c r="V924" s="58">
        <v>602820.15680012212</v>
      </c>
      <c r="W924" s="58" t="str">
        <f t="shared" si="14"/>
        <v>B</v>
      </c>
      <c r="X924" s="58">
        <v>602820</v>
      </c>
      <c r="Y924" s="63">
        <v>525941</v>
      </c>
    </row>
    <row r="925" spans="1:25">
      <c r="A925" s="64" t="s">
        <v>2618</v>
      </c>
      <c r="B925" s="64" t="s">
        <v>2601</v>
      </c>
      <c r="C925" s="64" t="s">
        <v>28</v>
      </c>
      <c r="D925" s="64" t="s">
        <v>29</v>
      </c>
      <c r="E925" s="64" t="s">
        <v>2602</v>
      </c>
      <c r="F925" s="64" t="s">
        <v>125</v>
      </c>
      <c r="G925" s="64" t="s">
        <v>769</v>
      </c>
      <c r="H925" s="64" t="s">
        <v>24</v>
      </c>
      <c r="I925" s="64" t="s">
        <v>2619</v>
      </c>
      <c r="J925" s="64" t="s">
        <v>2620</v>
      </c>
      <c r="K925" s="64" t="s">
        <v>172</v>
      </c>
      <c r="L925" s="65">
        <v>16623</v>
      </c>
      <c r="M925" s="65">
        <v>18314</v>
      </c>
      <c r="N925" s="65">
        <v>18314</v>
      </c>
      <c r="O925" s="65">
        <v>18682</v>
      </c>
      <c r="P925" s="65">
        <v>0</v>
      </c>
      <c r="Q925" s="65">
        <v>1805</v>
      </c>
      <c r="R925" s="65">
        <v>3124</v>
      </c>
      <c r="S925" s="65">
        <v>53</v>
      </c>
      <c r="T925" s="57">
        <v>6137</v>
      </c>
      <c r="U925" s="58">
        <v>101330.61504580978</v>
      </c>
      <c r="V925" s="58">
        <v>333745.2941717857</v>
      </c>
      <c r="W925" s="58" t="str">
        <f t="shared" si="14"/>
        <v>B</v>
      </c>
      <c r="X925" s="58">
        <v>333745</v>
      </c>
      <c r="Y925" s="63">
        <v>291182</v>
      </c>
    </row>
    <row r="926" spans="1:25">
      <c r="A926" s="64" t="s">
        <v>2621</v>
      </c>
      <c r="B926" s="64" t="s">
        <v>2601</v>
      </c>
      <c r="C926" s="64" t="s">
        <v>49</v>
      </c>
      <c r="D926" s="64" t="s">
        <v>50</v>
      </c>
      <c r="E926" s="64" t="s">
        <v>2602</v>
      </c>
      <c r="F926" s="64" t="s">
        <v>339</v>
      </c>
      <c r="G926" s="64" t="s">
        <v>117</v>
      </c>
      <c r="H926" s="64" t="s">
        <v>24</v>
      </c>
      <c r="I926" s="64" t="s">
        <v>2622</v>
      </c>
      <c r="J926" s="64" t="s">
        <v>2606</v>
      </c>
      <c r="K926" s="64" t="s">
        <v>172</v>
      </c>
      <c r="L926" s="65">
        <v>63658</v>
      </c>
      <c r="M926" s="65">
        <v>45794</v>
      </c>
      <c r="N926" s="65">
        <v>45794</v>
      </c>
      <c r="O926" s="65">
        <v>33972</v>
      </c>
      <c r="P926" s="65">
        <v>0</v>
      </c>
      <c r="Q926" s="65">
        <v>12370</v>
      </c>
      <c r="R926" s="65">
        <v>4901</v>
      </c>
      <c r="S926" s="65">
        <v>271</v>
      </c>
      <c r="T926" s="57">
        <v>61071</v>
      </c>
      <c r="U926" s="58">
        <v>493942.04062391666</v>
      </c>
      <c r="V926" s="58">
        <v>1346398.735983423</v>
      </c>
      <c r="W926" s="58" t="str">
        <f t="shared" si="14"/>
        <v>B</v>
      </c>
      <c r="X926" s="58">
        <v>1346399</v>
      </c>
      <c r="Y926" s="63">
        <v>1174689</v>
      </c>
    </row>
    <row r="927" spans="1:25">
      <c r="A927" s="64" t="s">
        <v>2623</v>
      </c>
      <c r="B927" s="64" t="s">
        <v>2601</v>
      </c>
      <c r="C927" s="64" t="s">
        <v>49</v>
      </c>
      <c r="D927" s="64" t="s">
        <v>50</v>
      </c>
      <c r="E927" s="64" t="s">
        <v>2602</v>
      </c>
      <c r="F927" s="64" t="s">
        <v>1525</v>
      </c>
      <c r="G927" s="64" t="s">
        <v>359</v>
      </c>
      <c r="H927" s="64" t="s">
        <v>24</v>
      </c>
      <c r="I927" s="64" t="s">
        <v>2624</v>
      </c>
      <c r="J927" s="64" t="s">
        <v>2608</v>
      </c>
      <c r="K927" s="64" t="s">
        <v>172</v>
      </c>
      <c r="L927" s="65">
        <v>31955</v>
      </c>
      <c r="M927" s="65">
        <v>26027</v>
      </c>
      <c r="N927" s="65">
        <v>26027</v>
      </c>
      <c r="O927" s="65">
        <v>26800</v>
      </c>
      <c r="P927" s="65">
        <v>0</v>
      </c>
      <c r="Q927" s="65">
        <v>4407</v>
      </c>
      <c r="R927" s="65">
        <v>6773</v>
      </c>
      <c r="S927" s="65">
        <v>133</v>
      </c>
      <c r="T927" s="57">
        <v>20910</v>
      </c>
      <c r="U927" s="58">
        <v>211034.54310959781</v>
      </c>
      <c r="V927" s="58">
        <v>828264.30681858165</v>
      </c>
      <c r="W927" s="58" t="str">
        <f t="shared" si="14"/>
        <v>B</v>
      </c>
      <c r="X927" s="58">
        <v>828264</v>
      </c>
      <c r="Y927" s="63">
        <v>722633</v>
      </c>
    </row>
    <row r="928" spans="1:25">
      <c r="A928" s="64" t="s">
        <v>2625</v>
      </c>
      <c r="B928" s="64" t="s">
        <v>2601</v>
      </c>
      <c r="C928" s="64" t="s">
        <v>28</v>
      </c>
      <c r="D928" s="64" t="s">
        <v>29</v>
      </c>
      <c r="E928" s="64" t="s">
        <v>2602</v>
      </c>
      <c r="F928" s="64" t="s">
        <v>2626</v>
      </c>
      <c r="G928" s="64" t="s">
        <v>1838</v>
      </c>
      <c r="H928" s="64" t="s">
        <v>24</v>
      </c>
      <c r="I928" s="64" t="s">
        <v>991</v>
      </c>
      <c r="J928" s="64" t="s">
        <v>2627</v>
      </c>
      <c r="K928" s="64" t="s">
        <v>1806</v>
      </c>
      <c r="L928" s="65">
        <v>138440</v>
      </c>
      <c r="M928" s="65">
        <v>119123</v>
      </c>
      <c r="N928" s="65">
        <v>119123</v>
      </c>
      <c r="O928" s="65">
        <v>101786</v>
      </c>
      <c r="P928" s="65">
        <v>0</v>
      </c>
      <c r="Q928" s="65">
        <v>22716</v>
      </c>
      <c r="R928" s="65">
        <v>20352</v>
      </c>
      <c r="S928" s="65">
        <v>723</v>
      </c>
      <c r="T928" s="57">
        <v>104908</v>
      </c>
      <c r="U928" s="58">
        <v>1022664.8101175131</v>
      </c>
      <c r="V928" s="58">
        <v>3192740.8098497204</v>
      </c>
      <c r="W928" s="58" t="str">
        <f t="shared" si="14"/>
        <v>B</v>
      </c>
      <c r="X928" s="58">
        <v>3192741</v>
      </c>
      <c r="Y928" s="63">
        <v>2785563</v>
      </c>
    </row>
    <row r="929" spans="1:25">
      <c r="A929" s="64" t="s">
        <v>2628</v>
      </c>
      <c r="B929" s="64" t="s">
        <v>2601</v>
      </c>
      <c r="C929" s="64" t="s">
        <v>28</v>
      </c>
      <c r="D929" s="64" t="s">
        <v>29</v>
      </c>
      <c r="E929" s="64" t="s">
        <v>2602</v>
      </c>
      <c r="F929" s="64" t="s">
        <v>2629</v>
      </c>
      <c r="G929" s="64" t="s">
        <v>1374</v>
      </c>
      <c r="H929" s="64" t="s">
        <v>24</v>
      </c>
      <c r="I929" s="64" t="s">
        <v>2052</v>
      </c>
      <c r="J929" s="64" t="s">
        <v>2620</v>
      </c>
      <c r="K929" s="64" t="s">
        <v>172</v>
      </c>
      <c r="L929" s="65">
        <v>79697</v>
      </c>
      <c r="M929" s="65">
        <v>53394</v>
      </c>
      <c r="N929" s="65">
        <v>53264</v>
      </c>
      <c r="O929" s="65">
        <v>49528</v>
      </c>
      <c r="P929" s="65">
        <v>0</v>
      </c>
      <c r="Q929" s="65">
        <v>13641</v>
      </c>
      <c r="R929" s="65">
        <v>14123</v>
      </c>
      <c r="S929" s="65">
        <v>362</v>
      </c>
      <c r="T929" s="57">
        <v>69462</v>
      </c>
      <c r="U929" s="58">
        <v>579103.03412383772</v>
      </c>
      <c r="V929" s="58">
        <v>2134369.7900430835</v>
      </c>
      <c r="W929" s="58" t="str">
        <f t="shared" si="14"/>
        <v>B</v>
      </c>
      <c r="X929" s="58">
        <v>2134370</v>
      </c>
      <c r="Y929" s="63">
        <v>1862168</v>
      </c>
    </row>
    <row r="930" spans="1:25">
      <c r="A930" s="64" t="s">
        <v>2630</v>
      </c>
      <c r="B930" s="64" t="s">
        <v>2601</v>
      </c>
      <c r="C930" s="64" t="s">
        <v>49</v>
      </c>
      <c r="D930" s="64" t="s">
        <v>50</v>
      </c>
      <c r="E930" s="64" t="s">
        <v>2602</v>
      </c>
      <c r="F930" s="64" t="s">
        <v>2631</v>
      </c>
      <c r="G930" s="64" t="s">
        <v>117</v>
      </c>
      <c r="H930" s="64" t="s">
        <v>2632</v>
      </c>
      <c r="I930" s="64" t="s">
        <v>24</v>
      </c>
      <c r="J930" s="64" t="s">
        <v>2606</v>
      </c>
      <c r="K930" s="64" t="s">
        <v>172</v>
      </c>
      <c r="L930" s="65">
        <v>54019</v>
      </c>
      <c r="M930" s="65">
        <v>52365</v>
      </c>
      <c r="N930" s="65">
        <v>52349</v>
      </c>
      <c r="O930" s="65">
        <v>48491</v>
      </c>
      <c r="P930" s="65">
        <v>0</v>
      </c>
      <c r="Q930" s="65">
        <v>1335</v>
      </c>
      <c r="R930" s="65">
        <v>5925</v>
      </c>
      <c r="S930" s="65">
        <v>38</v>
      </c>
      <c r="T930" s="57">
        <v>32161</v>
      </c>
      <c r="U930" s="58">
        <v>142895.85405325826</v>
      </c>
      <c r="V930" s="58">
        <v>852226.33120483067</v>
      </c>
      <c r="W930" s="58" t="str">
        <f t="shared" si="14"/>
        <v>B</v>
      </c>
      <c r="X930" s="58">
        <v>852226</v>
      </c>
      <c r="Y930" s="63">
        <v>743539</v>
      </c>
    </row>
    <row r="931" spans="1:25">
      <c r="A931" s="64" t="s">
        <v>2633</v>
      </c>
      <c r="B931" s="64" t="s">
        <v>2601</v>
      </c>
      <c r="C931" s="64" t="s">
        <v>49</v>
      </c>
      <c r="D931" s="64" t="s">
        <v>50</v>
      </c>
      <c r="E931" s="64" t="s">
        <v>2602</v>
      </c>
      <c r="F931" s="64" t="s">
        <v>584</v>
      </c>
      <c r="G931" s="64" t="s">
        <v>783</v>
      </c>
      <c r="H931" s="64" t="s">
        <v>24</v>
      </c>
      <c r="I931" s="64" t="s">
        <v>2634</v>
      </c>
      <c r="J931" s="64" t="s">
        <v>2635</v>
      </c>
      <c r="K931" s="64" t="s">
        <v>172</v>
      </c>
      <c r="L931" s="65">
        <v>32056</v>
      </c>
      <c r="M931" s="65">
        <v>27318</v>
      </c>
      <c r="N931" s="65">
        <v>27318</v>
      </c>
      <c r="O931" s="65">
        <v>25340</v>
      </c>
      <c r="P931" s="65">
        <v>0</v>
      </c>
      <c r="Q931" s="65">
        <v>3890</v>
      </c>
      <c r="R931" s="65">
        <v>5206</v>
      </c>
      <c r="S931" s="65">
        <v>111</v>
      </c>
      <c r="T931" s="57">
        <v>22520</v>
      </c>
      <c r="U931" s="58">
        <v>188504.18640097478</v>
      </c>
      <c r="V931" s="58">
        <v>726951.75587108207</v>
      </c>
      <c r="W931" s="58" t="str">
        <f t="shared" si="14"/>
        <v>B</v>
      </c>
      <c r="X931" s="58">
        <v>726952</v>
      </c>
      <c r="Y931" s="63">
        <v>634242</v>
      </c>
    </row>
    <row r="932" spans="1:25">
      <c r="A932" s="64" t="s">
        <v>2636</v>
      </c>
      <c r="B932" s="64" t="s">
        <v>2601</v>
      </c>
      <c r="C932" s="64" t="s">
        <v>28</v>
      </c>
      <c r="D932" s="64" t="s">
        <v>29</v>
      </c>
      <c r="E932" s="64" t="s">
        <v>2602</v>
      </c>
      <c r="F932" s="64" t="s">
        <v>2637</v>
      </c>
      <c r="G932" s="64" t="s">
        <v>1034</v>
      </c>
      <c r="H932" s="64" t="s">
        <v>24</v>
      </c>
      <c r="I932" s="64" t="s">
        <v>2638</v>
      </c>
      <c r="J932" s="64" t="s">
        <v>2639</v>
      </c>
      <c r="K932" s="64" t="s">
        <v>1806</v>
      </c>
      <c r="L932" s="65">
        <v>53949</v>
      </c>
      <c r="M932" s="65">
        <v>35496</v>
      </c>
      <c r="N932" s="65">
        <v>35496</v>
      </c>
      <c r="O932" s="65">
        <v>20978</v>
      </c>
      <c r="P932" s="65">
        <v>0</v>
      </c>
      <c r="Q932" s="65">
        <v>6417</v>
      </c>
      <c r="R932" s="65">
        <v>6948</v>
      </c>
      <c r="S932" s="65">
        <v>29</v>
      </c>
      <c r="T932" s="57">
        <v>59569</v>
      </c>
      <c r="U932" s="58">
        <v>243935.65195108403</v>
      </c>
      <c r="V932" s="58">
        <v>1363715.3859880033</v>
      </c>
      <c r="W932" s="58" t="str">
        <f t="shared" si="14"/>
        <v>B</v>
      </c>
      <c r="X932" s="58">
        <v>1363715</v>
      </c>
      <c r="Y932" s="63">
        <v>1189797</v>
      </c>
    </row>
    <row r="933" spans="1:25">
      <c r="A933" s="64" t="s">
        <v>2640</v>
      </c>
      <c r="B933" s="64" t="s">
        <v>2601</v>
      </c>
      <c r="C933" s="64" t="s">
        <v>28</v>
      </c>
      <c r="D933" s="64" t="s">
        <v>29</v>
      </c>
      <c r="E933" s="64" t="s">
        <v>2602</v>
      </c>
      <c r="F933" s="64" t="s">
        <v>2641</v>
      </c>
      <c r="G933" s="64" t="s">
        <v>250</v>
      </c>
      <c r="H933" s="64" t="s">
        <v>24</v>
      </c>
      <c r="I933" s="64" t="s">
        <v>2642</v>
      </c>
      <c r="J933" s="64" t="s">
        <v>2643</v>
      </c>
      <c r="K933" s="64" t="s">
        <v>172</v>
      </c>
      <c r="L933" s="65">
        <v>61055</v>
      </c>
      <c r="M933" s="65">
        <v>54815</v>
      </c>
      <c r="N933" s="65">
        <v>54725</v>
      </c>
      <c r="O933" s="65">
        <v>59322</v>
      </c>
      <c r="P933" s="65">
        <v>0</v>
      </c>
      <c r="Q933" s="65">
        <v>13305</v>
      </c>
      <c r="R933" s="65">
        <v>13466</v>
      </c>
      <c r="S933" s="65">
        <v>609</v>
      </c>
      <c r="T933" s="57">
        <v>31835</v>
      </c>
      <c r="U933" s="58">
        <v>629820.14268573304</v>
      </c>
      <c r="V933" s="58">
        <v>1608400.0860828699</v>
      </c>
      <c r="W933" s="58" t="str">
        <f t="shared" si="14"/>
        <v>B</v>
      </c>
      <c r="X933" s="58">
        <v>1608400</v>
      </c>
      <c r="Y933" s="63">
        <v>1403277</v>
      </c>
    </row>
    <row r="934" spans="1:25">
      <c r="A934" s="64" t="s">
        <v>2644</v>
      </c>
      <c r="B934" s="64" t="s">
        <v>2601</v>
      </c>
      <c r="C934" s="64" t="s">
        <v>28</v>
      </c>
      <c r="D934" s="64" t="s">
        <v>29</v>
      </c>
      <c r="E934" s="64" t="s">
        <v>2602</v>
      </c>
      <c r="F934" s="64" t="s">
        <v>2645</v>
      </c>
      <c r="G934" s="64" t="s">
        <v>632</v>
      </c>
      <c r="H934" s="64" t="s">
        <v>24</v>
      </c>
      <c r="I934" s="64" t="s">
        <v>2646</v>
      </c>
      <c r="J934" s="64" t="s">
        <v>2647</v>
      </c>
      <c r="K934" s="64" t="s">
        <v>172</v>
      </c>
      <c r="L934" s="65">
        <v>30045</v>
      </c>
      <c r="M934" s="65">
        <v>25761</v>
      </c>
      <c r="N934" s="65">
        <v>25711</v>
      </c>
      <c r="O934" s="65">
        <v>25477</v>
      </c>
      <c r="P934" s="65">
        <v>0</v>
      </c>
      <c r="Q934" s="65">
        <v>5152</v>
      </c>
      <c r="R934" s="65">
        <v>5208</v>
      </c>
      <c r="S934" s="65">
        <v>300</v>
      </c>
      <c r="T934" s="57">
        <v>19381</v>
      </c>
      <c r="U934" s="58">
        <v>259674.18136785275</v>
      </c>
      <c r="V934" s="58">
        <v>710990.54126253526</v>
      </c>
      <c r="W934" s="58" t="str">
        <f t="shared" si="14"/>
        <v>B</v>
      </c>
      <c r="X934" s="58">
        <v>710991</v>
      </c>
      <c r="Y934" s="63">
        <v>620317</v>
      </c>
    </row>
    <row r="935" spans="1:25">
      <c r="A935" s="64" t="s">
        <v>2648</v>
      </c>
      <c r="B935" s="64" t="s">
        <v>2601</v>
      </c>
      <c r="C935" s="64" t="s">
        <v>49</v>
      </c>
      <c r="D935" s="64" t="s">
        <v>50</v>
      </c>
      <c r="E935" s="64" t="s">
        <v>2602</v>
      </c>
      <c r="F935" s="64" t="s">
        <v>2649</v>
      </c>
      <c r="G935" s="64" t="s">
        <v>161</v>
      </c>
      <c r="H935" s="64" t="s">
        <v>2650</v>
      </c>
      <c r="I935" s="64" t="s">
        <v>24</v>
      </c>
      <c r="J935" s="64" t="s">
        <v>2606</v>
      </c>
      <c r="K935" s="64" t="s">
        <v>172</v>
      </c>
      <c r="L935" s="65">
        <v>59420</v>
      </c>
      <c r="M935" s="65">
        <v>59635</v>
      </c>
      <c r="N935" s="65">
        <v>59651</v>
      </c>
      <c r="O935" s="65">
        <v>57825</v>
      </c>
      <c r="P935" s="65">
        <v>0</v>
      </c>
      <c r="Q935" s="65">
        <v>3281</v>
      </c>
      <c r="R935" s="65">
        <v>8233</v>
      </c>
      <c r="S935" s="65">
        <v>63</v>
      </c>
      <c r="T935" s="57">
        <v>30890</v>
      </c>
      <c r="U935" s="58">
        <v>225457.25158184176</v>
      </c>
      <c r="V935" s="58">
        <v>1037180.0317850931</v>
      </c>
      <c r="W935" s="58" t="str">
        <f t="shared" si="14"/>
        <v>B</v>
      </c>
      <c r="X935" s="58">
        <v>1037180</v>
      </c>
      <c r="Y935" s="63">
        <v>904906</v>
      </c>
    </row>
    <row r="936" spans="1:25">
      <c r="A936" s="64" t="s">
        <v>2651</v>
      </c>
      <c r="B936" s="64" t="s">
        <v>2601</v>
      </c>
      <c r="C936" s="64" t="s">
        <v>49</v>
      </c>
      <c r="D936" s="64" t="s">
        <v>50</v>
      </c>
      <c r="E936" s="64" t="s">
        <v>2602</v>
      </c>
      <c r="F936" s="64" t="s">
        <v>1863</v>
      </c>
      <c r="G936" s="64" t="s">
        <v>860</v>
      </c>
      <c r="H936" s="64" t="s">
        <v>24</v>
      </c>
      <c r="I936" s="64" t="s">
        <v>2652</v>
      </c>
      <c r="J936" s="64" t="s">
        <v>2653</v>
      </c>
      <c r="K936" s="64" t="s">
        <v>1806</v>
      </c>
      <c r="L936" s="65">
        <v>45489</v>
      </c>
      <c r="M936" s="65">
        <v>31012</v>
      </c>
      <c r="N936" s="65">
        <v>31012</v>
      </c>
      <c r="O936" s="65">
        <v>19731</v>
      </c>
      <c r="P936" s="65">
        <v>0</v>
      </c>
      <c r="Q936" s="65">
        <v>6208</v>
      </c>
      <c r="R936" s="65">
        <v>5470</v>
      </c>
      <c r="S936" s="65">
        <v>206</v>
      </c>
      <c r="T936" s="57">
        <v>48185</v>
      </c>
      <c r="U936" s="58">
        <v>265012.73180892487</v>
      </c>
      <c r="V936" s="58">
        <v>1111182.0196803762</v>
      </c>
      <c r="W936" s="58" t="str">
        <f t="shared" si="14"/>
        <v>B</v>
      </c>
      <c r="X936" s="58">
        <v>1111182</v>
      </c>
      <c r="Y936" s="63">
        <v>969470</v>
      </c>
    </row>
    <row r="937" spans="1:25">
      <c r="A937" s="64" t="s">
        <v>2654</v>
      </c>
      <c r="B937" s="64" t="s">
        <v>2601</v>
      </c>
      <c r="C937" s="64" t="s">
        <v>49</v>
      </c>
      <c r="D937" s="64" t="s">
        <v>50</v>
      </c>
      <c r="E937" s="64" t="s">
        <v>2602</v>
      </c>
      <c r="F937" s="64" t="s">
        <v>2655</v>
      </c>
      <c r="G937" s="64" t="s">
        <v>1838</v>
      </c>
      <c r="H937" s="64" t="s">
        <v>2656</v>
      </c>
      <c r="I937" s="64" t="s">
        <v>24</v>
      </c>
      <c r="J937" s="64" t="s">
        <v>2627</v>
      </c>
      <c r="K937" s="64" t="s">
        <v>1806</v>
      </c>
      <c r="L937" s="65">
        <v>28441</v>
      </c>
      <c r="M937" s="65">
        <v>0</v>
      </c>
      <c r="N937" s="65">
        <v>0</v>
      </c>
      <c r="O937" s="65">
        <v>53515</v>
      </c>
      <c r="P937" s="65">
        <v>0</v>
      </c>
      <c r="Q937" s="65">
        <v>3488</v>
      </c>
      <c r="R937" s="65">
        <v>1760</v>
      </c>
      <c r="S937" s="65">
        <v>67</v>
      </c>
      <c r="T937" s="57">
        <v>0</v>
      </c>
      <c r="U937" s="58">
        <v>224043.27076040616</v>
      </c>
      <c r="V937" s="58">
        <v>190280.53550174402</v>
      </c>
      <c r="W937" s="58" t="str">
        <f t="shared" si="14"/>
        <v>A</v>
      </c>
      <c r="X937" s="58">
        <v>224043</v>
      </c>
      <c r="Y937" s="63">
        <v>195470</v>
      </c>
    </row>
    <row r="938" spans="1:25">
      <c r="A938" s="64" t="s">
        <v>2657</v>
      </c>
      <c r="B938" s="64" t="s">
        <v>2601</v>
      </c>
      <c r="C938" s="64" t="s">
        <v>49</v>
      </c>
      <c r="D938" s="64" t="s">
        <v>50</v>
      </c>
      <c r="E938" s="64" t="s">
        <v>2602</v>
      </c>
      <c r="F938" s="64" t="s">
        <v>2658</v>
      </c>
      <c r="G938" s="64" t="s">
        <v>161</v>
      </c>
      <c r="H938" s="64" t="s">
        <v>24</v>
      </c>
      <c r="I938" s="64" t="s">
        <v>2659</v>
      </c>
      <c r="J938" s="64" t="s">
        <v>2606</v>
      </c>
      <c r="K938" s="64" t="s">
        <v>172</v>
      </c>
      <c r="L938" s="65">
        <v>38925</v>
      </c>
      <c r="M938" s="65">
        <v>34684</v>
      </c>
      <c r="N938" s="65">
        <v>34684</v>
      </c>
      <c r="O938" s="65">
        <v>34324</v>
      </c>
      <c r="P938" s="65">
        <v>0</v>
      </c>
      <c r="Q938" s="65">
        <v>5739</v>
      </c>
      <c r="R938" s="65">
        <v>6500</v>
      </c>
      <c r="S938" s="65">
        <v>632</v>
      </c>
      <c r="T938" s="57">
        <v>23792</v>
      </c>
      <c r="U938" s="58">
        <v>351372.00000601332</v>
      </c>
      <c r="V938" s="58">
        <v>869602.78306921013</v>
      </c>
      <c r="W938" s="58" t="str">
        <f t="shared" si="14"/>
        <v>B</v>
      </c>
      <c r="X938" s="58">
        <v>869603</v>
      </c>
      <c r="Y938" s="63">
        <v>758700</v>
      </c>
    </row>
    <row r="939" spans="1:25">
      <c r="A939" s="64" t="s">
        <v>2660</v>
      </c>
      <c r="B939" s="64" t="s">
        <v>2601</v>
      </c>
      <c r="C939" s="64" t="s">
        <v>49</v>
      </c>
      <c r="D939" s="64" t="s">
        <v>50</v>
      </c>
      <c r="E939" s="64" t="s">
        <v>2602</v>
      </c>
      <c r="F939" s="64" t="s">
        <v>1896</v>
      </c>
      <c r="G939" s="64" t="s">
        <v>860</v>
      </c>
      <c r="H939" s="64" t="s">
        <v>2661</v>
      </c>
      <c r="I939" s="64" t="s">
        <v>24</v>
      </c>
      <c r="J939" s="64" t="s">
        <v>2653</v>
      </c>
      <c r="K939" s="64" t="s">
        <v>1806</v>
      </c>
      <c r="L939" s="65">
        <v>51512</v>
      </c>
      <c r="M939" s="65">
        <v>57632</v>
      </c>
      <c r="N939" s="65">
        <v>57632</v>
      </c>
      <c r="O939" s="65">
        <v>42329</v>
      </c>
      <c r="P939" s="65">
        <v>0</v>
      </c>
      <c r="Q939" s="65">
        <v>4613</v>
      </c>
      <c r="R939" s="65">
        <v>3702</v>
      </c>
      <c r="S939" s="65">
        <v>38</v>
      </c>
      <c r="T939" s="57">
        <v>34580</v>
      </c>
      <c r="U939" s="58">
        <v>231821.86140319682</v>
      </c>
      <c r="V939" s="58">
        <v>784383.9379952756</v>
      </c>
      <c r="W939" s="58" t="str">
        <f t="shared" si="14"/>
        <v>B</v>
      </c>
      <c r="X939" s="58">
        <v>784384</v>
      </c>
      <c r="Y939" s="63">
        <v>684350</v>
      </c>
    </row>
    <row r="940" spans="1:25">
      <c r="A940" s="64" t="s">
        <v>2662</v>
      </c>
      <c r="B940" s="64" t="s">
        <v>2601</v>
      </c>
      <c r="C940" s="64" t="s">
        <v>28</v>
      </c>
      <c r="D940" s="64" t="s">
        <v>29</v>
      </c>
      <c r="E940" s="64" t="s">
        <v>2602</v>
      </c>
      <c r="F940" s="64" t="s">
        <v>2663</v>
      </c>
      <c r="G940" s="64" t="s">
        <v>90</v>
      </c>
      <c r="H940" s="64" t="s">
        <v>24</v>
      </c>
      <c r="I940" s="64" t="s">
        <v>2664</v>
      </c>
      <c r="J940" s="64" t="s">
        <v>2606</v>
      </c>
      <c r="K940" s="64" t="s">
        <v>172</v>
      </c>
      <c r="L940" s="65">
        <v>2002512</v>
      </c>
      <c r="M940" s="65">
        <v>1688400</v>
      </c>
      <c r="N940" s="65">
        <v>1688210</v>
      </c>
      <c r="O940" s="65">
        <v>1526006</v>
      </c>
      <c r="P940" s="65">
        <v>0</v>
      </c>
      <c r="Q940" s="65">
        <v>358527</v>
      </c>
      <c r="R940" s="65">
        <v>264809</v>
      </c>
      <c r="S940" s="65">
        <v>12878</v>
      </c>
      <c r="T940" s="57">
        <v>1463792</v>
      </c>
      <c r="U940" s="58">
        <v>16230914.038791781</v>
      </c>
      <c r="V940" s="58">
        <v>43947848.738828972</v>
      </c>
      <c r="W940" s="58" t="str">
        <f t="shared" si="14"/>
        <v>B</v>
      </c>
      <c r="X940" s="58">
        <v>43947849</v>
      </c>
      <c r="Y940" s="63">
        <v>38343068</v>
      </c>
    </row>
    <row r="941" spans="1:25">
      <c r="A941" s="64" t="s">
        <v>2665</v>
      </c>
      <c r="B941" s="64" t="s">
        <v>2601</v>
      </c>
      <c r="C941" s="64" t="s">
        <v>28</v>
      </c>
      <c r="D941" s="64" t="s">
        <v>29</v>
      </c>
      <c r="E941" s="64" t="s">
        <v>2602</v>
      </c>
      <c r="F941" s="64" t="s">
        <v>2666</v>
      </c>
      <c r="G941" s="64" t="s">
        <v>860</v>
      </c>
      <c r="H941" s="64" t="s">
        <v>24</v>
      </c>
      <c r="I941" s="64" t="s">
        <v>2510</v>
      </c>
      <c r="J941" s="64" t="s">
        <v>2653</v>
      </c>
      <c r="K941" s="64" t="s">
        <v>1806</v>
      </c>
      <c r="L941" s="65">
        <v>604332</v>
      </c>
      <c r="M941" s="65">
        <v>423960</v>
      </c>
      <c r="N941" s="65">
        <v>423938</v>
      </c>
      <c r="O941" s="65">
        <v>305704</v>
      </c>
      <c r="P941" s="65">
        <v>0</v>
      </c>
      <c r="Q941" s="65">
        <v>63342</v>
      </c>
      <c r="R941" s="65">
        <v>87641</v>
      </c>
      <c r="S941" s="65">
        <v>1497</v>
      </c>
      <c r="T941" s="57">
        <v>596578</v>
      </c>
      <c r="U941" s="58">
        <v>2806753.9817491956</v>
      </c>
      <c r="V941" s="58">
        <v>14930830.64942199</v>
      </c>
      <c r="W941" s="58" t="str">
        <f t="shared" si="14"/>
        <v>B</v>
      </c>
      <c r="X941" s="58">
        <v>14930831</v>
      </c>
      <c r="Y941" s="63">
        <v>13026664</v>
      </c>
    </row>
    <row r="942" spans="1:25">
      <c r="A942" s="64" t="s">
        <v>2667</v>
      </c>
      <c r="B942" s="64" t="s">
        <v>2601</v>
      </c>
      <c r="C942" s="64" t="s">
        <v>28</v>
      </c>
      <c r="D942" s="64" t="s">
        <v>29</v>
      </c>
      <c r="E942" s="64" t="s">
        <v>2602</v>
      </c>
      <c r="F942" s="64" t="s">
        <v>2668</v>
      </c>
      <c r="G942" s="64" t="s">
        <v>902</v>
      </c>
      <c r="H942" s="64" t="s">
        <v>24</v>
      </c>
      <c r="I942" s="64" t="s">
        <v>2669</v>
      </c>
      <c r="J942" s="64" t="s">
        <v>2670</v>
      </c>
      <c r="K942" s="64" t="s">
        <v>172</v>
      </c>
      <c r="L942" s="65">
        <v>98177</v>
      </c>
      <c r="M942" s="65">
        <v>78686</v>
      </c>
      <c r="N942" s="65">
        <v>78686</v>
      </c>
      <c r="O942" s="65">
        <v>88082</v>
      </c>
      <c r="P942" s="65">
        <v>0</v>
      </c>
      <c r="Q942" s="65">
        <v>26834</v>
      </c>
      <c r="R942" s="65">
        <v>20226</v>
      </c>
      <c r="S942" s="65">
        <v>1305</v>
      </c>
      <c r="T942" s="57">
        <v>58499</v>
      </c>
      <c r="U942" s="58">
        <v>1221203.7556751727</v>
      </c>
      <c r="V942" s="58">
        <v>2676738.3139413004</v>
      </c>
      <c r="W942" s="58" t="str">
        <f t="shared" si="14"/>
        <v>B</v>
      </c>
      <c r="X942" s="58">
        <v>2676738</v>
      </c>
      <c r="Y942" s="63">
        <v>2335367</v>
      </c>
    </row>
    <row r="943" spans="1:25">
      <c r="A943" s="64" t="s">
        <v>2671</v>
      </c>
      <c r="B943" s="64" t="s">
        <v>2601</v>
      </c>
      <c r="C943" s="64" t="s">
        <v>28</v>
      </c>
      <c r="D943" s="64" t="s">
        <v>29</v>
      </c>
      <c r="E943" s="64" t="s">
        <v>2602</v>
      </c>
      <c r="F943" s="64" t="s">
        <v>2672</v>
      </c>
      <c r="G943" s="64" t="s">
        <v>150</v>
      </c>
      <c r="H943" s="64" t="s">
        <v>24</v>
      </c>
      <c r="I943" s="64" t="s">
        <v>648</v>
      </c>
      <c r="J943" s="64" t="s">
        <v>2635</v>
      </c>
      <c r="K943" s="64" t="s">
        <v>172</v>
      </c>
      <c r="L943" s="65">
        <v>111443</v>
      </c>
      <c r="M943" s="65">
        <v>88117</v>
      </c>
      <c r="N943" s="65">
        <v>88117</v>
      </c>
      <c r="O943" s="65">
        <v>76089</v>
      </c>
      <c r="P943" s="65">
        <v>0</v>
      </c>
      <c r="Q943" s="65">
        <v>12798</v>
      </c>
      <c r="R943" s="65">
        <v>20598</v>
      </c>
      <c r="S943" s="65">
        <v>164</v>
      </c>
      <c r="T943" s="57">
        <v>90298</v>
      </c>
      <c r="U943" s="58">
        <v>571800.97869510751</v>
      </c>
      <c r="V943" s="58">
        <v>2843315.8535494469</v>
      </c>
      <c r="W943" s="58" t="str">
        <f t="shared" si="14"/>
        <v>B</v>
      </c>
      <c r="X943" s="58">
        <v>2843316</v>
      </c>
      <c r="Y943" s="63">
        <v>2480701</v>
      </c>
    </row>
    <row r="944" spans="1:25">
      <c r="A944" s="64" t="s">
        <v>2673</v>
      </c>
      <c r="B944" s="64" t="s">
        <v>2601</v>
      </c>
      <c r="C944" s="64" t="s">
        <v>49</v>
      </c>
      <c r="D944" s="64" t="s">
        <v>50</v>
      </c>
      <c r="E944" s="64" t="s">
        <v>2602</v>
      </c>
      <c r="F944" s="64" t="s">
        <v>2674</v>
      </c>
      <c r="G944" s="64" t="s">
        <v>322</v>
      </c>
      <c r="H944" s="64" t="s">
        <v>24</v>
      </c>
      <c r="I944" s="64" t="s">
        <v>2675</v>
      </c>
      <c r="J944" s="64" t="s">
        <v>2526</v>
      </c>
      <c r="K944" s="64" t="s">
        <v>1806</v>
      </c>
      <c r="L944" s="65">
        <v>25267</v>
      </c>
      <c r="M944" s="65">
        <v>19057</v>
      </c>
      <c r="N944" s="65">
        <v>19057</v>
      </c>
      <c r="O944" s="65">
        <v>14038</v>
      </c>
      <c r="P944" s="65">
        <v>0</v>
      </c>
      <c r="Q944" s="65">
        <v>2647</v>
      </c>
      <c r="R944" s="65">
        <v>3690</v>
      </c>
      <c r="S944" s="65">
        <v>16</v>
      </c>
      <c r="T944" s="57">
        <v>23686</v>
      </c>
      <c r="U944" s="58">
        <v>111890.51380476545</v>
      </c>
      <c r="V944" s="58">
        <v>610278.16737298178</v>
      </c>
      <c r="W944" s="58" t="str">
        <f t="shared" si="14"/>
        <v>B</v>
      </c>
      <c r="X944" s="58">
        <v>610278</v>
      </c>
      <c r="Y944" s="63">
        <v>532448</v>
      </c>
    </row>
    <row r="945" spans="1:25">
      <c r="A945" s="64" t="s">
        <v>2676</v>
      </c>
      <c r="B945" s="64" t="s">
        <v>2601</v>
      </c>
      <c r="C945" s="64" t="s">
        <v>28</v>
      </c>
      <c r="D945" s="64" t="s">
        <v>29</v>
      </c>
      <c r="E945" s="64" t="s">
        <v>2602</v>
      </c>
      <c r="F945" s="64" t="s">
        <v>2677</v>
      </c>
      <c r="G945" s="64" t="s">
        <v>220</v>
      </c>
      <c r="H945" s="64" t="s">
        <v>24</v>
      </c>
      <c r="I945" s="64" t="s">
        <v>2678</v>
      </c>
      <c r="J945" s="64" t="s">
        <v>2679</v>
      </c>
      <c r="K945" s="64" t="s">
        <v>172</v>
      </c>
      <c r="L945" s="65">
        <v>22409</v>
      </c>
      <c r="M945" s="65">
        <v>36130</v>
      </c>
      <c r="N945" s="65">
        <v>36130</v>
      </c>
      <c r="O945" s="65">
        <v>42034</v>
      </c>
      <c r="P945" s="65">
        <v>0</v>
      </c>
      <c r="Q945" s="65">
        <v>12570</v>
      </c>
      <c r="R945" s="65">
        <v>1296</v>
      </c>
      <c r="S945" s="65">
        <v>654</v>
      </c>
      <c r="T945" s="57">
        <v>0</v>
      </c>
      <c r="U945" s="58">
        <v>580803.83985804813</v>
      </c>
      <c r="V945" s="58">
        <v>325082.77459665103</v>
      </c>
      <c r="W945" s="58" t="str">
        <f t="shared" si="14"/>
        <v>A</v>
      </c>
      <c r="X945" s="58">
        <v>580804</v>
      </c>
      <c r="Y945" s="63">
        <v>506733</v>
      </c>
    </row>
    <row r="946" spans="1:25">
      <c r="A946" s="64" t="s">
        <v>2680</v>
      </c>
      <c r="B946" s="64" t="s">
        <v>2601</v>
      </c>
      <c r="C946" s="64" t="s">
        <v>49</v>
      </c>
      <c r="D946" s="64" t="s">
        <v>50</v>
      </c>
      <c r="E946" s="64" t="s">
        <v>2602</v>
      </c>
      <c r="F946" s="64" t="s">
        <v>2681</v>
      </c>
      <c r="G946" s="64" t="s">
        <v>117</v>
      </c>
      <c r="H946" s="64" t="s">
        <v>1575</v>
      </c>
      <c r="I946" s="64" t="s">
        <v>24</v>
      </c>
      <c r="J946" s="64" t="s">
        <v>2606</v>
      </c>
      <c r="K946" s="64" t="s">
        <v>172</v>
      </c>
      <c r="L946" s="65">
        <v>93158</v>
      </c>
      <c r="M946" s="65">
        <v>84054</v>
      </c>
      <c r="N946" s="65">
        <v>84054</v>
      </c>
      <c r="O946" s="65">
        <v>82795</v>
      </c>
      <c r="P946" s="65">
        <v>0</v>
      </c>
      <c r="Q946" s="65">
        <v>9527</v>
      </c>
      <c r="R946" s="65">
        <v>9486</v>
      </c>
      <c r="S946" s="65">
        <v>510</v>
      </c>
      <c r="T946" s="57">
        <v>56292</v>
      </c>
      <c r="U946" s="58">
        <v>542745.76096954476</v>
      </c>
      <c r="V946" s="58">
        <v>1561425.7362304358</v>
      </c>
      <c r="W946" s="58" t="str">
        <f t="shared" si="14"/>
        <v>B</v>
      </c>
      <c r="X946" s="58">
        <v>1561426</v>
      </c>
      <c r="Y946" s="63">
        <v>1362293</v>
      </c>
    </row>
    <row r="947" spans="1:25">
      <c r="A947" s="64" t="s">
        <v>2682</v>
      </c>
      <c r="B947" s="64" t="s">
        <v>2601</v>
      </c>
      <c r="C947" s="64" t="s">
        <v>28</v>
      </c>
      <c r="D947" s="64" t="s">
        <v>29</v>
      </c>
      <c r="E947" s="64" t="s">
        <v>2602</v>
      </c>
      <c r="F947" s="64" t="s">
        <v>2683</v>
      </c>
      <c r="G947" s="64" t="s">
        <v>783</v>
      </c>
      <c r="H947" s="64" t="s">
        <v>24</v>
      </c>
      <c r="I947" s="64" t="s">
        <v>2684</v>
      </c>
      <c r="J947" s="64" t="s">
        <v>2635</v>
      </c>
      <c r="K947" s="64" t="s">
        <v>172</v>
      </c>
      <c r="L947" s="65">
        <v>63551</v>
      </c>
      <c r="M947" s="65">
        <v>51551</v>
      </c>
      <c r="N947" s="65">
        <v>51551</v>
      </c>
      <c r="O947" s="65">
        <v>41498</v>
      </c>
      <c r="P947" s="65">
        <v>0</v>
      </c>
      <c r="Q947" s="65">
        <v>9012</v>
      </c>
      <c r="R947" s="65">
        <v>13055</v>
      </c>
      <c r="S947" s="65">
        <v>351</v>
      </c>
      <c r="T947" s="57">
        <v>53385</v>
      </c>
      <c r="U947" s="58">
        <v>418777.07795736624</v>
      </c>
      <c r="V947" s="58">
        <v>1770423.1483588684</v>
      </c>
      <c r="W947" s="58" t="str">
        <f t="shared" si="14"/>
        <v>B</v>
      </c>
      <c r="X947" s="58">
        <v>1770423</v>
      </c>
      <c r="Y947" s="63">
        <v>1544636</v>
      </c>
    </row>
    <row r="948" spans="1:25">
      <c r="A948" s="64" t="s">
        <v>2685</v>
      </c>
      <c r="B948" s="64" t="s">
        <v>2601</v>
      </c>
      <c r="C948" s="64" t="s">
        <v>28</v>
      </c>
      <c r="D948" s="64" t="s">
        <v>29</v>
      </c>
      <c r="E948" s="64" t="s">
        <v>2602</v>
      </c>
      <c r="F948" s="64" t="s">
        <v>2686</v>
      </c>
      <c r="G948" s="64" t="s">
        <v>45</v>
      </c>
      <c r="H948" s="64" t="s">
        <v>24</v>
      </c>
      <c r="I948" s="64" t="s">
        <v>2687</v>
      </c>
      <c r="J948" s="64" t="s">
        <v>2688</v>
      </c>
      <c r="K948" s="64" t="s">
        <v>172</v>
      </c>
      <c r="L948" s="65">
        <v>41967</v>
      </c>
      <c r="M948" s="65">
        <v>33401</v>
      </c>
      <c r="N948" s="65">
        <v>33401</v>
      </c>
      <c r="O948" s="65">
        <v>29381</v>
      </c>
      <c r="P948" s="65">
        <v>0</v>
      </c>
      <c r="Q948" s="65">
        <v>7209</v>
      </c>
      <c r="R948" s="65">
        <v>8153</v>
      </c>
      <c r="S948" s="65">
        <v>169</v>
      </c>
      <c r="T948" s="57">
        <v>33277</v>
      </c>
      <c r="U948" s="58">
        <v>308569.46171070659</v>
      </c>
      <c r="V948" s="58">
        <v>1134100.7755205235</v>
      </c>
      <c r="W948" s="58" t="str">
        <f t="shared" si="14"/>
        <v>B</v>
      </c>
      <c r="X948" s="58">
        <v>1134101</v>
      </c>
      <c r="Y948" s="63">
        <v>989466</v>
      </c>
    </row>
    <row r="949" spans="1:25">
      <c r="A949" s="64" t="s">
        <v>2689</v>
      </c>
      <c r="B949" s="64" t="s">
        <v>2601</v>
      </c>
      <c r="C949" s="64" t="s">
        <v>28</v>
      </c>
      <c r="D949" s="64" t="s">
        <v>29</v>
      </c>
      <c r="E949" s="64" t="s">
        <v>2602</v>
      </c>
      <c r="F949" s="64" t="s">
        <v>2690</v>
      </c>
      <c r="G949" s="64" t="s">
        <v>2100</v>
      </c>
      <c r="H949" s="64" t="s">
        <v>24</v>
      </c>
      <c r="I949" s="64" t="s">
        <v>2691</v>
      </c>
      <c r="J949" s="64" t="s">
        <v>2692</v>
      </c>
      <c r="K949" s="64" t="s">
        <v>172</v>
      </c>
      <c r="L949" s="65">
        <v>54504</v>
      </c>
      <c r="M949" s="65">
        <v>44619</v>
      </c>
      <c r="N949" s="65">
        <v>44619</v>
      </c>
      <c r="O949" s="65">
        <v>43718</v>
      </c>
      <c r="P949" s="65">
        <v>0</v>
      </c>
      <c r="Q949" s="65">
        <v>12737</v>
      </c>
      <c r="R949" s="65">
        <v>9489</v>
      </c>
      <c r="S949" s="65">
        <v>466</v>
      </c>
      <c r="T949" s="57">
        <v>37658</v>
      </c>
      <c r="U949" s="58">
        <v>557428.59729503561</v>
      </c>
      <c r="V949" s="58">
        <v>1386858.3621027018</v>
      </c>
      <c r="W949" s="58" t="str">
        <f t="shared" si="14"/>
        <v>B</v>
      </c>
      <c r="X949" s="58">
        <v>1386858</v>
      </c>
      <c r="Y949" s="63">
        <v>1209988</v>
      </c>
    </row>
    <row r="950" spans="1:25">
      <c r="A950" s="64" t="s">
        <v>2693</v>
      </c>
      <c r="B950" s="64" t="s">
        <v>2601</v>
      </c>
      <c r="C950" s="64" t="s">
        <v>102</v>
      </c>
      <c r="D950" s="64" t="s">
        <v>103</v>
      </c>
      <c r="E950" s="64" t="s">
        <v>2602</v>
      </c>
      <c r="F950" s="64" t="s">
        <v>943</v>
      </c>
      <c r="G950" s="64" t="s">
        <v>860</v>
      </c>
      <c r="H950" s="64" t="s">
        <v>24</v>
      </c>
      <c r="I950" s="64" t="s">
        <v>24</v>
      </c>
      <c r="J950" s="64" t="s">
        <v>2653</v>
      </c>
      <c r="K950" s="64" t="s">
        <v>1806</v>
      </c>
      <c r="L950" s="65">
        <v>924370</v>
      </c>
      <c r="M950" s="65">
        <v>935204</v>
      </c>
      <c r="N950" s="65">
        <v>935226</v>
      </c>
      <c r="O950" s="65">
        <v>853460</v>
      </c>
      <c r="P950" s="65">
        <v>0</v>
      </c>
      <c r="Q950" s="65">
        <v>75583</v>
      </c>
      <c r="R950" s="65">
        <v>97043</v>
      </c>
      <c r="S950" s="65">
        <v>2182</v>
      </c>
      <c r="T950" s="57">
        <v>526646</v>
      </c>
      <c r="U950" s="58">
        <v>4376701.9942962453</v>
      </c>
      <c r="V950" s="58">
        <v>14402587.137778247</v>
      </c>
      <c r="W950" s="58" t="str">
        <f t="shared" si="14"/>
        <v>B</v>
      </c>
      <c r="X950" s="58">
        <v>14402587</v>
      </c>
      <c r="Y950" s="63">
        <v>12565789</v>
      </c>
    </row>
    <row r="951" spans="1:25">
      <c r="A951" s="64" t="s">
        <v>2694</v>
      </c>
      <c r="B951" s="64" t="s">
        <v>2601</v>
      </c>
      <c r="C951" s="64" t="s">
        <v>102</v>
      </c>
      <c r="D951" s="64" t="s">
        <v>103</v>
      </c>
      <c r="E951" s="64" t="s">
        <v>2602</v>
      </c>
      <c r="F951" s="64" t="s">
        <v>2269</v>
      </c>
      <c r="G951" s="64" t="s">
        <v>112</v>
      </c>
      <c r="H951" s="64" t="s">
        <v>24</v>
      </c>
      <c r="I951" s="64" t="s">
        <v>24</v>
      </c>
      <c r="J951" s="64" t="s">
        <v>2653</v>
      </c>
      <c r="K951" s="64" t="s">
        <v>1806</v>
      </c>
      <c r="L951" s="65">
        <v>202751</v>
      </c>
      <c r="M951" s="65">
        <v>199874</v>
      </c>
      <c r="N951" s="65">
        <v>199874</v>
      </c>
      <c r="O951" s="65">
        <v>165855</v>
      </c>
      <c r="P951" s="65">
        <v>0</v>
      </c>
      <c r="Q951" s="65">
        <v>17464</v>
      </c>
      <c r="R951" s="65">
        <v>20648</v>
      </c>
      <c r="S951" s="65">
        <v>572</v>
      </c>
      <c r="T951" s="57">
        <v>136857</v>
      </c>
      <c r="U951" s="58">
        <v>961147.0808012645</v>
      </c>
      <c r="V951" s="58">
        <v>3375872.3541160775</v>
      </c>
      <c r="W951" s="58" t="str">
        <f t="shared" si="14"/>
        <v>B</v>
      </c>
      <c r="X951" s="58">
        <v>3375872</v>
      </c>
      <c r="Y951" s="63">
        <v>2945338</v>
      </c>
    </row>
    <row r="952" spans="1:25">
      <c r="A952" s="64" t="s">
        <v>2695</v>
      </c>
      <c r="B952" s="64" t="s">
        <v>2601</v>
      </c>
      <c r="C952" s="64" t="s">
        <v>102</v>
      </c>
      <c r="D952" s="64" t="s">
        <v>103</v>
      </c>
      <c r="E952" s="64" t="s">
        <v>2602</v>
      </c>
      <c r="F952" s="64" t="s">
        <v>1134</v>
      </c>
      <c r="G952" s="64" t="s">
        <v>902</v>
      </c>
      <c r="H952" s="64" t="s">
        <v>24</v>
      </c>
      <c r="I952" s="64" t="s">
        <v>24</v>
      </c>
      <c r="J952" s="64" t="s">
        <v>2670</v>
      </c>
      <c r="K952" s="64" t="s">
        <v>172</v>
      </c>
      <c r="L952" s="65">
        <v>177221</v>
      </c>
      <c r="M952" s="65">
        <v>233861</v>
      </c>
      <c r="N952" s="65">
        <v>233811</v>
      </c>
      <c r="O952" s="65">
        <v>323343</v>
      </c>
      <c r="P952" s="65">
        <v>0</v>
      </c>
      <c r="Q952" s="65">
        <v>18899</v>
      </c>
      <c r="R952" s="65">
        <v>28522</v>
      </c>
      <c r="S952" s="65">
        <v>720</v>
      </c>
      <c r="T952" s="57">
        <v>0</v>
      </c>
      <c r="U952" s="58">
        <v>1339992.8505166015</v>
      </c>
      <c r="V952" s="58">
        <v>2387769.6472968776</v>
      </c>
      <c r="W952" s="58" t="str">
        <f t="shared" si="14"/>
        <v>B</v>
      </c>
      <c r="X952" s="58">
        <v>2387770</v>
      </c>
      <c r="Y952" s="63">
        <v>2083252</v>
      </c>
    </row>
    <row r="953" spans="1:25">
      <c r="A953" s="64" t="s">
        <v>2696</v>
      </c>
      <c r="B953" s="64" t="s">
        <v>2601</v>
      </c>
      <c r="C953" s="64" t="s">
        <v>102</v>
      </c>
      <c r="D953" s="64" t="s">
        <v>103</v>
      </c>
      <c r="E953" s="64" t="s">
        <v>2602</v>
      </c>
      <c r="F953" s="64" t="s">
        <v>2274</v>
      </c>
      <c r="G953" s="64" t="s">
        <v>1650</v>
      </c>
      <c r="H953" s="64" t="s">
        <v>24</v>
      </c>
      <c r="I953" s="64" t="s">
        <v>24</v>
      </c>
      <c r="J953" s="64" t="s">
        <v>2606</v>
      </c>
      <c r="K953" s="64" t="s">
        <v>172</v>
      </c>
      <c r="L953" s="65">
        <v>225791</v>
      </c>
      <c r="M953" s="65">
        <v>368079</v>
      </c>
      <c r="N953" s="65">
        <v>368079</v>
      </c>
      <c r="O953" s="65">
        <v>510240</v>
      </c>
      <c r="P953" s="65">
        <v>0</v>
      </c>
      <c r="Q953" s="65">
        <v>21218</v>
      </c>
      <c r="R953" s="65">
        <v>21313</v>
      </c>
      <c r="S953" s="65">
        <v>958</v>
      </c>
      <c r="T953" s="57">
        <v>0</v>
      </c>
      <c r="U953" s="58">
        <v>1819130.9267907899</v>
      </c>
      <c r="V953" s="58">
        <v>1915483.26252928</v>
      </c>
      <c r="W953" s="58" t="str">
        <f t="shared" si="14"/>
        <v>B</v>
      </c>
      <c r="X953" s="58">
        <v>1915483</v>
      </c>
      <c r="Y953" s="63">
        <v>1671197</v>
      </c>
    </row>
    <row r="954" spans="1:25">
      <c r="A954" s="64" t="s">
        <v>2697</v>
      </c>
      <c r="B954" s="64" t="s">
        <v>2601</v>
      </c>
      <c r="C954" s="64" t="s">
        <v>102</v>
      </c>
      <c r="D954" s="64" t="s">
        <v>103</v>
      </c>
      <c r="E954" s="64" t="s">
        <v>2602</v>
      </c>
      <c r="F954" s="64" t="s">
        <v>764</v>
      </c>
      <c r="G954" s="64" t="s">
        <v>254</v>
      </c>
      <c r="H954" s="64" t="s">
        <v>24</v>
      </c>
      <c r="I954" s="64" t="s">
        <v>24</v>
      </c>
      <c r="J954" s="64" t="s">
        <v>2606</v>
      </c>
      <c r="K954" s="64" t="s">
        <v>172</v>
      </c>
      <c r="L954" s="65">
        <v>210608</v>
      </c>
      <c r="M954" s="65">
        <v>316660</v>
      </c>
      <c r="N954" s="65">
        <v>316660</v>
      </c>
      <c r="O954" s="65">
        <v>498886</v>
      </c>
      <c r="P954" s="65">
        <v>0</v>
      </c>
      <c r="Q954" s="65">
        <v>29286</v>
      </c>
      <c r="R954" s="65">
        <v>26010</v>
      </c>
      <c r="S954" s="65">
        <v>1742</v>
      </c>
      <c r="T954" s="57">
        <v>0</v>
      </c>
      <c r="U954" s="58">
        <v>2178243.1989369877</v>
      </c>
      <c r="V954" s="58">
        <v>2400351.0098059149</v>
      </c>
      <c r="W954" s="58" t="str">
        <f t="shared" si="14"/>
        <v>B</v>
      </c>
      <c r="X954" s="58">
        <v>2400351</v>
      </c>
      <c r="Y954" s="63">
        <v>2094228</v>
      </c>
    </row>
    <row r="955" spans="1:25">
      <c r="A955" s="64" t="s">
        <v>1802</v>
      </c>
      <c r="B955" s="64" t="s">
        <v>2601</v>
      </c>
      <c r="C955" s="64" t="s">
        <v>102</v>
      </c>
      <c r="D955" s="64" t="s">
        <v>103</v>
      </c>
      <c r="E955" s="64" t="s">
        <v>2602</v>
      </c>
      <c r="F955" s="64" t="s">
        <v>768</v>
      </c>
      <c r="G955" s="64" t="s">
        <v>769</v>
      </c>
      <c r="H955" s="64" t="s">
        <v>24</v>
      </c>
      <c r="I955" s="64" t="s">
        <v>24</v>
      </c>
      <c r="J955" s="64" t="s">
        <v>2620</v>
      </c>
      <c r="K955" s="64" t="s">
        <v>172</v>
      </c>
      <c r="L955" s="65">
        <v>109260</v>
      </c>
      <c r="M955" s="65">
        <v>0</v>
      </c>
      <c r="N955" s="65">
        <v>0</v>
      </c>
      <c r="O955" s="65">
        <v>217800</v>
      </c>
      <c r="P955" s="65">
        <v>0</v>
      </c>
      <c r="Q955" s="65">
        <v>11824</v>
      </c>
      <c r="R955" s="65">
        <v>13004</v>
      </c>
      <c r="S955" s="65">
        <v>630</v>
      </c>
      <c r="T955" s="57">
        <v>0</v>
      </c>
      <c r="U955" s="58">
        <v>899227.85455546947</v>
      </c>
      <c r="V955" s="58">
        <v>1147969.9666056873</v>
      </c>
      <c r="W955" s="58" t="str">
        <f t="shared" si="14"/>
        <v>B</v>
      </c>
      <c r="X955" s="58">
        <v>1147970</v>
      </c>
      <c r="Y955" s="63">
        <v>1001566</v>
      </c>
    </row>
    <row r="956" spans="1:25">
      <c r="A956" s="64" t="s">
        <v>2698</v>
      </c>
      <c r="B956" s="64" t="s">
        <v>2601</v>
      </c>
      <c r="C956" s="64" t="s">
        <v>102</v>
      </c>
      <c r="D956" s="64" t="s">
        <v>103</v>
      </c>
      <c r="E956" s="64" t="s">
        <v>2602</v>
      </c>
      <c r="F956" s="64" t="s">
        <v>1460</v>
      </c>
      <c r="G956" s="64" t="s">
        <v>1374</v>
      </c>
      <c r="H956" s="64" t="s">
        <v>24</v>
      </c>
      <c r="I956" s="64" t="s">
        <v>24</v>
      </c>
      <c r="J956" s="64" t="s">
        <v>2620</v>
      </c>
      <c r="K956" s="64" t="s">
        <v>172</v>
      </c>
      <c r="L956" s="65">
        <v>139542</v>
      </c>
      <c r="M956" s="65">
        <v>0</v>
      </c>
      <c r="N956" s="65">
        <v>0</v>
      </c>
      <c r="O956" s="65">
        <v>216631</v>
      </c>
      <c r="P956" s="65">
        <v>0</v>
      </c>
      <c r="Q956" s="65">
        <v>14956</v>
      </c>
      <c r="R956" s="65">
        <v>14492</v>
      </c>
      <c r="S956" s="65">
        <v>780</v>
      </c>
      <c r="T956" s="57">
        <v>0</v>
      </c>
      <c r="U956" s="58">
        <v>1018866.2775514679</v>
      </c>
      <c r="V956" s="58">
        <v>1312228.887886781</v>
      </c>
      <c r="W956" s="58" t="str">
        <f t="shared" si="14"/>
        <v>B</v>
      </c>
      <c r="X956" s="58">
        <v>1312229</v>
      </c>
      <c r="Y956" s="63">
        <v>1144877</v>
      </c>
    </row>
    <row r="957" spans="1:25">
      <c r="A957" s="64" t="s">
        <v>2699</v>
      </c>
      <c r="B957" s="64" t="s">
        <v>2601</v>
      </c>
      <c r="C957" s="64" t="s">
        <v>102</v>
      </c>
      <c r="D957" s="64" t="s">
        <v>103</v>
      </c>
      <c r="E957" s="64" t="s">
        <v>2602</v>
      </c>
      <c r="F957" s="64" t="s">
        <v>2700</v>
      </c>
      <c r="G957" s="64" t="s">
        <v>117</v>
      </c>
      <c r="H957" s="64" t="s">
        <v>24</v>
      </c>
      <c r="I957" s="64" t="s">
        <v>24</v>
      </c>
      <c r="J957" s="64" t="s">
        <v>2606</v>
      </c>
      <c r="K957" s="64" t="s">
        <v>172</v>
      </c>
      <c r="L957" s="65">
        <v>322319</v>
      </c>
      <c r="M957" s="65">
        <v>372810</v>
      </c>
      <c r="N957" s="65">
        <v>372810</v>
      </c>
      <c r="O957" s="65">
        <v>393721</v>
      </c>
      <c r="P957" s="65">
        <v>0</v>
      </c>
      <c r="Q957" s="65">
        <v>26949</v>
      </c>
      <c r="R957" s="65">
        <v>29399</v>
      </c>
      <c r="S957" s="65">
        <v>1053</v>
      </c>
      <c r="T957" s="57">
        <v>87509</v>
      </c>
      <c r="U957" s="58">
        <v>1782836.2451619883</v>
      </c>
      <c r="V957" s="58">
        <v>3607897.4991034684</v>
      </c>
      <c r="W957" s="58" t="str">
        <f t="shared" si="14"/>
        <v>B</v>
      </c>
      <c r="X957" s="58">
        <v>3607897</v>
      </c>
      <c r="Y957" s="63">
        <v>3147773</v>
      </c>
    </row>
    <row r="958" spans="1:25">
      <c r="A958" s="64" t="s">
        <v>2701</v>
      </c>
      <c r="B958" s="64" t="s">
        <v>2601</v>
      </c>
      <c r="C958" s="64" t="s">
        <v>102</v>
      </c>
      <c r="D958" s="64" t="s">
        <v>103</v>
      </c>
      <c r="E958" s="64" t="s">
        <v>2602</v>
      </c>
      <c r="F958" s="64" t="s">
        <v>777</v>
      </c>
      <c r="G958" s="64" t="s">
        <v>250</v>
      </c>
      <c r="H958" s="64" t="s">
        <v>24</v>
      </c>
      <c r="I958" s="64" t="s">
        <v>24</v>
      </c>
      <c r="J958" s="64" t="s">
        <v>2643</v>
      </c>
      <c r="K958" s="64" t="s">
        <v>172</v>
      </c>
      <c r="L958" s="65">
        <v>217320</v>
      </c>
      <c r="M958" s="65">
        <v>307693</v>
      </c>
      <c r="N958" s="65">
        <v>307633</v>
      </c>
      <c r="O958" s="65">
        <v>460140</v>
      </c>
      <c r="P958" s="65">
        <v>0</v>
      </c>
      <c r="Q958" s="65">
        <v>30041</v>
      </c>
      <c r="R958" s="65">
        <v>32460</v>
      </c>
      <c r="S958" s="65">
        <v>2515</v>
      </c>
      <c r="T958" s="57">
        <v>0</v>
      </c>
      <c r="U958" s="58">
        <v>2256242.9805385983</v>
      </c>
      <c r="V958" s="58">
        <v>2875247.3157555652</v>
      </c>
      <c r="W958" s="58" t="str">
        <f t="shared" si="14"/>
        <v>B</v>
      </c>
      <c r="X958" s="58">
        <v>2875247</v>
      </c>
      <c r="Y958" s="63">
        <v>2508559</v>
      </c>
    </row>
    <row r="959" spans="1:25">
      <c r="A959" s="64" t="s">
        <v>2702</v>
      </c>
      <c r="B959" s="64" t="s">
        <v>2601</v>
      </c>
      <c r="C959" s="64" t="s">
        <v>102</v>
      </c>
      <c r="D959" s="64" t="s">
        <v>103</v>
      </c>
      <c r="E959" s="64" t="s">
        <v>2602</v>
      </c>
      <c r="F959" s="64" t="s">
        <v>780</v>
      </c>
      <c r="G959" s="64" t="s">
        <v>68</v>
      </c>
      <c r="H959" s="64" t="s">
        <v>24</v>
      </c>
      <c r="I959" s="64" t="s">
        <v>24</v>
      </c>
      <c r="J959" s="64" t="s">
        <v>2608</v>
      </c>
      <c r="K959" s="64" t="s">
        <v>172</v>
      </c>
      <c r="L959" s="65">
        <v>99106</v>
      </c>
      <c r="M959" s="65">
        <v>0</v>
      </c>
      <c r="N959" s="65">
        <v>0</v>
      </c>
      <c r="O959" s="65">
        <v>212122</v>
      </c>
      <c r="P959" s="65">
        <v>0</v>
      </c>
      <c r="Q959" s="65">
        <v>9758</v>
      </c>
      <c r="R959" s="65">
        <v>15751</v>
      </c>
      <c r="S959" s="65">
        <v>558</v>
      </c>
      <c r="T959" s="57">
        <v>0</v>
      </c>
      <c r="U959" s="58">
        <v>812195.6652069462</v>
      </c>
      <c r="V959" s="58">
        <v>1306069.3721084693</v>
      </c>
      <c r="W959" s="58" t="str">
        <f t="shared" si="14"/>
        <v>B</v>
      </c>
      <c r="X959" s="58">
        <v>1306069</v>
      </c>
      <c r="Y959" s="63">
        <v>1139503</v>
      </c>
    </row>
    <row r="960" spans="1:25">
      <c r="A960" s="64" t="s">
        <v>2703</v>
      </c>
      <c r="B960" s="64" t="s">
        <v>2601</v>
      </c>
      <c r="C960" s="64" t="s">
        <v>102</v>
      </c>
      <c r="D960" s="64" t="s">
        <v>103</v>
      </c>
      <c r="E960" s="64" t="s">
        <v>2602</v>
      </c>
      <c r="F960" s="64" t="s">
        <v>782</v>
      </c>
      <c r="G960" s="64" t="s">
        <v>783</v>
      </c>
      <c r="H960" s="64" t="s">
        <v>24</v>
      </c>
      <c r="I960" s="64" t="s">
        <v>24</v>
      </c>
      <c r="J960" s="64" t="s">
        <v>2635</v>
      </c>
      <c r="K960" s="64" t="s">
        <v>172</v>
      </c>
      <c r="L960" s="65">
        <v>223357</v>
      </c>
      <c r="M960" s="65">
        <v>241236</v>
      </c>
      <c r="N960" s="65">
        <v>241236</v>
      </c>
      <c r="O960" s="65">
        <v>235876</v>
      </c>
      <c r="P960" s="65">
        <v>0</v>
      </c>
      <c r="Q960" s="65">
        <v>23087</v>
      </c>
      <c r="R960" s="65">
        <v>39694</v>
      </c>
      <c r="S960" s="65">
        <v>438</v>
      </c>
      <c r="T960" s="57">
        <v>97601</v>
      </c>
      <c r="U960" s="58">
        <v>1249407.4306347272</v>
      </c>
      <c r="V960" s="58">
        <v>4388496.1283499254</v>
      </c>
      <c r="W960" s="58" t="str">
        <f t="shared" si="14"/>
        <v>B</v>
      </c>
      <c r="X960" s="58">
        <v>4388496</v>
      </c>
      <c r="Y960" s="63">
        <v>3828820</v>
      </c>
    </row>
    <row r="961" spans="1:25">
      <c r="A961" s="64" t="s">
        <v>1782</v>
      </c>
      <c r="B961" s="64" t="s">
        <v>2601</v>
      </c>
      <c r="C961" s="64" t="s">
        <v>102</v>
      </c>
      <c r="D961" s="64" t="s">
        <v>103</v>
      </c>
      <c r="E961" s="64" t="s">
        <v>2602</v>
      </c>
      <c r="F961" s="64" t="s">
        <v>1578</v>
      </c>
      <c r="G961" s="64" t="s">
        <v>161</v>
      </c>
      <c r="H961" s="64" t="s">
        <v>24</v>
      </c>
      <c r="I961" s="64" t="s">
        <v>24</v>
      </c>
      <c r="J961" s="64" t="s">
        <v>2606</v>
      </c>
      <c r="K961" s="64" t="s">
        <v>172</v>
      </c>
      <c r="L961" s="65">
        <v>347137</v>
      </c>
      <c r="M961" s="65">
        <v>476335</v>
      </c>
      <c r="N961" s="65">
        <v>476429</v>
      </c>
      <c r="O961" s="65">
        <v>626508</v>
      </c>
      <c r="P961" s="65">
        <v>0</v>
      </c>
      <c r="Q961" s="65">
        <v>29004</v>
      </c>
      <c r="R961" s="65">
        <v>38449</v>
      </c>
      <c r="S961" s="65">
        <v>1849</v>
      </c>
      <c r="T961" s="57">
        <v>0</v>
      </c>
      <c r="U961" s="58">
        <v>2438519.6341126598</v>
      </c>
      <c r="V961" s="58">
        <v>3284058.4607237792</v>
      </c>
      <c r="W961" s="58" t="str">
        <f t="shared" si="14"/>
        <v>B</v>
      </c>
      <c r="X961" s="58">
        <v>3284058</v>
      </c>
      <c r="Y961" s="63">
        <v>2865234</v>
      </c>
    </row>
    <row r="962" spans="1:25">
      <c r="A962" s="64" t="s">
        <v>2704</v>
      </c>
      <c r="B962" s="64" t="s">
        <v>2601</v>
      </c>
      <c r="C962" s="64" t="s">
        <v>102</v>
      </c>
      <c r="D962" s="64" t="s">
        <v>103</v>
      </c>
      <c r="E962" s="64" t="s">
        <v>2602</v>
      </c>
      <c r="F962" s="64" t="s">
        <v>1151</v>
      </c>
      <c r="G962" s="64" t="s">
        <v>359</v>
      </c>
      <c r="H962" s="64" t="s">
        <v>24</v>
      </c>
      <c r="I962" s="64" t="s">
        <v>24</v>
      </c>
      <c r="J962" s="64" t="s">
        <v>2608</v>
      </c>
      <c r="K962" s="64" t="s">
        <v>172</v>
      </c>
      <c r="L962" s="65">
        <v>114132</v>
      </c>
      <c r="M962" s="65">
        <v>0</v>
      </c>
      <c r="N962" s="65">
        <v>0</v>
      </c>
      <c r="O962" s="65">
        <v>215296</v>
      </c>
      <c r="P962" s="65">
        <v>0</v>
      </c>
      <c r="Q962" s="65">
        <v>9259</v>
      </c>
      <c r="R962" s="65">
        <v>20834</v>
      </c>
      <c r="S962" s="65">
        <v>326</v>
      </c>
      <c r="T962" s="57">
        <v>0</v>
      </c>
      <c r="U962" s="58">
        <v>763770.78298538062</v>
      </c>
      <c r="V962" s="58">
        <v>1660085.1178683294</v>
      </c>
      <c r="W962" s="58" t="str">
        <f t="shared" si="14"/>
        <v>B</v>
      </c>
      <c r="X962" s="58">
        <v>1660085</v>
      </c>
      <c r="Y962" s="63">
        <v>1448370</v>
      </c>
    </row>
    <row r="963" spans="1:25">
      <c r="A963" s="64" t="s">
        <v>1984</v>
      </c>
      <c r="B963" s="64" t="s">
        <v>2601</v>
      </c>
      <c r="C963" s="64" t="s">
        <v>102</v>
      </c>
      <c r="D963" s="64" t="s">
        <v>103</v>
      </c>
      <c r="E963" s="64" t="s">
        <v>2602</v>
      </c>
      <c r="F963" s="64" t="s">
        <v>1928</v>
      </c>
      <c r="G963" s="64" t="s">
        <v>98</v>
      </c>
      <c r="H963" s="64" t="s">
        <v>24</v>
      </c>
      <c r="I963" s="64" t="s">
        <v>24</v>
      </c>
      <c r="J963" s="64" t="s">
        <v>2653</v>
      </c>
      <c r="K963" s="64" t="s">
        <v>1806</v>
      </c>
      <c r="L963" s="65">
        <v>217985</v>
      </c>
      <c r="M963" s="65">
        <v>217613</v>
      </c>
      <c r="N963" s="65">
        <v>217613</v>
      </c>
      <c r="O963" s="65">
        <v>208203</v>
      </c>
      <c r="P963" s="65">
        <v>0</v>
      </c>
      <c r="Q963" s="65">
        <v>20835</v>
      </c>
      <c r="R963" s="65">
        <v>27425</v>
      </c>
      <c r="S963" s="65">
        <v>374</v>
      </c>
      <c r="T963" s="57">
        <v>117254</v>
      </c>
      <c r="U963" s="58">
        <v>1114763.8575406342</v>
      </c>
      <c r="V963" s="58">
        <v>3696583.4960329328</v>
      </c>
      <c r="W963" s="58" t="str">
        <f t="shared" ref="W963:W1026" si="15">IF(U963&gt;V963, "A", "B")</f>
        <v>B</v>
      </c>
      <c r="X963" s="58">
        <v>3696583</v>
      </c>
      <c r="Y963" s="63">
        <v>3225148</v>
      </c>
    </row>
    <row r="964" spans="1:25">
      <c r="A964" s="64" t="s">
        <v>2705</v>
      </c>
      <c r="B964" s="64" t="s">
        <v>2601</v>
      </c>
      <c r="C964" s="64" t="s">
        <v>102</v>
      </c>
      <c r="D964" s="64" t="s">
        <v>103</v>
      </c>
      <c r="E964" s="64" t="s">
        <v>2602</v>
      </c>
      <c r="F964" s="64" t="s">
        <v>2706</v>
      </c>
      <c r="G964" s="64" t="s">
        <v>2117</v>
      </c>
      <c r="H964" s="64" t="s">
        <v>24</v>
      </c>
      <c r="I964" s="64" t="s">
        <v>24</v>
      </c>
      <c r="J964" s="64" t="s">
        <v>2653</v>
      </c>
      <c r="K964" s="64" t="s">
        <v>1806</v>
      </c>
      <c r="L964" s="65">
        <v>278614</v>
      </c>
      <c r="M964" s="65">
        <v>336914</v>
      </c>
      <c r="N964" s="65">
        <v>336914</v>
      </c>
      <c r="O964" s="65">
        <v>325199</v>
      </c>
      <c r="P964" s="65">
        <v>0</v>
      </c>
      <c r="Q964" s="65">
        <v>27785</v>
      </c>
      <c r="R964" s="65">
        <v>33796</v>
      </c>
      <c r="S964" s="65">
        <v>681</v>
      </c>
      <c r="T964" s="57">
        <v>90778</v>
      </c>
      <c r="U964" s="58">
        <v>1610930.8256575814</v>
      </c>
      <c r="V964" s="58">
        <v>3975255.85283462</v>
      </c>
      <c r="W964" s="58" t="str">
        <f t="shared" si="15"/>
        <v>B</v>
      </c>
      <c r="X964" s="58">
        <v>3975256</v>
      </c>
      <c r="Y964" s="63">
        <v>3468282</v>
      </c>
    </row>
    <row r="965" spans="1:25">
      <c r="A965" s="64" t="s">
        <v>2707</v>
      </c>
      <c r="B965" s="64" t="s">
        <v>2601</v>
      </c>
      <c r="C965" s="64" t="s">
        <v>102</v>
      </c>
      <c r="D965" s="64" t="s">
        <v>103</v>
      </c>
      <c r="E965" s="64" t="s">
        <v>2602</v>
      </c>
      <c r="F965" s="64" t="s">
        <v>2708</v>
      </c>
      <c r="G965" s="64" t="s">
        <v>2100</v>
      </c>
      <c r="H965" s="64" t="s">
        <v>24</v>
      </c>
      <c r="I965" s="64" t="s">
        <v>24</v>
      </c>
      <c r="J965" s="64" t="s">
        <v>2692</v>
      </c>
      <c r="K965" s="64" t="s">
        <v>172</v>
      </c>
      <c r="L965" s="65">
        <v>183832</v>
      </c>
      <c r="M965" s="65">
        <v>268405</v>
      </c>
      <c r="N965" s="65">
        <v>268344</v>
      </c>
      <c r="O965" s="65">
        <v>391254</v>
      </c>
      <c r="P965" s="65">
        <v>0</v>
      </c>
      <c r="Q965" s="65">
        <v>21701</v>
      </c>
      <c r="R965" s="65">
        <v>25922</v>
      </c>
      <c r="S965" s="65">
        <v>1228</v>
      </c>
      <c r="T965" s="57">
        <v>0</v>
      </c>
      <c r="U965" s="58">
        <v>1645859.4176075705</v>
      </c>
      <c r="V965" s="58">
        <v>2253786.6879957546</v>
      </c>
      <c r="W965" s="58" t="str">
        <f t="shared" si="15"/>
        <v>B</v>
      </c>
      <c r="X965" s="58">
        <v>2253787</v>
      </c>
      <c r="Y965" s="63">
        <v>1966356</v>
      </c>
    </row>
    <row r="966" spans="1:25">
      <c r="A966" s="64" t="s">
        <v>2751</v>
      </c>
      <c r="B966" s="64" t="s">
        <v>2752</v>
      </c>
      <c r="C966" s="64" t="s">
        <v>19</v>
      </c>
      <c r="D966" s="64" t="s">
        <v>20</v>
      </c>
      <c r="E966" s="64" t="s">
        <v>2753</v>
      </c>
      <c r="F966" s="64" t="s">
        <v>22</v>
      </c>
      <c r="G966" s="64" t="s">
        <v>23</v>
      </c>
      <c r="H966" s="64" t="s">
        <v>24</v>
      </c>
      <c r="I966" s="64" t="s">
        <v>24</v>
      </c>
      <c r="J966" s="64" t="s">
        <v>25</v>
      </c>
      <c r="K966" s="64" t="s">
        <v>172</v>
      </c>
      <c r="L966" s="65">
        <v>0</v>
      </c>
      <c r="M966" s="65">
        <v>947154</v>
      </c>
      <c r="N966" s="65">
        <v>947154</v>
      </c>
      <c r="O966" s="65">
        <v>552086</v>
      </c>
      <c r="P966" s="65">
        <v>0</v>
      </c>
      <c r="Q966" s="65">
        <v>40598</v>
      </c>
      <c r="R966" s="65">
        <v>60093</v>
      </c>
      <c r="S966" s="65">
        <v>1752</v>
      </c>
      <c r="T966" s="57">
        <v>0</v>
      </c>
      <c r="U966" s="58">
        <v>2880169.8690695115</v>
      </c>
      <c r="V966" s="58">
        <v>5498215.1507585552</v>
      </c>
      <c r="W966" s="58" t="str">
        <f t="shared" si="15"/>
        <v>B</v>
      </c>
      <c r="X966" s="58">
        <v>5498215</v>
      </c>
      <c r="Y966" s="63">
        <v>4584584</v>
      </c>
    </row>
    <row r="967" spans="1:25">
      <c r="A967" s="64" t="s">
        <v>2754</v>
      </c>
      <c r="B967" s="64" t="s">
        <v>2752</v>
      </c>
      <c r="C967" s="64" t="s">
        <v>28</v>
      </c>
      <c r="D967" s="64" t="s">
        <v>29</v>
      </c>
      <c r="E967" s="64" t="s">
        <v>2753</v>
      </c>
      <c r="F967" s="64" t="s">
        <v>799</v>
      </c>
      <c r="G967" s="64" t="s">
        <v>112</v>
      </c>
      <c r="H967" s="64" t="s">
        <v>1363</v>
      </c>
      <c r="I967" s="64" t="s">
        <v>1363</v>
      </c>
      <c r="J967" s="64" t="s">
        <v>1655</v>
      </c>
      <c r="K967" s="64" t="s">
        <v>172</v>
      </c>
      <c r="L967" s="65">
        <v>66766</v>
      </c>
      <c r="M967" s="65">
        <v>71992</v>
      </c>
      <c r="N967" s="65">
        <v>71992</v>
      </c>
      <c r="O967" s="65">
        <v>80387</v>
      </c>
      <c r="P967" s="65">
        <v>0</v>
      </c>
      <c r="Q967" s="65">
        <v>5735</v>
      </c>
      <c r="R967" s="65">
        <v>10129</v>
      </c>
      <c r="S967" s="65">
        <v>251</v>
      </c>
      <c r="T967" s="57">
        <v>19296</v>
      </c>
      <c r="U967" s="58">
        <v>377277.05951622332</v>
      </c>
      <c r="V967" s="58">
        <v>1072371.5915852687</v>
      </c>
      <c r="W967" s="58" t="str">
        <f t="shared" si="15"/>
        <v>B</v>
      </c>
      <c r="X967" s="58">
        <v>1072372</v>
      </c>
      <c r="Y967" s="63">
        <v>935610</v>
      </c>
    </row>
    <row r="968" spans="1:25">
      <c r="A968" s="64" t="s">
        <v>2755</v>
      </c>
      <c r="B968" s="64" t="s">
        <v>2752</v>
      </c>
      <c r="C968" s="64" t="s">
        <v>49</v>
      </c>
      <c r="D968" s="64" t="s">
        <v>50</v>
      </c>
      <c r="E968" s="64" t="s">
        <v>2753</v>
      </c>
      <c r="F968" s="64" t="s">
        <v>39</v>
      </c>
      <c r="G968" s="64" t="s">
        <v>112</v>
      </c>
      <c r="H968" s="64" t="s">
        <v>2756</v>
      </c>
      <c r="I968" s="64" t="s">
        <v>2756</v>
      </c>
      <c r="J968" s="64" t="s">
        <v>1655</v>
      </c>
      <c r="K968" s="64" t="s">
        <v>172</v>
      </c>
      <c r="L968" s="65">
        <v>41955</v>
      </c>
      <c r="M968" s="65">
        <v>50980</v>
      </c>
      <c r="N968" s="65">
        <v>50980</v>
      </c>
      <c r="O968" s="65">
        <v>47037</v>
      </c>
      <c r="P968" s="65">
        <v>0</v>
      </c>
      <c r="Q968" s="65">
        <v>4521</v>
      </c>
      <c r="R968" s="65">
        <v>6899</v>
      </c>
      <c r="S968" s="65">
        <v>238</v>
      </c>
      <c r="T968" s="57">
        <v>15603</v>
      </c>
      <c r="U968" s="58">
        <v>272104.68051823671</v>
      </c>
      <c r="V968" s="58">
        <v>772691.37852896331</v>
      </c>
      <c r="W968" s="58" t="str">
        <f t="shared" si="15"/>
        <v>B</v>
      </c>
      <c r="X968" s="58">
        <v>772691</v>
      </c>
      <c r="Y968" s="63">
        <v>674148</v>
      </c>
    </row>
    <row r="969" spans="1:25">
      <c r="A969" s="64" t="s">
        <v>2757</v>
      </c>
      <c r="B969" s="64" t="s">
        <v>2752</v>
      </c>
      <c r="C969" s="64" t="s">
        <v>49</v>
      </c>
      <c r="D969" s="64" t="s">
        <v>50</v>
      </c>
      <c r="E969" s="64" t="s">
        <v>2753</v>
      </c>
      <c r="F969" s="64" t="s">
        <v>1587</v>
      </c>
      <c r="G969" s="64" t="s">
        <v>112</v>
      </c>
      <c r="H969" s="64" t="s">
        <v>2758</v>
      </c>
      <c r="I969" s="64" t="s">
        <v>2758</v>
      </c>
      <c r="J969" s="64" t="s">
        <v>1655</v>
      </c>
      <c r="K969" s="64" t="s">
        <v>172</v>
      </c>
      <c r="L969" s="65">
        <v>81001</v>
      </c>
      <c r="M969" s="65">
        <v>71204</v>
      </c>
      <c r="N969" s="65">
        <v>71204</v>
      </c>
      <c r="O969" s="65">
        <v>71148</v>
      </c>
      <c r="P969" s="65">
        <v>0</v>
      </c>
      <c r="Q969" s="65">
        <v>11749</v>
      </c>
      <c r="R969" s="65">
        <v>16552</v>
      </c>
      <c r="S969" s="65">
        <v>653</v>
      </c>
      <c r="T969" s="57">
        <v>49788</v>
      </c>
      <c r="U969" s="58">
        <v>612554.64002270403</v>
      </c>
      <c r="V969" s="58">
        <v>2025746.9093650449</v>
      </c>
      <c r="W969" s="58" t="str">
        <f t="shared" si="15"/>
        <v>B</v>
      </c>
      <c r="X969" s="58">
        <v>2025747</v>
      </c>
      <c r="Y969" s="63">
        <v>1767398</v>
      </c>
    </row>
    <row r="970" spans="1:25">
      <c r="A970" s="64" t="s">
        <v>2759</v>
      </c>
      <c r="B970" s="64" t="s">
        <v>2752</v>
      </c>
      <c r="C970" s="64" t="s">
        <v>28</v>
      </c>
      <c r="D970" s="64" t="s">
        <v>29</v>
      </c>
      <c r="E970" s="64" t="s">
        <v>2753</v>
      </c>
      <c r="F970" s="64" t="s">
        <v>1334</v>
      </c>
      <c r="G970" s="64" t="s">
        <v>112</v>
      </c>
      <c r="H970" s="64" t="s">
        <v>1426</v>
      </c>
      <c r="I970" s="64" t="s">
        <v>1426</v>
      </c>
      <c r="J970" s="64" t="s">
        <v>1655</v>
      </c>
      <c r="K970" s="64" t="s">
        <v>172</v>
      </c>
      <c r="L970" s="65">
        <v>207498</v>
      </c>
      <c r="M970" s="65">
        <v>156804</v>
      </c>
      <c r="N970" s="65">
        <v>156804</v>
      </c>
      <c r="O970" s="65">
        <v>178042</v>
      </c>
      <c r="P970" s="65">
        <v>0</v>
      </c>
      <c r="Q970" s="65">
        <v>40910</v>
      </c>
      <c r="R970" s="65">
        <v>41564</v>
      </c>
      <c r="S970" s="65">
        <v>2573</v>
      </c>
      <c r="T970" s="57">
        <v>131757</v>
      </c>
      <c r="U970" s="58">
        <v>2046593.6780124884</v>
      </c>
      <c r="V970" s="58">
        <v>5382454.1635119142</v>
      </c>
      <c r="W970" s="58" t="str">
        <f t="shared" si="15"/>
        <v>B</v>
      </c>
      <c r="X970" s="58">
        <v>5382454</v>
      </c>
      <c r="Y970" s="63">
        <v>4696016</v>
      </c>
    </row>
    <row r="971" spans="1:25">
      <c r="A971" s="64" t="s">
        <v>2760</v>
      </c>
      <c r="B971" s="64" t="s">
        <v>2752</v>
      </c>
      <c r="C971" s="64" t="s">
        <v>28</v>
      </c>
      <c r="D971" s="64" t="s">
        <v>29</v>
      </c>
      <c r="E971" s="64" t="s">
        <v>2753</v>
      </c>
      <c r="F971" s="64" t="s">
        <v>2139</v>
      </c>
      <c r="G971" s="64" t="s">
        <v>860</v>
      </c>
      <c r="H971" s="64" t="s">
        <v>2761</v>
      </c>
      <c r="I971" s="64" t="s">
        <v>2761</v>
      </c>
      <c r="J971" s="64" t="s">
        <v>1655</v>
      </c>
      <c r="K971" s="64" t="s">
        <v>172</v>
      </c>
      <c r="L971" s="65">
        <v>68504</v>
      </c>
      <c r="M971" s="65">
        <v>87123</v>
      </c>
      <c r="N971" s="65">
        <v>87123</v>
      </c>
      <c r="O971" s="65">
        <v>82672</v>
      </c>
      <c r="P971" s="65">
        <v>0</v>
      </c>
      <c r="Q971" s="65">
        <v>6216</v>
      </c>
      <c r="R971" s="65">
        <v>8834</v>
      </c>
      <c r="S971" s="65">
        <v>243</v>
      </c>
      <c r="T971" s="57">
        <v>19606</v>
      </c>
      <c r="U971" s="58">
        <v>395239.69911235588</v>
      </c>
      <c r="V971" s="58">
        <v>992618.43941686093</v>
      </c>
      <c r="W971" s="58" t="str">
        <f t="shared" si="15"/>
        <v>B</v>
      </c>
      <c r="X971" s="58">
        <v>992618</v>
      </c>
      <c r="Y971" s="63">
        <v>866027</v>
      </c>
    </row>
    <row r="972" spans="1:25">
      <c r="A972" s="64" t="s">
        <v>2762</v>
      </c>
      <c r="B972" s="64" t="s">
        <v>2752</v>
      </c>
      <c r="C972" s="64" t="s">
        <v>49</v>
      </c>
      <c r="D972" s="64" t="s">
        <v>50</v>
      </c>
      <c r="E972" s="64" t="s">
        <v>2753</v>
      </c>
      <c r="F972" s="64" t="s">
        <v>2763</v>
      </c>
      <c r="G972" s="64" t="s">
        <v>112</v>
      </c>
      <c r="H972" s="64" t="s">
        <v>2764</v>
      </c>
      <c r="I972" s="64" t="s">
        <v>2764</v>
      </c>
      <c r="J972" s="64" t="s">
        <v>1655</v>
      </c>
      <c r="K972" s="64" t="s">
        <v>172</v>
      </c>
      <c r="L972" s="65">
        <v>47080</v>
      </c>
      <c r="M972" s="65">
        <v>45914</v>
      </c>
      <c r="N972" s="65">
        <v>45914</v>
      </c>
      <c r="O972" s="65">
        <v>41186</v>
      </c>
      <c r="P972" s="65">
        <v>0</v>
      </c>
      <c r="Q972" s="65">
        <v>8889</v>
      </c>
      <c r="R972" s="65">
        <v>10831</v>
      </c>
      <c r="S972" s="65">
        <v>436</v>
      </c>
      <c r="T972" s="57">
        <v>29106</v>
      </c>
      <c r="U972" s="58">
        <v>428765.03882580815</v>
      </c>
      <c r="V972" s="58">
        <v>1304136.0982787691</v>
      </c>
      <c r="W972" s="58" t="str">
        <f t="shared" si="15"/>
        <v>B</v>
      </c>
      <c r="X972" s="58">
        <v>1304136</v>
      </c>
      <c r="Y972" s="63">
        <v>1137816</v>
      </c>
    </row>
    <row r="973" spans="1:25">
      <c r="A973" s="64" t="s">
        <v>2765</v>
      </c>
      <c r="B973" s="64" t="s">
        <v>2766</v>
      </c>
      <c r="C973" s="64" t="s">
        <v>19</v>
      </c>
      <c r="D973" s="64" t="s">
        <v>20</v>
      </c>
      <c r="E973" s="64" t="s">
        <v>2767</v>
      </c>
      <c r="F973" s="64" t="s">
        <v>22</v>
      </c>
      <c r="G973" s="64" t="s">
        <v>23</v>
      </c>
      <c r="H973" s="64" t="s">
        <v>24</v>
      </c>
      <c r="I973" s="64" t="s">
        <v>24</v>
      </c>
      <c r="J973" s="64" t="s">
        <v>25</v>
      </c>
      <c r="K973" s="64" t="s">
        <v>240</v>
      </c>
      <c r="L973" s="65">
        <v>0</v>
      </c>
      <c r="M973" s="65">
        <v>3120737</v>
      </c>
      <c r="N973" s="65">
        <v>3121820</v>
      </c>
      <c r="O973" s="65">
        <v>2416860</v>
      </c>
      <c r="P973" s="65">
        <v>0</v>
      </c>
      <c r="Q973" s="65">
        <v>390143</v>
      </c>
      <c r="R973" s="65">
        <v>66093</v>
      </c>
      <c r="S973" s="65">
        <v>16030</v>
      </c>
      <c r="T973" s="57">
        <v>0</v>
      </c>
      <c r="U973" s="58">
        <v>21672954.182415791</v>
      </c>
      <c r="V973" s="58">
        <v>15475531.614202287</v>
      </c>
      <c r="W973" s="58" t="str">
        <f t="shared" si="15"/>
        <v>A</v>
      </c>
      <c r="X973" s="58">
        <v>21672954</v>
      </c>
      <c r="Y973" s="63">
        <v>18071588</v>
      </c>
    </row>
    <row r="974" spans="1:25">
      <c r="A974" s="64" t="s">
        <v>2768</v>
      </c>
      <c r="B974" s="64" t="s">
        <v>2766</v>
      </c>
      <c r="C974" s="64" t="s">
        <v>49</v>
      </c>
      <c r="D974" s="64" t="s">
        <v>50</v>
      </c>
      <c r="E974" s="64" t="s">
        <v>2767</v>
      </c>
      <c r="F974" s="64" t="s">
        <v>231</v>
      </c>
      <c r="G974" s="64" t="s">
        <v>860</v>
      </c>
      <c r="H974" s="64" t="s">
        <v>24</v>
      </c>
      <c r="I974" s="64" t="s">
        <v>2769</v>
      </c>
      <c r="J974" s="64" t="s">
        <v>1181</v>
      </c>
      <c r="K974" s="64" t="s">
        <v>240</v>
      </c>
      <c r="L974" s="65">
        <v>11243</v>
      </c>
      <c r="M974" s="65">
        <v>14978</v>
      </c>
      <c r="N974" s="65">
        <v>14978</v>
      </c>
      <c r="O974" s="65">
        <v>29524</v>
      </c>
      <c r="P974" s="65">
        <v>0</v>
      </c>
      <c r="Q974" s="65">
        <v>4594</v>
      </c>
      <c r="R974" s="65">
        <v>526</v>
      </c>
      <c r="S974" s="65">
        <v>92</v>
      </c>
      <c r="T974" s="57">
        <v>0</v>
      </c>
      <c r="U974" s="58">
        <v>215210.44142815232</v>
      </c>
      <c r="V974" s="58">
        <v>122549.90780495976</v>
      </c>
      <c r="W974" s="58" t="str">
        <f t="shared" si="15"/>
        <v>A</v>
      </c>
      <c r="X974" s="58">
        <v>215210</v>
      </c>
      <c r="Y974" s="63">
        <v>187764</v>
      </c>
    </row>
    <row r="975" spans="1:25">
      <c r="A975" s="64" t="s">
        <v>1474</v>
      </c>
      <c r="B975" s="64" t="s">
        <v>2766</v>
      </c>
      <c r="C975" s="64" t="s">
        <v>28</v>
      </c>
      <c r="D975" s="64" t="s">
        <v>29</v>
      </c>
      <c r="E975" s="64" t="s">
        <v>2767</v>
      </c>
      <c r="F975" s="64" t="s">
        <v>236</v>
      </c>
      <c r="G975" s="64" t="s">
        <v>112</v>
      </c>
      <c r="H975" s="64" t="s">
        <v>24</v>
      </c>
      <c r="I975" s="64" t="s">
        <v>2770</v>
      </c>
      <c r="J975" s="64" t="s">
        <v>2771</v>
      </c>
      <c r="K975" s="64" t="s">
        <v>240</v>
      </c>
      <c r="L975" s="65">
        <v>41316</v>
      </c>
      <c r="M975" s="65">
        <v>27549</v>
      </c>
      <c r="N975" s="65">
        <v>27313</v>
      </c>
      <c r="O975" s="65">
        <v>26686</v>
      </c>
      <c r="P975" s="65">
        <v>0</v>
      </c>
      <c r="Q975" s="65">
        <v>5691</v>
      </c>
      <c r="R975" s="65">
        <v>1378</v>
      </c>
      <c r="S975" s="65">
        <v>114</v>
      </c>
      <c r="T975" s="57">
        <v>35000</v>
      </c>
      <c r="U975" s="58">
        <v>247170.10310208928</v>
      </c>
      <c r="V975" s="58">
        <v>643518.84103793837</v>
      </c>
      <c r="W975" s="58" t="str">
        <f t="shared" si="15"/>
        <v>B</v>
      </c>
      <c r="X975" s="58">
        <v>643519</v>
      </c>
      <c r="Y975" s="63">
        <v>561449</v>
      </c>
    </row>
    <row r="976" spans="1:25">
      <c r="A976" s="64" t="s">
        <v>2772</v>
      </c>
      <c r="B976" s="64" t="s">
        <v>2766</v>
      </c>
      <c r="C976" s="64" t="s">
        <v>28</v>
      </c>
      <c r="D976" s="64" t="s">
        <v>29</v>
      </c>
      <c r="E976" s="64" t="s">
        <v>2767</v>
      </c>
      <c r="F976" s="64" t="s">
        <v>2330</v>
      </c>
      <c r="G976" s="64" t="s">
        <v>23</v>
      </c>
      <c r="H976" s="64" t="s">
        <v>24</v>
      </c>
      <c r="I976" s="64" t="s">
        <v>2773</v>
      </c>
      <c r="J976" s="64" t="s">
        <v>2774</v>
      </c>
      <c r="K976" s="64" t="s">
        <v>240</v>
      </c>
      <c r="L976" s="65">
        <v>65925</v>
      </c>
      <c r="M976" s="65">
        <v>73757</v>
      </c>
      <c r="N976" s="65">
        <v>69779</v>
      </c>
      <c r="O976" s="65">
        <v>120083</v>
      </c>
      <c r="P976" s="65">
        <v>113606</v>
      </c>
      <c r="Q976" s="65">
        <v>18604</v>
      </c>
      <c r="R976" s="65">
        <v>8915</v>
      </c>
      <c r="S976" s="65">
        <v>418</v>
      </c>
      <c r="T976" s="57">
        <v>0</v>
      </c>
      <c r="U976" s="58">
        <v>880241.16945714341</v>
      </c>
      <c r="V976" s="58">
        <v>981147.67651512986</v>
      </c>
      <c r="W976" s="58" t="str">
        <f t="shared" si="15"/>
        <v>B</v>
      </c>
      <c r="X976" s="58">
        <v>981148</v>
      </c>
      <c r="Y976" s="63">
        <v>856020</v>
      </c>
    </row>
    <row r="977" spans="1:25">
      <c r="A977" s="64" t="s">
        <v>1990</v>
      </c>
      <c r="B977" s="64" t="s">
        <v>2766</v>
      </c>
      <c r="C977" s="64" t="s">
        <v>28</v>
      </c>
      <c r="D977" s="64" t="s">
        <v>29</v>
      </c>
      <c r="E977" s="64" t="s">
        <v>2767</v>
      </c>
      <c r="F977" s="64" t="s">
        <v>1668</v>
      </c>
      <c r="G977" s="64" t="s">
        <v>23</v>
      </c>
      <c r="H977" s="64" t="s">
        <v>24</v>
      </c>
      <c r="I977" s="64" t="s">
        <v>313</v>
      </c>
      <c r="J977" s="64" t="s">
        <v>2775</v>
      </c>
      <c r="K977" s="64" t="s">
        <v>240</v>
      </c>
      <c r="L977" s="65">
        <v>97433</v>
      </c>
      <c r="M977" s="65">
        <v>101202</v>
      </c>
      <c r="N977" s="65">
        <v>101208</v>
      </c>
      <c r="O977" s="65">
        <v>129272</v>
      </c>
      <c r="P977" s="65">
        <v>0</v>
      </c>
      <c r="Q977" s="65">
        <v>20258</v>
      </c>
      <c r="R977" s="65">
        <v>5840</v>
      </c>
      <c r="S977" s="65">
        <v>564</v>
      </c>
      <c r="T977" s="57">
        <v>16198</v>
      </c>
      <c r="U977" s="58">
        <v>974005.31458923849</v>
      </c>
      <c r="V977" s="58">
        <v>995526.28046493744</v>
      </c>
      <c r="W977" s="58" t="str">
        <f t="shared" si="15"/>
        <v>B</v>
      </c>
      <c r="X977" s="58">
        <v>995526</v>
      </c>
      <c r="Y977" s="63">
        <v>868564</v>
      </c>
    </row>
    <row r="978" spans="1:25">
      <c r="A978" s="64" t="s">
        <v>66</v>
      </c>
      <c r="B978" s="64" t="s">
        <v>2766</v>
      </c>
      <c r="C978" s="64" t="s">
        <v>28</v>
      </c>
      <c r="D978" s="64" t="s">
        <v>29</v>
      </c>
      <c r="E978" s="64" t="s">
        <v>2767</v>
      </c>
      <c r="F978" s="64" t="s">
        <v>970</v>
      </c>
      <c r="G978" s="64" t="s">
        <v>769</v>
      </c>
      <c r="H978" s="64" t="s">
        <v>24</v>
      </c>
      <c r="I978" s="64" t="s">
        <v>2776</v>
      </c>
      <c r="J978" s="64" t="s">
        <v>2777</v>
      </c>
      <c r="K978" s="64" t="s">
        <v>240</v>
      </c>
      <c r="L978" s="65">
        <v>24722</v>
      </c>
      <c r="M978" s="65">
        <v>29844</v>
      </c>
      <c r="N978" s="65">
        <v>30062</v>
      </c>
      <c r="O978" s="65">
        <v>37056</v>
      </c>
      <c r="P978" s="65">
        <v>0</v>
      </c>
      <c r="Q978" s="65">
        <v>5086</v>
      </c>
      <c r="R978" s="65">
        <v>882</v>
      </c>
      <c r="S978" s="65">
        <v>166</v>
      </c>
      <c r="T978" s="57">
        <v>0</v>
      </c>
      <c r="U978" s="58">
        <v>257710.00617297852</v>
      </c>
      <c r="V978" s="58">
        <v>157089.53593576557</v>
      </c>
      <c r="W978" s="58" t="str">
        <f t="shared" si="15"/>
        <v>A</v>
      </c>
      <c r="X978" s="58">
        <v>257710</v>
      </c>
      <c r="Y978" s="63">
        <v>224844</v>
      </c>
    </row>
    <row r="979" spans="1:25">
      <c r="A979" s="64" t="s">
        <v>2091</v>
      </c>
      <c r="B979" s="64" t="s">
        <v>2766</v>
      </c>
      <c r="C979" s="64" t="s">
        <v>28</v>
      </c>
      <c r="D979" s="64" t="s">
        <v>29</v>
      </c>
      <c r="E979" s="64" t="s">
        <v>2767</v>
      </c>
      <c r="F979" s="64" t="s">
        <v>2778</v>
      </c>
      <c r="G979" s="64" t="s">
        <v>117</v>
      </c>
      <c r="H979" s="64" t="s">
        <v>24</v>
      </c>
      <c r="I979" s="64" t="s">
        <v>2779</v>
      </c>
      <c r="J979" s="64" t="s">
        <v>2780</v>
      </c>
      <c r="K979" s="64" t="s">
        <v>240</v>
      </c>
      <c r="L979" s="65">
        <v>66188</v>
      </c>
      <c r="M979" s="65">
        <v>58242</v>
      </c>
      <c r="N979" s="65">
        <v>58242</v>
      </c>
      <c r="O979" s="65">
        <v>58409</v>
      </c>
      <c r="P979" s="65">
        <v>0</v>
      </c>
      <c r="Q979" s="65">
        <v>9953</v>
      </c>
      <c r="R979" s="65">
        <v>3484</v>
      </c>
      <c r="S979" s="65">
        <v>271</v>
      </c>
      <c r="T979" s="57">
        <v>40411</v>
      </c>
      <c r="U979" s="58">
        <v>467475.597871395</v>
      </c>
      <c r="V979" s="58">
        <v>940831.96131205384</v>
      </c>
      <c r="W979" s="58" t="str">
        <f t="shared" si="15"/>
        <v>B</v>
      </c>
      <c r="X979" s="58">
        <v>940832</v>
      </c>
      <c r="Y979" s="63">
        <v>820845</v>
      </c>
    </row>
    <row r="980" spans="1:25">
      <c r="A980" s="64" t="s">
        <v>2781</v>
      </c>
      <c r="B980" s="64" t="s">
        <v>2766</v>
      </c>
      <c r="C980" s="64" t="s">
        <v>28</v>
      </c>
      <c r="D980" s="64" t="s">
        <v>29</v>
      </c>
      <c r="E980" s="64" t="s">
        <v>2767</v>
      </c>
      <c r="F980" s="64" t="s">
        <v>2782</v>
      </c>
      <c r="G980" s="64" t="s">
        <v>161</v>
      </c>
      <c r="H980" s="64" t="s">
        <v>24</v>
      </c>
      <c r="I980" s="64" t="s">
        <v>2783</v>
      </c>
      <c r="J980" s="64" t="s">
        <v>2076</v>
      </c>
      <c r="K980" s="64" t="s">
        <v>240</v>
      </c>
      <c r="L980" s="65">
        <v>29404</v>
      </c>
      <c r="M980" s="65">
        <v>36435</v>
      </c>
      <c r="N980" s="65">
        <v>35344</v>
      </c>
      <c r="O980" s="65">
        <v>66154</v>
      </c>
      <c r="P980" s="65">
        <v>0</v>
      </c>
      <c r="Q980" s="65">
        <v>11190</v>
      </c>
      <c r="R980" s="65">
        <v>1520</v>
      </c>
      <c r="S980" s="65">
        <v>479</v>
      </c>
      <c r="T980" s="57">
        <v>0</v>
      </c>
      <c r="U980" s="58">
        <v>556046.26975321944</v>
      </c>
      <c r="V980" s="58">
        <v>315568.91645729332</v>
      </c>
      <c r="W980" s="58" t="str">
        <f t="shared" si="15"/>
        <v>A</v>
      </c>
      <c r="X980" s="58">
        <v>556046</v>
      </c>
      <c r="Y980" s="63">
        <v>485132</v>
      </c>
    </row>
    <row r="981" spans="1:25">
      <c r="A981" s="64" t="s">
        <v>2784</v>
      </c>
      <c r="B981" s="64" t="s">
        <v>2766</v>
      </c>
      <c r="C981" s="64" t="s">
        <v>28</v>
      </c>
      <c r="D981" s="64" t="s">
        <v>29</v>
      </c>
      <c r="E981" s="64" t="s">
        <v>2767</v>
      </c>
      <c r="F981" s="64" t="s">
        <v>2785</v>
      </c>
      <c r="G981" s="64" t="s">
        <v>392</v>
      </c>
      <c r="H981" s="64" t="s">
        <v>24</v>
      </c>
      <c r="I981" s="64" t="s">
        <v>2786</v>
      </c>
      <c r="J981" s="64" t="s">
        <v>2787</v>
      </c>
      <c r="K981" s="64" t="s">
        <v>240</v>
      </c>
      <c r="L981" s="65">
        <v>44352</v>
      </c>
      <c r="M981" s="65">
        <v>43826</v>
      </c>
      <c r="N981" s="65">
        <v>43968</v>
      </c>
      <c r="O981" s="65">
        <v>37013</v>
      </c>
      <c r="P981" s="65">
        <v>0</v>
      </c>
      <c r="Q981" s="65">
        <v>8016</v>
      </c>
      <c r="R981" s="65">
        <v>2719</v>
      </c>
      <c r="S981" s="65">
        <v>206</v>
      </c>
      <c r="T981" s="57">
        <v>29206</v>
      </c>
      <c r="U981" s="58">
        <v>354709.8886268877</v>
      </c>
      <c r="V981" s="58">
        <v>709543.3145974715</v>
      </c>
      <c r="W981" s="58" t="str">
        <f t="shared" si="15"/>
        <v>B</v>
      </c>
      <c r="X981" s="58">
        <v>709543</v>
      </c>
      <c r="Y981" s="63">
        <v>619053</v>
      </c>
    </row>
    <row r="982" spans="1:25">
      <c r="A982" s="64" t="s">
        <v>2788</v>
      </c>
      <c r="B982" s="64" t="s">
        <v>2766</v>
      </c>
      <c r="C982" s="64" t="s">
        <v>28</v>
      </c>
      <c r="D982" s="64" t="s">
        <v>29</v>
      </c>
      <c r="E982" s="64" t="s">
        <v>2767</v>
      </c>
      <c r="F982" s="64" t="s">
        <v>2789</v>
      </c>
      <c r="G982" s="64" t="s">
        <v>23</v>
      </c>
      <c r="H982" s="64" t="s">
        <v>24</v>
      </c>
      <c r="I982" s="64" t="s">
        <v>2790</v>
      </c>
      <c r="J982" s="64" t="s">
        <v>2774</v>
      </c>
      <c r="K982" s="64" t="s">
        <v>240</v>
      </c>
      <c r="L982" s="65">
        <v>3633</v>
      </c>
      <c r="M982" s="65">
        <v>0</v>
      </c>
      <c r="N982" s="65">
        <v>0</v>
      </c>
      <c r="O982" s="65">
        <v>43392</v>
      </c>
      <c r="P982" s="65">
        <v>0</v>
      </c>
      <c r="Q982" s="65">
        <v>3342</v>
      </c>
      <c r="R982" s="65">
        <v>912</v>
      </c>
      <c r="S982" s="65">
        <v>246</v>
      </c>
      <c r="T982" s="57">
        <v>0</v>
      </c>
      <c r="U982" s="58">
        <v>229954.37901459116</v>
      </c>
      <c r="V982" s="58">
        <v>126980.19222745585</v>
      </c>
      <c r="W982" s="58" t="str">
        <f t="shared" si="15"/>
        <v>A</v>
      </c>
      <c r="X982" s="58">
        <v>229954</v>
      </c>
      <c r="Y982" s="63">
        <v>200627</v>
      </c>
    </row>
    <row r="983" spans="1:25">
      <c r="A983" s="64" t="s">
        <v>2791</v>
      </c>
      <c r="B983" s="64" t="s">
        <v>2766</v>
      </c>
      <c r="C983" s="64" t="s">
        <v>28</v>
      </c>
      <c r="D983" s="64" t="s">
        <v>29</v>
      </c>
      <c r="E983" s="64" t="s">
        <v>2767</v>
      </c>
      <c r="F983" s="64" t="s">
        <v>2792</v>
      </c>
      <c r="G983" s="64" t="s">
        <v>322</v>
      </c>
      <c r="H983" s="64" t="s">
        <v>24</v>
      </c>
      <c r="I983" s="64" t="s">
        <v>2793</v>
      </c>
      <c r="J983" s="64" t="s">
        <v>2794</v>
      </c>
      <c r="K983" s="64" t="s">
        <v>240</v>
      </c>
      <c r="L983" s="65">
        <v>23062</v>
      </c>
      <c r="M983" s="65">
        <v>27650</v>
      </c>
      <c r="N983" s="65">
        <v>24890</v>
      </c>
      <c r="O983" s="65">
        <v>40524</v>
      </c>
      <c r="P983" s="65">
        <v>0</v>
      </c>
      <c r="Q983" s="65">
        <v>7869</v>
      </c>
      <c r="R983" s="65">
        <v>1126</v>
      </c>
      <c r="S983" s="65">
        <v>198</v>
      </c>
      <c r="T983" s="57">
        <v>0</v>
      </c>
      <c r="U983" s="58">
        <v>355725.46272880881</v>
      </c>
      <c r="V983" s="58">
        <v>225994.69734524167</v>
      </c>
      <c r="W983" s="58" t="str">
        <f t="shared" si="15"/>
        <v>A</v>
      </c>
      <c r="X983" s="58">
        <v>355725</v>
      </c>
      <c r="Y983" s="63">
        <v>310358</v>
      </c>
    </row>
    <row r="984" spans="1:25">
      <c r="A984" s="64" t="s">
        <v>2795</v>
      </c>
      <c r="B984" s="64" t="s">
        <v>2766</v>
      </c>
      <c r="C984" s="64" t="s">
        <v>102</v>
      </c>
      <c r="D984" s="64" t="s">
        <v>103</v>
      </c>
      <c r="E984" s="64" t="s">
        <v>2767</v>
      </c>
      <c r="F984" s="64" t="s">
        <v>226</v>
      </c>
      <c r="G984" s="64" t="s">
        <v>215</v>
      </c>
      <c r="H984" s="64" t="s">
        <v>24</v>
      </c>
      <c r="I984" s="64" t="s">
        <v>24</v>
      </c>
      <c r="J984" s="64" t="s">
        <v>2774</v>
      </c>
      <c r="K984" s="64" t="s">
        <v>240</v>
      </c>
      <c r="L984" s="65">
        <v>149315</v>
      </c>
      <c r="M984" s="65">
        <v>0</v>
      </c>
      <c r="N984" s="65">
        <v>0</v>
      </c>
      <c r="O984" s="65">
        <v>250193</v>
      </c>
      <c r="P984" s="65">
        <v>0</v>
      </c>
      <c r="Q984" s="65">
        <v>33974</v>
      </c>
      <c r="R984" s="65">
        <v>2831</v>
      </c>
      <c r="S984" s="65">
        <v>1333</v>
      </c>
      <c r="T984" s="57">
        <v>0</v>
      </c>
      <c r="U984" s="58">
        <v>1764663.0285306987</v>
      </c>
      <c r="V984" s="58">
        <v>830619.49656448606</v>
      </c>
      <c r="W984" s="58" t="str">
        <f t="shared" si="15"/>
        <v>A</v>
      </c>
      <c r="X984" s="58">
        <v>1764663</v>
      </c>
      <c r="Y984" s="63">
        <v>1539611</v>
      </c>
    </row>
    <row r="985" spans="1:25">
      <c r="A985" s="64" t="s">
        <v>2796</v>
      </c>
      <c r="B985" s="64" t="s">
        <v>2766</v>
      </c>
      <c r="C985" s="64" t="s">
        <v>102</v>
      </c>
      <c r="D985" s="64" t="s">
        <v>103</v>
      </c>
      <c r="E985" s="64" t="s">
        <v>2767</v>
      </c>
      <c r="F985" s="64" t="s">
        <v>2700</v>
      </c>
      <c r="G985" s="64" t="s">
        <v>117</v>
      </c>
      <c r="H985" s="64" t="s">
        <v>24</v>
      </c>
      <c r="I985" s="64" t="s">
        <v>24</v>
      </c>
      <c r="J985" s="64" t="s">
        <v>2780</v>
      </c>
      <c r="K985" s="64" t="s">
        <v>240</v>
      </c>
      <c r="L985" s="65">
        <v>146115</v>
      </c>
      <c r="M985" s="65">
        <v>234420</v>
      </c>
      <c r="N985" s="65">
        <v>234437</v>
      </c>
      <c r="O985" s="65">
        <v>401406</v>
      </c>
      <c r="P985" s="65">
        <v>0</v>
      </c>
      <c r="Q985" s="65">
        <v>49278</v>
      </c>
      <c r="R985" s="65">
        <v>6656</v>
      </c>
      <c r="S985" s="65">
        <v>2045</v>
      </c>
      <c r="T985" s="57">
        <v>0</v>
      </c>
      <c r="U985" s="58">
        <v>2654157.5891828472</v>
      </c>
      <c r="V985" s="58">
        <v>1386993.1710852545</v>
      </c>
      <c r="W985" s="58" t="str">
        <f t="shared" si="15"/>
        <v>A</v>
      </c>
      <c r="X985" s="58">
        <v>2654158</v>
      </c>
      <c r="Y985" s="63">
        <v>2315666</v>
      </c>
    </row>
    <row r="986" spans="1:25">
      <c r="A986" s="64" t="s">
        <v>2797</v>
      </c>
      <c r="B986" s="64" t="s">
        <v>2766</v>
      </c>
      <c r="C986" s="64" t="s">
        <v>102</v>
      </c>
      <c r="D986" s="64" t="s">
        <v>103</v>
      </c>
      <c r="E986" s="64" t="s">
        <v>2767</v>
      </c>
      <c r="F986" s="64" t="s">
        <v>1645</v>
      </c>
      <c r="G986" s="64" t="s">
        <v>131</v>
      </c>
      <c r="H986" s="64" t="s">
        <v>24</v>
      </c>
      <c r="I986" s="64" t="s">
        <v>24</v>
      </c>
      <c r="J986" s="64" t="s">
        <v>2798</v>
      </c>
      <c r="K986" s="64" t="s">
        <v>240</v>
      </c>
      <c r="L986" s="65">
        <v>65906</v>
      </c>
      <c r="M986" s="65">
        <v>0</v>
      </c>
      <c r="N986" s="65">
        <v>0</v>
      </c>
      <c r="O986" s="65">
        <v>247955</v>
      </c>
      <c r="P986" s="65">
        <v>0</v>
      </c>
      <c r="Q986" s="65">
        <v>34759</v>
      </c>
      <c r="R986" s="65">
        <v>2531</v>
      </c>
      <c r="S986" s="65">
        <v>3361</v>
      </c>
      <c r="T986" s="57">
        <v>0</v>
      </c>
      <c r="U986" s="58">
        <v>2127847.1662720437</v>
      </c>
      <c r="V986" s="58">
        <v>823698.37830670108</v>
      </c>
      <c r="W986" s="58" t="str">
        <f t="shared" si="15"/>
        <v>A</v>
      </c>
      <c r="X986" s="58">
        <v>2127847</v>
      </c>
      <c r="Y986" s="63">
        <v>1856477</v>
      </c>
    </row>
    <row r="987" spans="1:25">
      <c r="A987" s="64" t="s">
        <v>2799</v>
      </c>
      <c r="B987" s="64" t="s">
        <v>2766</v>
      </c>
      <c r="C987" s="64" t="s">
        <v>102</v>
      </c>
      <c r="D987" s="64" t="s">
        <v>103</v>
      </c>
      <c r="E987" s="64" t="s">
        <v>2767</v>
      </c>
      <c r="F987" s="64" t="s">
        <v>1237</v>
      </c>
      <c r="G987" s="64" t="s">
        <v>1238</v>
      </c>
      <c r="H987" s="64" t="s">
        <v>24</v>
      </c>
      <c r="I987" s="64" t="s">
        <v>24</v>
      </c>
      <c r="J987" s="64" t="s">
        <v>2775</v>
      </c>
      <c r="K987" s="64" t="s">
        <v>240</v>
      </c>
      <c r="L987" s="65">
        <v>60725</v>
      </c>
      <c r="M987" s="65">
        <v>0</v>
      </c>
      <c r="N987" s="65">
        <v>0</v>
      </c>
      <c r="O987" s="65">
        <v>269388</v>
      </c>
      <c r="P987" s="65">
        <v>0</v>
      </c>
      <c r="Q987" s="65">
        <v>26470</v>
      </c>
      <c r="R987" s="65">
        <v>3119</v>
      </c>
      <c r="S987" s="65">
        <v>1207</v>
      </c>
      <c r="T987" s="57">
        <v>0</v>
      </c>
      <c r="U987" s="58">
        <v>1549761.5683301089</v>
      </c>
      <c r="V987" s="58">
        <v>712423.09435655945</v>
      </c>
      <c r="W987" s="58" t="str">
        <f t="shared" si="15"/>
        <v>A</v>
      </c>
      <c r="X987" s="58">
        <v>1549762</v>
      </c>
      <c r="Y987" s="63">
        <v>1352117</v>
      </c>
    </row>
    <row r="988" spans="1:25">
      <c r="A988" s="64" t="s">
        <v>2800</v>
      </c>
      <c r="B988" s="64" t="s">
        <v>2766</v>
      </c>
      <c r="C988" s="64" t="s">
        <v>102</v>
      </c>
      <c r="D988" s="64" t="s">
        <v>103</v>
      </c>
      <c r="E988" s="64" t="s">
        <v>2767</v>
      </c>
      <c r="F988" s="64" t="s">
        <v>782</v>
      </c>
      <c r="G988" s="64" t="s">
        <v>783</v>
      </c>
      <c r="H988" s="64" t="s">
        <v>24</v>
      </c>
      <c r="I988" s="64" t="s">
        <v>24</v>
      </c>
      <c r="J988" s="64" t="s">
        <v>2775</v>
      </c>
      <c r="K988" s="64" t="s">
        <v>240</v>
      </c>
      <c r="L988" s="65">
        <v>97795</v>
      </c>
      <c r="M988" s="65">
        <v>0</v>
      </c>
      <c r="N988" s="65">
        <v>0</v>
      </c>
      <c r="O988" s="65">
        <v>234727</v>
      </c>
      <c r="P988" s="65">
        <v>0</v>
      </c>
      <c r="Q988" s="65">
        <v>23987</v>
      </c>
      <c r="R988" s="65">
        <v>1387</v>
      </c>
      <c r="S988" s="65">
        <v>852</v>
      </c>
      <c r="T988" s="57">
        <v>0</v>
      </c>
      <c r="U988" s="58">
        <v>1344989.4275376766</v>
      </c>
      <c r="V988" s="58">
        <v>542729.79845253471</v>
      </c>
      <c r="W988" s="58" t="str">
        <f t="shared" si="15"/>
        <v>A</v>
      </c>
      <c r="X988" s="58">
        <v>1344989</v>
      </c>
      <c r="Y988" s="63">
        <v>1173459</v>
      </c>
    </row>
    <row r="989" spans="1:25">
      <c r="A989" s="64" t="s">
        <v>2801</v>
      </c>
      <c r="B989" s="64" t="s">
        <v>2766</v>
      </c>
      <c r="C989" s="64" t="s">
        <v>102</v>
      </c>
      <c r="D989" s="64" t="s">
        <v>103</v>
      </c>
      <c r="E989" s="64" t="s">
        <v>2767</v>
      </c>
      <c r="F989" s="64" t="s">
        <v>788</v>
      </c>
      <c r="G989" s="64" t="s">
        <v>392</v>
      </c>
      <c r="H989" s="64" t="s">
        <v>24</v>
      </c>
      <c r="I989" s="64" t="s">
        <v>24</v>
      </c>
      <c r="J989" s="64" t="s">
        <v>2787</v>
      </c>
      <c r="K989" s="64" t="s">
        <v>240</v>
      </c>
      <c r="L989" s="65">
        <v>94363</v>
      </c>
      <c r="M989" s="65">
        <v>0</v>
      </c>
      <c r="N989" s="65">
        <v>0</v>
      </c>
      <c r="O989" s="65">
        <v>216311</v>
      </c>
      <c r="P989" s="65">
        <v>0</v>
      </c>
      <c r="Q989" s="65">
        <v>23247</v>
      </c>
      <c r="R989" s="65">
        <v>4956</v>
      </c>
      <c r="S989" s="65">
        <v>1097</v>
      </c>
      <c r="T989" s="57">
        <v>0</v>
      </c>
      <c r="U989" s="58">
        <v>1327466.4355235114</v>
      </c>
      <c r="V989" s="58">
        <v>784094.22724101203</v>
      </c>
      <c r="W989" s="58" t="str">
        <f t="shared" si="15"/>
        <v>A</v>
      </c>
      <c r="X989" s="58">
        <v>1327466</v>
      </c>
      <c r="Y989" s="63">
        <v>1158171</v>
      </c>
    </row>
    <row r="990" spans="1:25">
      <c r="A990" s="64" t="s">
        <v>2802</v>
      </c>
      <c r="B990" s="64" t="s">
        <v>2803</v>
      </c>
      <c r="C990" s="64" t="s">
        <v>19</v>
      </c>
      <c r="D990" s="64" t="s">
        <v>20</v>
      </c>
      <c r="E990" s="64" t="s">
        <v>2804</v>
      </c>
      <c r="F990" s="64" t="s">
        <v>22</v>
      </c>
      <c r="G990" s="64" t="s">
        <v>23</v>
      </c>
      <c r="H990" s="64" t="s">
        <v>24</v>
      </c>
      <c r="I990" s="64" t="s">
        <v>24</v>
      </c>
      <c r="J990" s="64" t="s">
        <v>25</v>
      </c>
      <c r="K990" s="64" t="s">
        <v>172</v>
      </c>
      <c r="L990" s="65">
        <v>0</v>
      </c>
      <c r="M990" s="65">
        <v>690768</v>
      </c>
      <c r="N990" s="65">
        <v>690768</v>
      </c>
      <c r="O990" s="65">
        <v>549855</v>
      </c>
      <c r="P990" s="65">
        <v>0</v>
      </c>
      <c r="Q990" s="65">
        <v>57153</v>
      </c>
      <c r="R990" s="65">
        <v>68276</v>
      </c>
      <c r="S990" s="65">
        <v>1647</v>
      </c>
      <c r="T990" s="57">
        <v>0</v>
      </c>
      <c r="U990" s="58">
        <v>3367704.2074655541</v>
      </c>
      <c r="V990" s="58">
        <v>6331593.1101829801</v>
      </c>
      <c r="W990" s="58" t="str">
        <f t="shared" si="15"/>
        <v>B</v>
      </c>
      <c r="X990" s="58">
        <v>6331593</v>
      </c>
      <c r="Y990" s="63">
        <v>5279481</v>
      </c>
    </row>
    <row r="991" spans="1:25">
      <c r="A991" s="64" t="s">
        <v>2805</v>
      </c>
      <c r="B991" s="64" t="s">
        <v>2803</v>
      </c>
      <c r="C991" s="64" t="s">
        <v>28</v>
      </c>
      <c r="D991" s="64" t="s">
        <v>29</v>
      </c>
      <c r="E991" s="64" t="s">
        <v>2804</v>
      </c>
      <c r="F991" s="64" t="s">
        <v>2806</v>
      </c>
      <c r="G991" s="64" t="s">
        <v>963</v>
      </c>
      <c r="H991" s="64" t="s">
        <v>24</v>
      </c>
      <c r="I991" s="64" t="s">
        <v>2807</v>
      </c>
      <c r="J991" s="64" t="s">
        <v>2808</v>
      </c>
      <c r="K991" s="64" t="s">
        <v>172</v>
      </c>
      <c r="L991" s="65">
        <v>42399</v>
      </c>
      <c r="M991" s="65">
        <v>48692</v>
      </c>
      <c r="N991" s="65">
        <v>46492</v>
      </c>
      <c r="O991" s="65">
        <v>67956</v>
      </c>
      <c r="P991" s="65">
        <v>0</v>
      </c>
      <c r="Q991" s="65">
        <v>10333</v>
      </c>
      <c r="R991" s="65">
        <v>2628</v>
      </c>
      <c r="S991" s="65">
        <v>484</v>
      </c>
      <c r="T991" s="57">
        <v>0</v>
      </c>
      <c r="U991" s="58">
        <v>534019.51776731596</v>
      </c>
      <c r="V991" s="58">
        <v>378900.22329301236</v>
      </c>
      <c r="W991" s="58" t="str">
        <f t="shared" si="15"/>
        <v>A</v>
      </c>
      <c r="X991" s="58">
        <v>534020</v>
      </c>
      <c r="Y991" s="63">
        <v>465915</v>
      </c>
    </row>
    <row r="992" spans="1:25">
      <c r="A992" s="64" t="s">
        <v>2809</v>
      </c>
      <c r="B992" s="64" t="s">
        <v>2803</v>
      </c>
      <c r="C992" s="64" t="s">
        <v>28</v>
      </c>
      <c r="D992" s="64" t="s">
        <v>29</v>
      </c>
      <c r="E992" s="64" t="s">
        <v>2804</v>
      </c>
      <c r="F992" s="64" t="s">
        <v>2810</v>
      </c>
      <c r="G992" s="64" t="s">
        <v>23</v>
      </c>
      <c r="H992" s="64" t="s">
        <v>24</v>
      </c>
      <c r="I992" s="64" t="s">
        <v>2811</v>
      </c>
      <c r="J992" s="64" t="s">
        <v>1293</v>
      </c>
      <c r="K992" s="64" t="s">
        <v>172</v>
      </c>
      <c r="L992" s="65">
        <v>65466</v>
      </c>
      <c r="M992" s="65">
        <v>86332</v>
      </c>
      <c r="N992" s="65">
        <v>81343</v>
      </c>
      <c r="O992" s="65">
        <v>153888</v>
      </c>
      <c r="P992" s="65">
        <v>144995</v>
      </c>
      <c r="Q992" s="65">
        <v>15101</v>
      </c>
      <c r="R992" s="65">
        <v>7367</v>
      </c>
      <c r="S992" s="65">
        <v>928</v>
      </c>
      <c r="T992" s="57">
        <v>0</v>
      </c>
      <c r="U992" s="58">
        <v>925069.17139942979</v>
      </c>
      <c r="V992" s="58">
        <v>805739.79515377991</v>
      </c>
      <c r="W992" s="58" t="str">
        <f t="shared" si="15"/>
        <v>A</v>
      </c>
      <c r="X992" s="58">
        <v>925069</v>
      </c>
      <c r="Y992" s="63">
        <v>807093</v>
      </c>
    </row>
    <row r="993" spans="1:25">
      <c r="A993" s="64" t="s">
        <v>2812</v>
      </c>
      <c r="B993" s="64" t="s">
        <v>2813</v>
      </c>
      <c r="C993" s="64" t="s">
        <v>19</v>
      </c>
      <c r="D993" s="64" t="s">
        <v>20</v>
      </c>
      <c r="E993" s="64" t="s">
        <v>2814</v>
      </c>
      <c r="F993" s="64" t="s">
        <v>22</v>
      </c>
      <c r="G993" s="64" t="s">
        <v>23</v>
      </c>
      <c r="H993" s="64" t="s">
        <v>24</v>
      </c>
      <c r="I993" s="64" t="s">
        <v>24</v>
      </c>
      <c r="J993" s="64" t="s">
        <v>25</v>
      </c>
      <c r="K993" s="64" t="s">
        <v>110</v>
      </c>
      <c r="L993" s="65">
        <v>0</v>
      </c>
      <c r="M993" s="65">
        <v>4591143</v>
      </c>
      <c r="N993" s="65">
        <v>4591120</v>
      </c>
      <c r="O993" s="65">
        <v>3553984</v>
      </c>
      <c r="P993" s="65">
        <v>0</v>
      </c>
      <c r="Q993" s="65">
        <v>514757</v>
      </c>
      <c r="R993" s="65">
        <v>106514</v>
      </c>
      <c r="S993" s="65">
        <v>21302</v>
      </c>
      <c r="T993" s="57">
        <v>0</v>
      </c>
      <c r="U993" s="58">
        <v>29368730.880578205</v>
      </c>
      <c r="V993" s="58">
        <v>22238999.56037287</v>
      </c>
      <c r="W993" s="58" t="str">
        <f t="shared" si="15"/>
        <v>A</v>
      </c>
      <c r="X993" s="58">
        <v>29368731</v>
      </c>
      <c r="Y993" s="63">
        <v>24488568</v>
      </c>
    </row>
    <row r="994" spans="1:25">
      <c r="A994" s="64" t="s">
        <v>858</v>
      </c>
      <c r="B994" s="64" t="s">
        <v>2813</v>
      </c>
      <c r="C994" s="64" t="s">
        <v>28</v>
      </c>
      <c r="D994" s="64" t="s">
        <v>29</v>
      </c>
      <c r="E994" s="64" t="s">
        <v>2814</v>
      </c>
      <c r="F994" s="64" t="s">
        <v>56</v>
      </c>
      <c r="G994" s="64" t="s">
        <v>1277</v>
      </c>
      <c r="H994" s="64" t="s">
        <v>24</v>
      </c>
      <c r="I994" s="64" t="s">
        <v>2815</v>
      </c>
      <c r="J994" s="64" t="s">
        <v>2816</v>
      </c>
      <c r="K994" s="64" t="s">
        <v>110</v>
      </c>
      <c r="L994" s="65">
        <v>17582</v>
      </c>
      <c r="M994" s="65">
        <v>23986</v>
      </c>
      <c r="N994" s="65">
        <v>23986</v>
      </c>
      <c r="O994" s="65">
        <v>26702</v>
      </c>
      <c r="P994" s="65">
        <v>0</v>
      </c>
      <c r="Q994" s="65">
        <v>3637</v>
      </c>
      <c r="R994" s="65">
        <v>1542</v>
      </c>
      <c r="S994" s="65">
        <v>87</v>
      </c>
      <c r="T994" s="57">
        <v>0</v>
      </c>
      <c r="U994" s="58">
        <v>179319.32463103364</v>
      </c>
      <c r="V994" s="58">
        <v>177457.2777831548</v>
      </c>
      <c r="W994" s="58" t="str">
        <f t="shared" si="15"/>
        <v>A</v>
      </c>
      <c r="X994" s="58">
        <v>179319</v>
      </c>
      <c r="Y994" s="63">
        <v>156450</v>
      </c>
    </row>
    <row r="995" spans="1:25">
      <c r="A995" s="64" t="s">
        <v>2817</v>
      </c>
      <c r="B995" s="64" t="s">
        <v>2813</v>
      </c>
      <c r="C995" s="64" t="s">
        <v>28</v>
      </c>
      <c r="D995" s="64" t="s">
        <v>29</v>
      </c>
      <c r="E995" s="64" t="s">
        <v>2814</v>
      </c>
      <c r="F995" s="64" t="s">
        <v>869</v>
      </c>
      <c r="G995" s="64" t="s">
        <v>282</v>
      </c>
      <c r="H995" s="64" t="s">
        <v>24</v>
      </c>
      <c r="I995" s="64" t="s">
        <v>1355</v>
      </c>
      <c r="J995" s="64" t="s">
        <v>1273</v>
      </c>
      <c r="K995" s="64" t="s">
        <v>110</v>
      </c>
      <c r="L995" s="65">
        <v>130009</v>
      </c>
      <c r="M995" s="65">
        <v>169514</v>
      </c>
      <c r="N995" s="65">
        <v>169565</v>
      </c>
      <c r="O995" s="65">
        <v>167674</v>
      </c>
      <c r="P995" s="65">
        <v>0</v>
      </c>
      <c r="Q995" s="65">
        <v>33193</v>
      </c>
      <c r="R995" s="65">
        <v>12825</v>
      </c>
      <c r="S995" s="65">
        <v>1219</v>
      </c>
      <c r="T995" s="57">
        <v>26433</v>
      </c>
      <c r="U995" s="58">
        <v>1559089.9054116632</v>
      </c>
      <c r="V995" s="58">
        <v>1862518.4261340876</v>
      </c>
      <c r="W995" s="58" t="str">
        <f t="shared" si="15"/>
        <v>B</v>
      </c>
      <c r="X995" s="58">
        <v>1862518</v>
      </c>
      <c r="Y995" s="63">
        <v>1624986</v>
      </c>
    </row>
    <row r="996" spans="1:25">
      <c r="A996" s="64" t="s">
        <v>2818</v>
      </c>
      <c r="B996" s="64" t="s">
        <v>2813</v>
      </c>
      <c r="C996" s="64" t="s">
        <v>28</v>
      </c>
      <c r="D996" s="64" t="s">
        <v>29</v>
      </c>
      <c r="E996" s="64" t="s">
        <v>2814</v>
      </c>
      <c r="F996" s="64" t="s">
        <v>1664</v>
      </c>
      <c r="G996" s="64" t="s">
        <v>98</v>
      </c>
      <c r="H996" s="64" t="s">
        <v>24</v>
      </c>
      <c r="I996" s="64" t="s">
        <v>2819</v>
      </c>
      <c r="J996" s="64" t="s">
        <v>1603</v>
      </c>
      <c r="K996" s="64" t="s">
        <v>110</v>
      </c>
      <c r="L996" s="65">
        <v>22021</v>
      </c>
      <c r="M996" s="65">
        <v>60591</v>
      </c>
      <c r="N996" s="65">
        <v>54777</v>
      </c>
      <c r="O996" s="65">
        <v>132929</v>
      </c>
      <c r="P996" s="65">
        <v>0</v>
      </c>
      <c r="Q996" s="65">
        <v>16062</v>
      </c>
      <c r="R996" s="65">
        <v>1424</v>
      </c>
      <c r="S996" s="65">
        <v>780</v>
      </c>
      <c r="T996" s="57">
        <v>0</v>
      </c>
      <c r="U996" s="58">
        <v>888433.75733521557</v>
      </c>
      <c r="V996" s="58">
        <v>398810.39742111549</v>
      </c>
      <c r="W996" s="58" t="str">
        <f t="shared" si="15"/>
        <v>A</v>
      </c>
      <c r="X996" s="58">
        <v>888434</v>
      </c>
      <c r="Y996" s="63">
        <v>775130</v>
      </c>
    </row>
    <row r="997" spans="1:25">
      <c r="A997" s="64" t="s">
        <v>2458</v>
      </c>
      <c r="B997" s="64" t="s">
        <v>2813</v>
      </c>
      <c r="C997" s="64" t="s">
        <v>28</v>
      </c>
      <c r="D997" s="64" t="s">
        <v>29</v>
      </c>
      <c r="E997" s="64" t="s">
        <v>2814</v>
      </c>
      <c r="F997" s="64" t="s">
        <v>2820</v>
      </c>
      <c r="G997" s="64" t="s">
        <v>902</v>
      </c>
      <c r="H997" s="64" t="s">
        <v>24</v>
      </c>
      <c r="I997" s="64" t="s">
        <v>2821</v>
      </c>
      <c r="J997" s="64" t="s">
        <v>2822</v>
      </c>
      <c r="K997" s="64" t="s">
        <v>110</v>
      </c>
      <c r="L997" s="65">
        <v>16196</v>
      </c>
      <c r="M997" s="65">
        <v>0</v>
      </c>
      <c r="N997" s="65">
        <v>0</v>
      </c>
      <c r="O997" s="65">
        <v>41285</v>
      </c>
      <c r="P997" s="65">
        <v>0</v>
      </c>
      <c r="Q997" s="65">
        <v>7819</v>
      </c>
      <c r="R997" s="65">
        <v>968</v>
      </c>
      <c r="S997" s="65">
        <v>351</v>
      </c>
      <c r="T997" s="57">
        <v>0</v>
      </c>
      <c r="U997" s="58">
        <v>381586.53311952227</v>
      </c>
      <c r="V997" s="58">
        <v>213778.922880472</v>
      </c>
      <c r="W997" s="58" t="str">
        <f t="shared" si="15"/>
        <v>A</v>
      </c>
      <c r="X997" s="58">
        <v>381587</v>
      </c>
      <c r="Y997" s="63">
        <v>332922</v>
      </c>
    </row>
    <row r="998" spans="1:25">
      <c r="A998" s="64" t="s">
        <v>2823</v>
      </c>
      <c r="B998" s="64" t="s">
        <v>2813</v>
      </c>
      <c r="C998" s="64" t="s">
        <v>28</v>
      </c>
      <c r="D998" s="64" t="s">
        <v>29</v>
      </c>
      <c r="E998" s="64" t="s">
        <v>2814</v>
      </c>
      <c r="F998" s="64" t="s">
        <v>823</v>
      </c>
      <c r="G998" s="64" t="s">
        <v>2824</v>
      </c>
      <c r="H998" s="64" t="s">
        <v>24</v>
      </c>
      <c r="I998" s="64" t="s">
        <v>2825</v>
      </c>
      <c r="J998" s="64" t="s">
        <v>2826</v>
      </c>
      <c r="K998" s="64" t="s">
        <v>110</v>
      </c>
      <c r="L998" s="65">
        <v>6977</v>
      </c>
      <c r="M998" s="65">
        <v>0</v>
      </c>
      <c r="N998" s="65">
        <v>0</v>
      </c>
      <c r="O998" s="65">
        <v>62487</v>
      </c>
      <c r="P998" s="65">
        <v>0</v>
      </c>
      <c r="Q998" s="65">
        <v>3831</v>
      </c>
      <c r="R998" s="65">
        <v>755</v>
      </c>
      <c r="S998" s="65">
        <v>115</v>
      </c>
      <c r="T998" s="57">
        <v>0</v>
      </c>
      <c r="U998" s="58">
        <v>260378.23811880828</v>
      </c>
      <c r="V998" s="58">
        <v>124804.04875420957</v>
      </c>
      <c r="W998" s="58" t="str">
        <f t="shared" si="15"/>
        <v>A</v>
      </c>
      <c r="X998" s="58">
        <v>260378</v>
      </c>
      <c r="Y998" s="63">
        <v>227171</v>
      </c>
    </row>
    <row r="999" spans="1:25">
      <c r="A999" s="64" t="s">
        <v>2827</v>
      </c>
      <c r="B999" s="64" t="s">
        <v>2813</v>
      </c>
      <c r="C999" s="64" t="s">
        <v>49</v>
      </c>
      <c r="D999" s="64" t="s">
        <v>50</v>
      </c>
      <c r="E999" s="64" t="s">
        <v>2814</v>
      </c>
      <c r="F999" s="64" t="s">
        <v>2828</v>
      </c>
      <c r="G999" s="64" t="s">
        <v>2540</v>
      </c>
      <c r="H999" s="64" t="s">
        <v>24</v>
      </c>
      <c r="I999" s="64" t="s">
        <v>2829</v>
      </c>
      <c r="J999" s="64" t="s">
        <v>2826</v>
      </c>
      <c r="K999" s="64" t="s">
        <v>110</v>
      </c>
      <c r="L999" s="65">
        <v>1</v>
      </c>
      <c r="M999" s="65">
        <v>0</v>
      </c>
      <c r="N999" s="65">
        <v>0</v>
      </c>
      <c r="O999" s="65">
        <v>51372</v>
      </c>
      <c r="P999" s="65">
        <v>0</v>
      </c>
      <c r="Q999" s="65">
        <v>3606</v>
      </c>
      <c r="R999" s="65">
        <v>135</v>
      </c>
      <c r="S999" s="65">
        <v>134</v>
      </c>
      <c r="T999" s="57">
        <v>0</v>
      </c>
      <c r="U999" s="58">
        <v>234812.79550558029</v>
      </c>
      <c r="V999" s="58">
        <v>76336.156067002274</v>
      </c>
      <c r="W999" s="58" t="str">
        <f t="shared" si="15"/>
        <v>A</v>
      </c>
      <c r="X999" s="58">
        <v>234813</v>
      </c>
      <c r="Y999" s="63">
        <v>204867</v>
      </c>
    </row>
    <row r="1000" spans="1:25">
      <c r="A1000" s="64" t="s">
        <v>1847</v>
      </c>
      <c r="B1000" s="64" t="s">
        <v>2813</v>
      </c>
      <c r="C1000" s="64" t="s">
        <v>28</v>
      </c>
      <c r="D1000" s="64" t="s">
        <v>29</v>
      </c>
      <c r="E1000" s="64" t="s">
        <v>2814</v>
      </c>
      <c r="F1000" s="64" t="s">
        <v>1626</v>
      </c>
      <c r="G1000" s="64" t="s">
        <v>330</v>
      </c>
      <c r="H1000" s="64" t="s">
        <v>24</v>
      </c>
      <c r="I1000" s="64" t="s">
        <v>2830</v>
      </c>
      <c r="J1000" s="64" t="s">
        <v>2831</v>
      </c>
      <c r="K1000" s="64" t="s">
        <v>110</v>
      </c>
      <c r="L1000" s="65">
        <v>34376</v>
      </c>
      <c r="M1000" s="65">
        <v>49258</v>
      </c>
      <c r="N1000" s="65">
        <v>49131</v>
      </c>
      <c r="O1000" s="65">
        <v>65211</v>
      </c>
      <c r="P1000" s="65">
        <v>0</v>
      </c>
      <c r="Q1000" s="65">
        <v>13694</v>
      </c>
      <c r="R1000" s="65">
        <v>2852</v>
      </c>
      <c r="S1000" s="65">
        <v>343</v>
      </c>
      <c r="T1000" s="57">
        <v>0</v>
      </c>
      <c r="U1000" s="58">
        <v>608345.67469418608</v>
      </c>
      <c r="V1000" s="58">
        <v>457065.5610030166</v>
      </c>
      <c r="W1000" s="58" t="str">
        <f t="shared" si="15"/>
        <v>A</v>
      </c>
      <c r="X1000" s="58">
        <v>608346</v>
      </c>
      <c r="Y1000" s="63">
        <v>530762</v>
      </c>
    </row>
    <row r="1001" spans="1:25">
      <c r="A1001" s="64" t="s">
        <v>2832</v>
      </c>
      <c r="B1001" s="64" t="s">
        <v>2813</v>
      </c>
      <c r="C1001" s="64" t="s">
        <v>28</v>
      </c>
      <c r="D1001" s="64" t="s">
        <v>29</v>
      </c>
      <c r="E1001" s="64" t="s">
        <v>2814</v>
      </c>
      <c r="F1001" s="64" t="s">
        <v>990</v>
      </c>
      <c r="G1001" s="64" t="s">
        <v>23</v>
      </c>
      <c r="H1001" s="64" t="s">
        <v>24</v>
      </c>
      <c r="I1001" s="64" t="s">
        <v>2833</v>
      </c>
      <c r="J1001" s="64" t="s">
        <v>2825</v>
      </c>
      <c r="K1001" s="64" t="s">
        <v>110</v>
      </c>
      <c r="L1001" s="65">
        <v>31187</v>
      </c>
      <c r="M1001" s="65">
        <v>45636</v>
      </c>
      <c r="N1001" s="65">
        <v>39753</v>
      </c>
      <c r="O1001" s="65">
        <v>63152</v>
      </c>
      <c r="P1001" s="65">
        <v>55011</v>
      </c>
      <c r="Q1001" s="65">
        <v>10827</v>
      </c>
      <c r="R1001" s="65">
        <v>3062</v>
      </c>
      <c r="S1001" s="65">
        <v>288</v>
      </c>
      <c r="T1001" s="57">
        <v>0</v>
      </c>
      <c r="U1001" s="58">
        <v>506616.15386370511</v>
      </c>
      <c r="V1001" s="58">
        <v>419050.91826545389</v>
      </c>
      <c r="W1001" s="58" t="str">
        <f t="shared" si="15"/>
        <v>A</v>
      </c>
      <c r="X1001" s="58">
        <v>506616</v>
      </c>
      <c r="Y1001" s="63">
        <v>442006</v>
      </c>
    </row>
    <row r="1002" spans="1:25">
      <c r="A1002" s="64" t="s">
        <v>2834</v>
      </c>
      <c r="B1002" s="64" t="s">
        <v>2813</v>
      </c>
      <c r="C1002" s="64" t="s">
        <v>28</v>
      </c>
      <c r="D1002" s="64" t="s">
        <v>29</v>
      </c>
      <c r="E1002" s="64" t="s">
        <v>2814</v>
      </c>
      <c r="F1002" s="64" t="s">
        <v>835</v>
      </c>
      <c r="G1002" s="64" t="s">
        <v>23</v>
      </c>
      <c r="H1002" s="64" t="s">
        <v>24</v>
      </c>
      <c r="I1002" s="64" t="s">
        <v>2835</v>
      </c>
      <c r="J1002" s="64" t="s">
        <v>2816</v>
      </c>
      <c r="K1002" s="64" t="s">
        <v>110</v>
      </c>
      <c r="L1002" s="65">
        <v>26314</v>
      </c>
      <c r="M1002" s="65">
        <v>32027</v>
      </c>
      <c r="N1002" s="65">
        <v>32027</v>
      </c>
      <c r="O1002" s="65">
        <v>48205</v>
      </c>
      <c r="P1002" s="65">
        <v>0</v>
      </c>
      <c r="Q1002" s="65">
        <v>8170</v>
      </c>
      <c r="R1002" s="65">
        <v>2280</v>
      </c>
      <c r="S1002" s="65">
        <v>216</v>
      </c>
      <c r="T1002" s="57">
        <v>0</v>
      </c>
      <c r="U1002" s="58">
        <v>383148.61215461191</v>
      </c>
      <c r="V1002" s="58">
        <v>314029.12405479606</v>
      </c>
      <c r="W1002" s="58" t="str">
        <f t="shared" si="15"/>
        <v>A</v>
      </c>
      <c r="X1002" s="58">
        <v>383149</v>
      </c>
      <c r="Y1002" s="63">
        <v>334285</v>
      </c>
    </row>
    <row r="1003" spans="1:25">
      <c r="A1003" s="64" t="s">
        <v>2836</v>
      </c>
      <c r="B1003" s="64" t="s">
        <v>2813</v>
      </c>
      <c r="C1003" s="64" t="s">
        <v>28</v>
      </c>
      <c r="D1003" s="64" t="s">
        <v>29</v>
      </c>
      <c r="E1003" s="64" t="s">
        <v>2814</v>
      </c>
      <c r="F1003" s="64" t="s">
        <v>1498</v>
      </c>
      <c r="G1003" s="64" t="s">
        <v>1595</v>
      </c>
      <c r="H1003" s="64" t="s">
        <v>24</v>
      </c>
      <c r="I1003" s="64" t="s">
        <v>2311</v>
      </c>
      <c r="J1003" s="64" t="s">
        <v>2837</v>
      </c>
      <c r="K1003" s="64" t="s">
        <v>110</v>
      </c>
      <c r="L1003" s="65">
        <v>111827</v>
      </c>
      <c r="M1003" s="65">
        <v>175045</v>
      </c>
      <c r="N1003" s="65">
        <v>175030</v>
      </c>
      <c r="O1003" s="65">
        <v>178874</v>
      </c>
      <c r="P1003" s="65">
        <v>0</v>
      </c>
      <c r="Q1003" s="65">
        <v>43147</v>
      </c>
      <c r="R1003" s="65">
        <v>9245</v>
      </c>
      <c r="S1003" s="65">
        <v>642</v>
      </c>
      <c r="T1003" s="57">
        <v>0</v>
      </c>
      <c r="U1003" s="58">
        <v>1790217.4694464908</v>
      </c>
      <c r="V1003" s="58">
        <v>1458624.1188633665</v>
      </c>
      <c r="W1003" s="58" t="str">
        <f t="shared" si="15"/>
        <v>A</v>
      </c>
      <c r="X1003" s="58">
        <v>1790217</v>
      </c>
      <c r="Y1003" s="63">
        <v>1561906</v>
      </c>
    </row>
    <row r="1004" spans="1:25">
      <c r="A1004" s="64" t="s">
        <v>2838</v>
      </c>
      <c r="B1004" s="64" t="s">
        <v>2813</v>
      </c>
      <c r="C1004" s="64" t="s">
        <v>28</v>
      </c>
      <c r="D1004" s="64" t="s">
        <v>29</v>
      </c>
      <c r="E1004" s="64" t="s">
        <v>2814</v>
      </c>
      <c r="F1004" s="64" t="s">
        <v>2839</v>
      </c>
      <c r="G1004" s="64" t="s">
        <v>1515</v>
      </c>
      <c r="H1004" s="64" t="s">
        <v>24</v>
      </c>
      <c r="I1004" s="64" t="s">
        <v>1606</v>
      </c>
      <c r="J1004" s="64" t="s">
        <v>168</v>
      </c>
      <c r="K1004" s="64" t="s">
        <v>110</v>
      </c>
      <c r="L1004" s="65">
        <v>497524</v>
      </c>
      <c r="M1004" s="65">
        <v>646170</v>
      </c>
      <c r="N1004" s="65">
        <v>646356</v>
      </c>
      <c r="O1004" s="65">
        <v>646889</v>
      </c>
      <c r="P1004" s="65">
        <v>0</v>
      </c>
      <c r="Q1004" s="65">
        <v>159903</v>
      </c>
      <c r="R1004" s="65">
        <v>27581</v>
      </c>
      <c r="S1004" s="65">
        <v>7986</v>
      </c>
      <c r="T1004" s="57">
        <v>95926</v>
      </c>
      <c r="U1004" s="58">
        <v>7552419.2775164265</v>
      </c>
      <c r="V1004" s="58">
        <v>6133591.165414243</v>
      </c>
      <c r="W1004" s="58" t="str">
        <f t="shared" si="15"/>
        <v>A</v>
      </c>
      <c r="X1004" s="58">
        <v>7552419</v>
      </c>
      <c r="Y1004" s="63">
        <v>6589240</v>
      </c>
    </row>
    <row r="1005" spans="1:25">
      <c r="A1005" s="64" t="s">
        <v>2840</v>
      </c>
      <c r="B1005" s="64" t="s">
        <v>2813</v>
      </c>
      <c r="C1005" s="64" t="s">
        <v>28</v>
      </c>
      <c r="D1005" s="64" t="s">
        <v>29</v>
      </c>
      <c r="E1005" s="64" t="s">
        <v>2814</v>
      </c>
      <c r="F1005" s="64" t="s">
        <v>2841</v>
      </c>
      <c r="G1005" s="64" t="s">
        <v>23</v>
      </c>
      <c r="H1005" s="64" t="s">
        <v>24</v>
      </c>
      <c r="I1005" s="64" t="s">
        <v>2842</v>
      </c>
      <c r="J1005" s="64" t="s">
        <v>2589</v>
      </c>
      <c r="K1005" s="64" t="s">
        <v>110</v>
      </c>
      <c r="L1005" s="65">
        <v>21267</v>
      </c>
      <c r="M1005" s="65">
        <v>0</v>
      </c>
      <c r="N1005" s="65">
        <v>0</v>
      </c>
      <c r="O1005" s="65">
        <v>29137</v>
      </c>
      <c r="P1005" s="65">
        <v>0</v>
      </c>
      <c r="Q1005" s="65">
        <v>5782</v>
      </c>
      <c r="R1005" s="65">
        <v>760</v>
      </c>
      <c r="S1005" s="65">
        <v>223</v>
      </c>
      <c r="T1005" s="57">
        <v>2615</v>
      </c>
      <c r="U1005" s="58">
        <v>273248.83594134927</v>
      </c>
      <c r="V1005" s="58">
        <v>194101.78047351667</v>
      </c>
      <c r="W1005" s="58" t="str">
        <f t="shared" si="15"/>
        <v>A</v>
      </c>
      <c r="X1005" s="58">
        <v>273249</v>
      </c>
      <c r="Y1005" s="63">
        <v>238401</v>
      </c>
    </row>
    <row r="1006" spans="1:25">
      <c r="A1006" s="64" t="s">
        <v>2843</v>
      </c>
      <c r="B1006" s="64" t="s">
        <v>2813</v>
      </c>
      <c r="C1006" s="64" t="s">
        <v>28</v>
      </c>
      <c r="D1006" s="64" t="s">
        <v>29</v>
      </c>
      <c r="E1006" s="64" t="s">
        <v>2814</v>
      </c>
      <c r="F1006" s="64" t="s">
        <v>1281</v>
      </c>
      <c r="G1006" s="64" t="s">
        <v>2844</v>
      </c>
      <c r="H1006" s="64" t="s">
        <v>24</v>
      </c>
      <c r="I1006" s="64" t="s">
        <v>2845</v>
      </c>
      <c r="J1006" s="64" t="s">
        <v>2826</v>
      </c>
      <c r="K1006" s="64" t="s">
        <v>110</v>
      </c>
      <c r="L1006" s="65">
        <v>18991</v>
      </c>
      <c r="M1006" s="65">
        <v>32845</v>
      </c>
      <c r="N1006" s="65">
        <v>32845</v>
      </c>
      <c r="O1006" s="65">
        <v>108755</v>
      </c>
      <c r="P1006" s="65">
        <v>0</v>
      </c>
      <c r="Q1006" s="65">
        <v>14790</v>
      </c>
      <c r="R1006" s="65">
        <v>1494</v>
      </c>
      <c r="S1006" s="65">
        <v>601</v>
      </c>
      <c r="T1006" s="57">
        <v>0</v>
      </c>
      <c r="U1006" s="58">
        <v>771402.16829881491</v>
      </c>
      <c r="V1006" s="58">
        <v>380288.63843357208</v>
      </c>
      <c r="W1006" s="58" t="str">
        <f t="shared" si="15"/>
        <v>A</v>
      </c>
      <c r="X1006" s="58">
        <v>771402</v>
      </c>
      <c r="Y1006" s="63">
        <v>673023</v>
      </c>
    </row>
    <row r="1007" spans="1:25">
      <c r="A1007" s="64" t="s">
        <v>2846</v>
      </c>
      <c r="B1007" s="64" t="s">
        <v>2813</v>
      </c>
      <c r="C1007" s="64" t="s">
        <v>28</v>
      </c>
      <c r="D1007" s="64" t="s">
        <v>29</v>
      </c>
      <c r="E1007" s="64" t="s">
        <v>2814</v>
      </c>
      <c r="F1007" s="64" t="s">
        <v>2847</v>
      </c>
      <c r="G1007" s="64" t="s">
        <v>237</v>
      </c>
      <c r="H1007" s="64" t="s">
        <v>24</v>
      </c>
      <c r="I1007" s="64" t="s">
        <v>24</v>
      </c>
      <c r="J1007" s="64" t="s">
        <v>2826</v>
      </c>
      <c r="K1007" s="64" t="s">
        <v>110</v>
      </c>
      <c r="L1007" s="65">
        <v>399743</v>
      </c>
      <c r="M1007" s="65">
        <v>477871</v>
      </c>
      <c r="N1007" s="65">
        <v>477811</v>
      </c>
      <c r="O1007" s="65">
        <v>626681</v>
      </c>
      <c r="P1007" s="65">
        <v>0</v>
      </c>
      <c r="Q1007" s="65">
        <v>93452</v>
      </c>
      <c r="R1007" s="65">
        <v>19586</v>
      </c>
      <c r="S1007" s="65">
        <v>4565</v>
      </c>
      <c r="T1007" s="57">
        <v>0</v>
      </c>
      <c r="U1007" s="58">
        <v>4885223.6604693579</v>
      </c>
      <c r="V1007" s="58">
        <v>3127949.9531506314</v>
      </c>
      <c r="W1007" s="58" t="str">
        <f t="shared" si="15"/>
        <v>A</v>
      </c>
      <c r="X1007" s="58">
        <v>4885224</v>
      </c>
      <c r="Y1007" s="63">
        <v>4262199</v>
      </c>
    </row>
    <row r="1008" spans="1:25">
      <c r="A1008" s="64" t="s">
        <v>2848</v>
      </c>
      <c r="B1008" s="64" t="s">
        <v>2813</v>
      </c>
      <c r="C1008" s="64" t="s">
        <v>49</v>
      </c>
      <c r="D1008" s="64" t="s">
        <v>50</v>
      </c>
      <c r="E1008" s="64" t="s">
        <v>2814</v>
      </c>
      <c r="F1008" s="64" t="s">
        <v>2849</v>
      </c>
      <c r="G1008" s="64" t="s">
        <v>23</v>
      </c>
      <c r="H1008" s="64" t="s">
        <v>24</v>
      </c>
      <c r="I1008" s="64" t="s">
        <v>2850</v>
      </c>
      <c r="J1008" s="64" t="s">
        <v>2837</v>
      </c>
      <c r="K1008" s="64" t="s">
        <v>110</v>
      </c>
      <c r="L1008" s="65">
        <v>27169</v>
      </c>
      <c r="M1008" s="65">
        <v>27662</v>
      </c>
      <c r="N1008" s="65">
        <v>27662</v>
      </c>
      <c r="O1008" s="65">
        <v>29330</v>
      </c>
      <c r="P1008" s="65">
        <v>0</v>
      </c>
      <c r="Q1008" s="65">
        <v>4126</v>
      </c>
      <c r="R1008" s="65">
        <v>587</v>
      </c>
      <c r="S1008" s="65">
        <v>103</v>
      </c>
      <c r="T1008" s="57">
        <v>11234</v>
      </c>
      <c r="U1008" s="58">
        <v>202266.49339465454</v>
      </c>
      <c r="V1008" s="58">
        <v>259415.68356805778</v>
      </c>
      <c r="W1008" s="58" t="str">
        <f t="shared" si="15"/>
        <v>B</v>
      </c>
      <c r="X1008" s="58">
        <v>259416</v>
      </c>
      <c r="Y1008" s="63">
        <v>226332</v>
      </c>
    </row>
    <row r="1009" spans="1:25">
      <c r="A1009" s="64" t="s">
        <v>2851</v>
      </c>
      <c r="B1009" s="64" t="s">
        <v>2813</v>
      </c>
      <c r="C1009" s="64" t="s">
        <v>102</v>
      </c>
      <c r="D1009" s="64" t="s">
        <v>103</v>
      </c>
      <c r="E1009" s="64" t="s">
        <v>2814</v>
      </c>
      <c r="F1009" s="64" t="s">
        <v>2852</v>
      </c>
      <c r="G1009" s="64" t="s">
        <v>1595</v>
      </c>
      <c r="H1009" s="64" t="s">
        <v>24</v>
      </c>
      <c r="I1009" s="64" t="s">
        <v>24</v>
      </c>
      <c r="J1009" s="64" t="s">
        <v>2837</v>
      </c>
      <c r="K1009" s="64" t="s">
        <v>110</v>
      </c>
      <c r="L1009" s="65">
        <v>138695</v>
      </c>
      <c r="M1009" s="65">
        <v>138370</v>
      </c>
      <c r="N1009" s="65">
        <v>144664</v>
      </c>
      <c r="O1009" s="65">
        <v>232683</v>
      </c>
      <c r="P1009" s="65">
        <v>0</v>
      </c>
      <c r="Q1009" s="65">
        <v>16500</v>
      </c>
      <c r="R1009" s="65">
        <v>2794</v>
      </c>
      <c r="S1009" s="65">
        <v>748</v>
      </c>
      <c r="T1009" s="57">
        <v>0</v>
      </c>
      <c r="U1009" s="58">
        <v>1092590.1576777687</v>
      </c>
      <c r="V1009" s="58">
        <v>504814.38897368539</v>
      </c>
      <c r="W1009" s="58" t="str">
        <f t="shared" si="15"/>
        <v>A</v>
      </c>
      <c r="X1009" s="58">
        <v>1092590</v>
      </c>
      <c r="Y1009" s="63">
        <v>953249</v>
      </c>
    </row>
    <row r="1010" spans="1:25">
      <c r="A1010" s="64" t="s">
        <v>2853</v>
      </c>
      <c r="B1010" s="64" t="s">
        <v>2813</v>
      </c>
      <c r="C1010" s="64" t="s">
        <v>102</v>
      </c>
      <c r="D1010" s="64" t="s">
        <v>103</v>
      </c>
      <c r="E1010" s="64" t="s">
        <v>2814</v>
      </c>
      <c r="F1010" s="64" t="s">
        <v>2854</v>
      </c>
      <c r="G1010" s="64" t="s">
        <v>1515</v>
      </c>
      <c r="H1010" s="64" t="s">
        <v>24</v>
      </c>
      <c r="I1010" s="64" t="s">
        <v>24</v>
      </c>
      <c r="J1010" s="64" t="s">
        <v>168</v>
      </c>
      <c r="K1010" s="64" t="s">
        <v>110</v>
      </c>
      <c r="L1010" s="65">
        <v>129495</v>
      </c>
      <c r="M1010" s="65">
        <v>130943</v>
      </c>
      <c r="N1010" s="65">
        <v>0</v>
      </c>
      <c r="O1010" s="65">
        <v>280755</v>
      </c>
      <c r="P1010" s="65">
        <v>0</v>
      </c>
      <c r="Q1010" s="65">
        <v>13893</v>
      </c>
      <c r="R1010" s="65">
        <v>1208</v>
      </c>
      <c r="S1010" s="65">
        <v>584</v>
      </c>
      <c r="T1010" s="57">
        <v>0</v>
      </c>
      <c r="U1010" s="58">
        <v>1078954.8001324406</v>
      </c>
      <c r="V1010" s="58">
        <v>343261.39238280291</v>
      </c>
      <c r="W1010" s="58" t="str">
        <f t="shared" si="15"/>
        <v>A</v>
      </c>
      <c r="X1010" s="58">
        <v>1078955</v>
      </c>
      <c r="Y1010" s="63">
        <v>941351</v>
      </c>
    </row>
    <row r="1011" spans="1:25">
      <c r="A1011" s="64" t="s">
        <v>2855</v>
      </c>
      <c r="B1011" s="64" t="s">
        <v>2856</v>
      </c>
      <c r="C1011" s="64" t="s">
        <v>19</v>
      </c>
      <c r="D1011" s="64" t="s">
        <v>20</v>
      </c>
      <c r="E1011" s="64" t="s">
        <v>2857</v>
      </c>
      <c r="F1011" s="64" t="s">
        <v>22</v>
      </c>
      <c r="G1011" s="64" t="s">
        <v>23</v>
      </c>
      <c r="H1011" s="64" t="s">
        <v>24</v>
      </c>
      <c r="I1011" s="64" t="s">
        <v>24</v>
      </c>
      <c r="J1011" s="64" t="s">
        <v>25</v>
      </c>
      <c r="K1011" s="64" t="s">
        <v>172</v>
      </c>
      <c r="L1011" s="65">
        <v>0</v>
      </c>
      <c r="M1011" s="65">
        <v>14226922</v>
      </c>
      <c r="N1011" s="65">
        <v>14229191</v>
      </c>
      <c r="O1011" s="65">
        <v>7113287</v>
      </c>
      <c r="P1011" s="65">
        <v>0</v>
      </c>
      <c r="Q1011" s="65">
        <v>1011174</v>
      </c>
      <c r="R1011" s="65">
        <v>193780</v>
      </c>
      <c r="S1011" s="65">
        <v>89288</v>
      </c>
      <c r="T1011" s="57">
        <v>0</v>
      </c>
      <c r="U1011" s="58">
        <v>71402924.022165865</v>
      </c>
      <c r="V1011" s="58">
        <v>42907403.687848061</v>
      </c>
      <c r="W1011" s="58" t="str">
        <f t="shared" si="15"/>
        <v>A</v>
      </c>
      <c r="X1011" s="58">
        <v>71402924</v>
      </c>
      <c r="Y1011" s="63">
        <v>59537981</v>
      </c>
    </row>
    <row r="1012" spans="1:25">
      <c r="A1012" s="64" t="s">
        <v>2858</v>
      </c>
      <c r="B1012" s="64" t="s">
        <v>2856</v>
      </c>
      <c r="C1012" s="64" t="s">
        <v>28</v>
      </c>
      <c r="D1012" s="64" t="s">
        <v>29</v>
      </c>
      <c r="E1012" s="64" t="s">
        <v>2857</v>
      </c>
      <c r="F1012" s="64" t="s">
        <v>174</v>
      </c>
      <c r="G1012" s="64" t="s">
        <v>23</v>
      </c>
      <c r="H1012" s="64" t="s">
        <v>24</v>
      </c>
      <c r="I1012" s="64" t="s">
        <v>2325</v>
      </c>
      <c r="J1012" s="64" t="s">
        <v>2859</v>
      </c>
      <c r="K1012" s="64" t="s">
        <v>172</v>
      </c>
      <c r="L1012" s="65">
        <v>90368</v>
      </c>
      <c r="M1012" s="65">
        <v>99840</v>
      </c>
      <c r="N1012" s="65">
        <v>98315</v>
      </c>
      <c r="O1012" s="65">
        <v>117063</v>
      </c>
      <c r="P1012" s="65">
        <v>0</v>
      </c>
      <c r="Q1012" s="65">
        <v>18697</v>
      </c>
      <c r="R1012" s="65">
        <v>4282</v>
      </c>
      <c r="S1012" s="65">
        <v>1164</v>
      </c>
      <c r="T1012" s="57">
        <v>17859</v>
      </c>
      <c r="U1012" s="58">
        <v>1003486.6159818385</v>
      </c>
      <c r="V1012" s="58">
        <v>876190.18978762603</v>
      </c>
      <c r="W1012" s="58" t="str">
        <f t="shared" si="15"/>
        <v>A</v>
      </c>
      <c r="X1012" s="58">
        <v>1003487</v>
      </c>
      <c r="Y1012" s="63">
        <v>875510</v>
      </c>
    </row>
    <row r="1013" spans="1:25">
      <c r="A1013" s="64" t="s">
        <v>2860</v>
      </c>
      <c r="B1013" s="64" t="s">
        <v>2856</v>
      </c>
      <c r="C1013" s="64" t="s">
        <v>49</v>
      </c>
      <c r="D1013" s="64" t="s">
        <v>50</v>
      </c>
      <c r="E1013" s="64" t="s">
        <v>2857</v>
      </c>
      <c r="F1013" s="64" t="s">
        <v>936</v>
      </c>
      <c r="G1013" s="64" t="s">
        <v>322</v>
      </c>
      <c r="H1013" s="64" t="s">
        <v>24</v>
      </c>
      <c r="I1013" s="64" t="s">
        <v>2861</v>
      </c>
      <c r="J1013" s="64" t="s">
        <v>2862</v>
      </c>
      <c r="K1013" s="64" t="s">
        <v>172</v>
      </c>
      <c r="L1013" s="65">
        <v>659</v>
      </c>
      <c r="M1013" s="65">
        <v>0</v>
      </c>
      <c r="N1013" s="65">
        <v>0</v>
      </c>
      <c r="O1013" s="65">
        <v>84246</v>
      </c>
      <c r="P1013" s="65">
        <v>0</v>
      </c>
      <c r="Q1013" s="65">
        <v>2733</v>
      </c>
      <c r="R1013" s="65">
        <v>0</v>
      </c>
      <c r="S1013" s="65">
        <v>366</v>
      </c>
      <c r="T1013" s="57">
        <v>0</v>
      </c>
      <c r="U1013" s="58">
        <v>311803.62692067528</v>
      </c>
      <c r="V1013" s="58">
        <v>50543.607309914827</v>
      </c>
      <c r="W1013" s="58" t="str">
        <f t="shared" si="15"/>
        <v>A</v>
      </c>
      <c r="X1013" s="58">
        <v>311804</v>
      </c>
      <c r="Y1013" s="63">
        <v>272039</v>
      </c>
    </row>
    <row r="1014" spans="1:25">
      <c r="A1014" s="64" t="s">
        <v>2863</v>
      </c>
      <c r="B1014" s="64" t="s">
        <v>2856</v>
      </c>
      <c r="C1014" s="64" t="s">
        <v>28</v>
      </c>
      <c r="D1014" s="64" t="s">
        <v>29</v>
      </c>
      <c r="E1014" s="64" t="s">
        <v>2857</v>
      </c>
      <c r="F1014" s="64" t="s">
        <v>2030</v>
      </c>
      <c r="G1014" s="64" t="s">
        <v>23</v>
      </c>
      <c r="H1014" s="64" t="s">
        <v>24</v>
      </c>
      <c r="I1014" s="64" t="s">
        <v>32</v>
      </c>
      <c r="J1014" s="64" t="s">
        <v>2864</v>
      </c>
      <c r="K1014" s="64" t="s">
        <v>172</v>
      </c>
      <c r="L1014" s="65">
        <v>137969</v>
      </c>
      <c r="M1014" s="65">
        <v>149230</v>
      </c>
      <c r="N1014" s="65">
        <v>149230</v>
      </c>
      <c r="O1014" s="65">
        <v>190695</v>
      </c>
      <c r="P1014" s="65">
        <v>0</v>
      </c>
      <c r="Q1014" s="65">
        <v>30217</v>
      </c>
      <c r="R1014" s="65">
        <v>6588</v>
      </c>
      <c r="S1014" s="65">
        <v>2111</v>
      </c>
      <c r="T1014" s="57">
        <v>15296</v>
      </c>
      <c r="U1014" s="58">
        <v>1663646.2356843716</v>
      </c>
      <c r="V1014" s="58">
        <v>1221826.0656690786</v>
      </c>
      <c r="W1014" s="58" t="str">
        <f t="shared" si="15"/>
        <v>A</v>
      </c>
      <c r="X1014" s="58">
        <v>1663646</v>
      </c>
      <c r="Y1014" s="63">
        <v>1451477</v>
      </c>
    </row>
    <row r="1015" spans="1:25">
      <c r="A1015" s="64" t="s">
        <v>1649</v>
      </c>
      <c r="B1015" s="64" t="s">
        <v>2856</v>
      </c>
      <c r="C1015" s="64" t="s">
        <v>28</v>
      </c>
      <c r="D1015" s="64" t="s">
        <v>29</v>
      </c>
      <c r="E1015" s="64" t="s">
        <v>2857</v>
      </c>
      <c r="F1015" s="64" t="s">
        <v>1334</v>
      </c>
      <c r="G1015" s="64" t="s">
        <v>2865</v>
      </c>
      <c r="H1015" s="64" t="s">
        <v>24</v>
      </c>
      <c r="I1015" s="64" t="s">
        <v>803</v>
      </c>
      <c r="J1015" s="64" t="s">
        <v>2866</v>
      </c>
      <c r="K1015" s="64" t="s">
        <v>172</v>
      </c>
      <c r="L1015" s="65">
        <v>44775</v>
      </c>
      <c r="M1015" s="65">
        <v>161872</v>
      </c>
      <c r="N1015" s="65">
        <v>160113</v>
      </c>
      <c r="O1015" s="65">
        <v>365438</v>
      </c>
      <c r="P1015" s="65">
        <v>0</v>
      </c>
      <c r="Q1015" s="65">
        <v>50338</v>
      </c>
      <c r="R1015" s="65">
        <v>1235</v>
      </c>
      <c r="S1015" s="65">
        <v>6093</v>
      </c>
      <c r="T1015" s="57">
        <v>0</v>
      </c>
      <c r="U1015" s="58">
        <v>3301551.558453992</v>
      </c>
      <c r="V1015" s="58">
        <v>1019198.1145650784</v>
      </c>
      <c r="W1015" s="58" t="str">
        <f t="shared" si="15"/>
        <v>A</v>
      </c>
      <c r="X1015" s="58">
        <v>3301552</v>
      </c>
      <c r="Y1015" s="63">
        <v>2880497</v>
      </c>
    </row>
    <row r="1016" spans="1:25">
      <c r="A1016" s="64" t="s">
        <v>2867</v>
      </c>
      <c r="B1016" s="64" t="s">
        <v>2856</v>
      </c>
      <c r="C1016" s="64" t="s">
        <v>28</v>
      </c>
      <c r="D1016" s="64" t="s">
        <v>29</v>
      </c>
      <c r="E1016" s="64" t="s">
        <v>2857</v>
      </c>
      <c r="F1016" s="64" t="s">
        <v>952</v>
      </c>
      <c r="G1016" s="64" t="s">
        <v>23</v>
      </c>
      <c r="H1016" s="64" t="s">
        <v>24</v>
      </c>
      <c r="I1016" s="64" t="s">
        <v>2868</v>
      </c>
      <c r="J1016" s="64" t="s">
        <v>2869</v>
      </c>
      <c r="K1016" s="64" t="s">
        <v>2870</v>
      </c>
      <c r="L1016" s="65">
        <v>186545</v>
      </c>
      <c r="M1016" s="65">
        <v>372536</v>
      </c>
      <c r="N1016" s="65">
        <v>345496</v>
      </c>
      <c r="O1016" s="65">
        <v>790390</v>
      </c>
      <c r="P1016" s="65">
        <v>0</v>
      </c>
      <c r="Q1016" s="65">
        <v>128160</v>
      </c>
      <c r="R1016" s="65">
        <v>9943</v>
      </c>
      <c r="S1016" s="65">
        <v>12798</v>
      </c>
      <c r="T1016" s="57">
        <v>0</v>
      </c>
      <c r="U1016" s="58">
        <v>7670848.3853517361</v>
      </c>
      <c r="V1016" s="58">
        <v>3080720.0155961751</v>
      </c>
      <c r="W1016" s="58" t="str">
        <f t="shared" si="15"/>
        <v>A</v>
      </c>
      <c r="X1016" s="58">
        <v>7670848</v>
      </c>
      <c r="Y1016" s="63">
        <v>6692565</v>
      </c>
    </row>
    <row r="1017" spans="1:25">
      <c r="A1017" s="64" t="s">
        <v>2871</v>
      </c>
      <c r="B1017" s="64" t="s">
        <v>2856</v>
      </c>
      <c r="C1017" s="64" t="s">
        <v>28</v>
      </c>
      <c r="D1017" s="64" t="s">
        <v>29</v>
      </c>
      <c r="E1017" s="64" t="s">
        <v>2857</v>
      </c>
      <c r="F1017" s="64" t="s">
        <v>816</v>
      </c>
      <c r="G1017" s="64" t="s">
        <v>23</v>
      </c>
      <c r="H1017" s="64" t="s">
        <v>24</v>
      </c>
      <c r="I1017" s="64" t="s">
        <v>2872</v>
      </c>
      <c r="J1017" s="64" t="s">
        <v>2873</v>
      </c>
      <c r="K1017" s="64" t="s">
        <v>2874</v>
      </c>
      <c r="L1017" s="65">
        <v>28159</v>
      </c>
      <c r="M1017" s="65">
        <v>57339</v>
      </c>
      <c r="N1017" s="65">
        <v>56923</v>
      </c>
      <c r="O1017" s="65">
        <v>71802</v>
      </c>
      <c r="P1017" s="65">
        <v>0</v>
      </c>
      <c r="Q1017" s="65">
        <v>10382</v>
      </c>
      <c r="R1017" s="65">
        <v>1044</v>
      </c>
      <c r="S1017" s="65">
        <v>1424</v>
      </c>
      <c r="T1017" s="57">
        <v>0</v>
      </c>
      <c r="U1017" s="58">
        <v>702253.0678924364</v>
      </c>
      <c r="V1017" s="58">
        <v>266609.73505731195</v>
      </c>
      <c r="W1017" s="58" t="str">
        <f t="shared" si="15"/>
        <v>A</v>
      </c>
      <c r="X1017" s="58">
        <v>702253</v>
      </c>
      <c r="Y1017" s="63">
        <v>612693</v>
      </c>
    </row>
    <row r="1018" spans="1:25">
      <c r="A1018" s="64" t="s">
        <v>2875</v>
      </c>
      <c r="B1018" s="64" t="s">
        <v>2856</v>
      </c>
      <c r="C1018" s="64" t="s">
        <v>28</v>
      </c>
      <c r="D1018" s="64" t="s">
        <v>29</v>
      </c>
      <c r="E1018" s="64" t="s">
        <v>2857</v>
      </c>
      <c r="F1018" s="64" t="s">
        <v>959</v>
      </c>
      <c r="G1018" s="64" t="s">
        <v>1180</v>
      </c>
      <c r="H1018" s="64" t="s">
        <v>24</v>
      </c>
      <c r="I1018" s="64" t="s">
        <v>57</v>
      </c>
      <c r="J1018" s="64" t="s">
        <v>2876</v>
      </c>
      <c r="K1018" s="64" t="s">
        <v>2874</v>
      </c>
      <c r="L1018" s="65">
        <v>119175</v>
      </c>
      <c r="M1018" s="65">
        <v>118102</v>
      </c>
      <c r="N1018" s="65">
        <v>118102</v>
      </c>
      <c r="O1018" s="65">
        <v>118296</v>
      </c>
      <c r="P1018" s="65">
        <v>0</v>
      </c>
      <c r="Q1018" s="65">
        <v>22585</v>
      </c>
      <c r="R1018" s="65">
        <v>4518</v>
      </c>
      <c r="S1018" s="65">
        <v>1289</v>
      </c>
      <c r="T1018" s="57">
        <v>59635</v>
      </c>
      <c r="U1018" s="58">
        <v>1146915.494075024</v>
      </c>
      <c r="V1018" s="58">
        <v>1489898.7734556948</v>
      </c>
      <c r="W1018" s="58" t="str">
        <f t="shared" si="15"/>
        <v>B</v>
      </c>
      <c r="X1018" s="58">
        <v>1489899</v>
      </c>
      <c r="Y1018" s="63">
        <v>1299888</v>
      </c>
    </row>
    <row r="1019" spans="1:25">
      <c r="A1019" s="64" t="s">
        <v>2877</v>
      </c>
      <c r="B1019" s="64" t="s">
        <v>2856</v>
      </c>
      <c r="C1019" s="64" t="s">
        <v>28</v>
      </c>
      <c r="D1019" s="64" t="s">
        <v>29</v>
      </c>
      <c r="E1019" s="64" t="s">
        <v>2857</v>
      </c>
      <c r="F1019" s="64" t="s">
        <v>301</v>
      </c>
      <c r="G1019" s="64" t="s">
        <v>608</v>
      </c>
      <c r="H1019" s="64" t="s">
        <v>24</v>
      </c>
      <c r="I1019" s="64" t="s">
        <v>2878</v>
      </c>
      <c r="J1019" s="64" t="s">
        <v>2879</v>
      </c>
      <c r="K1019" s="64" t="s">
        <v>2870</v>
      </c>
      <c r="L1019" s="65">
        <v>48040</v>
      </c>
      <c r="M1019" s="65">
        <v>84997</v>
      </c>
      <c r="N1019" s="65">
        <v>84997</v>
      </c>
      <c r="O1019" s="65">
        <v>175023</v>
      </c>
      <c r="P1019" s="65">
        <v>0</v>
      </c>
      <c r="Q1019" s="65">
        <v>62331</v>
      </c>
      <c r="R1019" s="65">
        <v>1671</v>
      </c>
      <c r="S1019" s="65">
        <v>6770</v>
      </c>
      <c r="T1019" s="57">
        <v>0</v>
      </c>
      <c r="U1019" s="58">
        <v>3411568.3431634586</v>
      </c>
      <c r="V1019" s="58">
        <v>1272152.1592544205</v>
      </c>
      <c r="W1019" s="58" t="str">
        <f t="shared" si="15"/>
        <v>A</v>
      </c>
      <c r="X1019" s="58">
        <v>3411568</v>
      </c>
      <c r="Y1019" s="63">
        <v>2976482</v>
      </c>
    </row>
    <row r="1020" spans="1:25">
      <c r="A1020" s="64" t="s">
        <v>2880</v>
      </c>
      <c r="B1020" s="64" t="s">
        <v>2856</v>
      </c>
      <c r="C1020" s="64" t="s">
        <v>28</v>
      </c>
      <c r="D1020" s="64" t="s">
        <v>29</v>
      </c>
      <c r="E1020" s="64" t="s">
        <v>2857</v>
      </c>
      <c r="F1020" s="64" t="s">
        <v>901</v>
      </c>
      <c r="G1020" s="64" t="s">
        <v>769</v>
      </c>
      <c r="H1020" s="64" t="s">
        <v>24</v>
      </c>
      <c r="I1020" s="64" t="s">
        <v>2881</v>
      </c>
      <c r="J1020" s="64" t="s">
        <v>2882</v>
      </c>
      <c r="K1020" s="64" t="s">
        <v>2874</v>
      </c>
      <c r="L1020" s="65">
        <v>27542</v>
      </c>
      <c r="M1020" s="65">
        <v>45917</v>
      </c>
      <c r="N1020" s="65">
        <v>44337</v>
      </c>
      <c r="O1020" s="65">
        <v>76201</v>
      </c>
      <c r="P1020" s="65">
        <v>0</v>
      </c>
      <c r="Q1020" s="65">
        <v>18519</v>
      </c>
      <c r="R1020" s="65">
        <v>1551</v>
      </c>
      <c r="S1020" s="65">
        <v>1405</v>
      </c>
      <c r="T1020" s="57">
        <v>0</v>
      </c>
      <c r="U1020" s="58">
        <v>958489.51644804818</v>
      </c>
      <c r="V1020" s="58">
        <v>453325.45503315725</v>
      </c>
      <c r="W1020" s="58" t="str">
        <f t="shared" si="15"/>
        <v>A</v>
      </c>
      <c r="X1020" s="58">
        <v>958490</v>
      </c>
      <c r="Y1020" s="63">
        <v>836251</v>
      </c>
    </row>
    <row r="1021" spans="1:25">
      <c r="A1021" s="64" t="s">
        <v>2883</v>
      </c>
      <c r="B1021" s="64" t="s">
        <v>2856</v>
      </c>
      <c r="C1021" s="64" t="s">
        <v>28</v>
      </c>
      <c r="D1021" s="64" t="s">
        <v>29</v>
      </c>
      <c r="E1021" s="64" t="s">
        <v>2857</v>
      </c>
      <c r="F1021" s="64" t="s">
        <v>2884</v>
      </c>
      <c r="G1021" s="64" t="s">
        <v>23</v>
      </c>
      <c r="H1021" s="64" t="s">
        <v>24</v>
      </c>
      <c r="I1021" s="64" t="s">
        <v>2885</v>
      </c>
      <c r="J1021" s="64" t="s">
        <v>2862</v>
      </c>
      <c r="K1021" s="64" t="s">
        <v>172</v>
      </c>
      <c r="L1021" s="65">
        <v>4242</v>
      </c>
      <c r="M1021" s="65">
        <v>40595</v>
      </c>
      <c r="N1021" s="65">
        <v>40595</v>
      </c>
      <c r="O1021" s="65">
        <v>119097</v>
      </c>
      <c r="P1021" s="65">
        <v>0</v>
      </c>
      <c r="Q1021" s="65">
        <v>10071</v>
      </c>
      <c r="R1021" s="65">
        <v>259</v>
      </c>
      <c r="S1021" s="65">
        <v>1827</v>
      </c>
      <c r="T1021" s="57">
        <v>0</v>
      </c>
      <c r="U1021" s="58">
        <v>853866.27165051759</v>
      </c>
      <c r="V1021" s="58">
        <v>204760.05254430952</v>
      </c>
      <c r="W1021" s="58" t="str">
        <f t="shared" si="15"/>
        <v>A</v>
      </c>
      <c r="X1021" s="58">
        <v>853866</v>
      </c>
      <c r="Y1021" s="63">
        <v>744970</v>
      </c>
    </row>
    <row r="1022" spans="1:25">
      <c r="A1022" s="64" t="s">
        <v>2886</v>
      </c>
      <c r="B1022" s="64" t="s">
        <v>2856</v>
      </c>
      <c r="C1022" s="64" t="s">
        <v>28</v>
      </c>
      <c r="D1022" s="64" t="s">
        <v>29</v>
      </c>
      <c r="E1022" s="64" t="s">
        <v>2857</v>
      </c>
      <c r="F1022" s="64" t="s">
        <v>916</v>
      </c>
      <c r="G1022" s="64" t="s">
        <v>769</v>
      </c>
      <c r="H1022" s="64" t="s">
        <v>24</v>
      </c>
      <c r="I1022" s="64" t="s">
        <v>2887</v>
      </c>
      <c r="J1022" s="64" t="s">
        <v>2882</v>
      </c>
      <c r="K1022" s="64" t="s">
        <v>2874</v>
      </c>
      <c r="L1022" s="65">
        <v>11396</v>
      </c>
      <c r="M1022" s="65">
        <v>37254</v>
      </c>
      <c r="N1022" s="65">
        <v>37272</v>
      </c>
      <c r="O1022" s="65">
        <v>93857</v>
      </c>
      <c r="P1022" s="65">
        <v>0</v>
      </c>
      <c r="Q1022" s="65">
        <v>27964</v>
      </c>
      <c r="R1022" s="65">
        <v>384</v>
      </c>
      <c r="S1022" s="65">
        <v>441</v>
      </c>
      <c r="T1022" s="57">
        <v>0</v>
      </c>
      <c r="U1022" s="58">
        <v>1121089.9310495534</v>
      </c>
      <c r="V1022" s="58">
        <v>544602.77503606828</v>
      </c>
      <c r="W1022" s="58" t="str">
        <f t="shared" si="15"/>
        <v>A</v>
      </c>
      <c r="X1022" s="58">
        <v>1121090</v>
      </c>
      <c r="Y1022" s="63">
        <v>978115</v>
      </c>
    </row>
    <row r="1023" spans="1:25">
      <c r="A1023" s="64" t="s">
        <v>2888</v>
      </c>
      <c r="B1023" s="64" t="s">
        <v>2856</v>
      </c>
      <c r="C1023" s="64" t="s">
        <v>28</v>
      </c>
      <c r="D1023" s="64" t="s">
        <v>29</v>
      </c>
      <c r="E1023" s="64" t="s">
        <v>2857</v>
      </c>
      <c r="F1023" s="64" t="s">
        <v>1503</v>
      </c>
      <c r="G1023" s="64" t="s">
        <v>2889</v>
      </c>
      <c r="H1023" s="64" t="s">
        <v>24</v>
      </c>
      <c r="I1023" s="64" t="s">
        <v>2890</v>
      </c>
      <c r="J1023" s="64" t="s">
        <v>2873</v>
      </c>
      <c r="K1023" s="64" t="s">
        <v>2874</v>
      </c>
      <c r="L1023" s="65">
        <v>9192</v>
      </c>
      <c r="M1023" s="65">
        <v>20447</v>
      </c>
      <c r="N1023" s="65">
        <v>18034</v>
      </c>
      <c r="O1023" s="65">
        <v>56207</v>
      </c>
      <c r="P1023" s="65">
        <v>0</v>
      </c>
      <c r="Q1023" s="65">
        <v>9691</v>
      </c>
      <c r="R1023" s="65">
        <v>262</v>
      </c>
      <c r="S1023" s="65">
        <v>1324</v>
      </c>
      <c r="T1023" s="57">
        <v>0</v>
      </c>
      <c r="U1023" s="58">
        <v>633368.86832085217</v>
      </c>
      <c r="V1023" s="58">
        <v>197946.78898836384</v>
      </c>
      <c r="W1023" s="58" t="str">
        <f t="shared" si="15"/>
        <v>A</v>
      </c>
      <c r="X1023" s="58">
        <v>633369</v>
      </c>
      <c r="Y1023" s="63">
        <v>552594</v>
      </c>
    </row>
    <row r="1024" spans="1:25">
      <c r="A1024" s="64" t="s">
        <v>2891</v>
      </c>
      <c r="B1024" s="64" t="s">
        <v>2856</v>
      </c>
      <c r="C1024" s="64" t="s">
        <v>28</v>
      </c>
      <c r="D1024" s="64" t="s">
        <v>29</v>
      </c>
      <c r="E1024" s="64" t="s">
        <v>2857</v>
      </c>
      <c r="F1024" s="64" t="s">
        <v>77</v>
      </c>
      <c r="G1024" s="64" t="s">
        <v>23</v>
      </c>
      <c r="H1024" s="64" t="s">
        <v>24</v>
      </c>
      <c r="I1024" s="64" t="s">
        <v>1943</v>
      </c>
      <c r="J1024" s="64" t="s">
        <v>2892</v>
      </c>
      <c r="K1024" s="64" t="s">
        <v>2870</v>
      </c>
      <c r="L1024" s="65">
        <v>167690</v>
      </c>
      <c r="M1024" s="65">
        <v>234462</v>
      </c>
      <c r="N1024" s="65">
        <v>231999</v>
      </c>
      <c r="O1024" s="65">
        <v>305215</v>
      </c>
      <c r="P1024" s="65">
        <v>0</v>
      </c>
      <c r="Q1024" s="65">
        <v>52808</v>
      </c>
      <c r="R1024" s="65">
        <v>4452</v>
      </c>
      <c r="S1024" s="65">
        <v>4391</v>
      </c>
      <c r="T1024" s="57">
        <v>0</v>
      </c>
      <c r="U1024" s="58">
        <v>2971123.7279342818</v>
      </c>
      <c r="V1024" s="58">
        <v>1294772.8833531789</v>
      </c>
      <c r="W1024" s="58" t="str">
        <f t="shared" si="15"/>
        <v>A</v>
      </c>
      <c r="X1024" s="58">
        <v>2971124</v>
      </c>
      <c r="Y1024" s="63">
        <v>2592209</v>
      </c>
    </row>
    <row r="1025" spans="1:25">
      <c r="A1025" s="64" t="s">
        <v>2893</v>
      </c>
      <c r="B1025" s="64" t="s">
        <v>2856</v>
      </c>
      <c r="C1025" s="64" t="s">
        <v>28</v>
      </c>
      <c r="D1025" s="64" t="s">
        <v>29</v>
      </c>
      <c r="E1025" s="64" t="s">
        <v>2857</v>
      </c>
      <c r="F1025" s="64" t="s">
        <v>1946</v>
      </c>
      <c r="G1025" s="64" t="s">
        <v>23</v>
      </c>
      <c r="H1025" s="64" t="s">
        <v>24</v>
      </c>
      <c r="I1025" s="64" t="s">
        <v>1278</v>
      </c>
      <c r="J1025" s="64" t="s">
        <v>2862</v>
      </c>
      <c r="K1025" s="64" t="s">
        <v>172</v>
      </c>
      <c r="L1025" s="65">
        <v>683468</v>
      </c>
      <c r="M1025" s="65">
        <v>905931</v>
      </c>
      <c r="N1025" s="65">
        <v>904078</v>
      </c>
      <c r="O1025" s="65">
        <v>1197816</v>
      </c>
      <c r="P1025" s="65">
        <v>0</v>
      </c>
      <c r="Q1025" s="65">
        <v>271976</v>
      </c>
      <c r="R1025" s="65">
        <v>32498</v>
      </c>
      <c r="S1025" s="65">
        <v>34031</v>
      </c>
      <c r="T1025" s="57">
        <v>0</v>
      </c>
      <c r="U1025" s="58">
        <v>16499756.026134387</v>
      </c>
      <c r="V1025" s="58">
        <v>7352264.9910560548</v>
      </c>
      <c r="W1025" s="58" t="str">
        <f t="shared" si="15"/>
        <v>A</v>
      </c>
      <c r="X1025" s="58">
        <v>16499756</v>
      </c>
      <c r="Y1025" s="63">
        <v>14395500</v>
      </c>
    </row>
    <row r="1026" spans="1:25">
      <c r="A1026" s="64" t="s">
        <v>2894</v>
      </c>
      <c r="B1026" s="64" t="s">
        <v>2856</v>
      </c>
      <c r="C1026" s="64" t="s">
        <v>28</v>
      </c>
      <c r="D1026" s="64" t="s">
        <v>29</v>
      </c>
      <c r="E1026" s="64" t="s">
        <v>2857</v>
      </c>
      <c r="F1026" s="64" t="s">
        <v>139</v>
      </c>
      <c r="G1026" s="64" t="s">
        <v>2895</v>
      </c>
      <c r="H1026" s="64" t="s">
        <v>24</v>
      </c>
      <c r="I1026" s="64" t="s">
        <v>2896</v>
      </c>
      <c r="J1026" s="64" t="s">
        <v>2897</v>
      </c>
      <c r="K1026" s="64" t="s">
        <v>172</v>
      </c>
      <c r="L1026" s="65">
        <v>22748</v>
      </c>
      <c r="M1026" s="65">
        <v>23884</v>
      </c>
      <c r="N1026" s="65">
        <v>23884</v>
      </c>
      <c r="O1026" s="65">
        <v>22682</v>
      </c>
      <c r="P1026" s="65">
        <v>0</v>
      </c>
      <c r="Q1026" s="65">
        <v>4304</v>
      </c>
      <c r="R1026" s="65">
        <v>1707</v>
      </c>
      <c r="S1026" s="65">
        <v>168</v>
      </c>
      <c r="T1026" s="57">
        <v>11281</v>
      </c>
      <c r="U1026" s="58">
        <v>205691.82606143778</v>
      </c>
      <c r="V1026" s="58">
        <v>343336.22572446062</v>
      </c>
      <c r="W1026" s="58" t="str">
        <f t="shared" si="15"/>
        <v>B</v>
      </c>
      <c r="X1026" s="58">
        <v>343336</v>
      </c>
      <c r="Y1026" s="63">
        <v>299549</v>
      </c>
    </row>
    <row r="1027" spans="1:25">
      <c r="A1027" s="64" t="s">
        <v>2898</v>
      </c>
      <c r="B1027" s="64" t="s">
        <v>2856</v>
      </c>
      <c r="C1027" s="64" t="s">
        <v>28</v>
      </c>
      <c r="D1027" s="64" t="s">
        <v>29</v>
      </c>
      <c r="E1027" s="64" t="s">
        <v>2857</v>
      </c>
      <c r="F1027" s="64" t="s">
        <v>374</v>
      </c>
      <c r="G1027" s="64" t="s">
        <v>1204</v>
      </c>
      <c r="H1027" s="64" t="s">
        <v>24</v>
      </c>
      <c r="I1027" s="64" t="s">
        <v>2899</v>
      </c>
      <c r="J1027" s="64" t="s">
        <v>2862</v>
      </c>
      <c r="K1027" s="64" t="s">
        <v>172</v>
      </c>
      <c r="L1027" s="65">
        <v>26844</v>
      </c>
      <c r="M1027" s="65">
        <v>49079</v>
      </c>
      <c r="N1027" s="65">
        <v>48063</v>
      </c>
      <c r="O1027" s="65">
        <v>113383</v>
      </c>
      <c r="P1027" s="65">
        <v>0</v>
      </c>
      <c r="Q1027" s="65">
        <v>19216</v>
      </c>
      <c r="R1027" s="65">
        <v>1146</v>
      </c>
      <c r="S1027" s="65">
        <v>811</v>
      </c>
      <c r="T1027" s="57">
        <v>0</v>
      </c>
      <c r="U1027" s="58">
        <v>952479.42809923156</v>
      </c>
      <c r="V1027" s="58">
        <v>437273.31254516513</v>
      </c>
      <c r="W1027" s="58" t="str">
        <f t="shared" ref="W1027:W1090" si="16">IF(U1027&gt;V1027, "A", "B")</f>
        <v>A</v>
      </c>
      <c r="X1027" s="58">
        <v>952479</v>
      </c>
      <c r="Y1027" s="63">
        <v>831007</v>
      </c>
    </row>
    <row r="1028" spans="1:25">
      <c r="A1028" s="64" t="s">
        <v>2900</v>
      </c>
      <c r="B1028" s="64" t="s">
        <v>2856</v>
      </c>
      <c r="C1028" s="64" t="s">
        <v>28</v>
      </c>
      <c r="D1028" s="64" t="s">
        <v>29</v>
      </c>
      <c r="E1028" s="64" t="s">
        <v>2857</v>
      </c>
      <c r="F1028" s="64" t="s">
        <v>2789</v>
      </c>
      <c r="G1028" s="64" t="s">
        <v>1188</v>
      </c>
      <c r="H1028" s="64" t="s">
        <v>24</v>
      </c>
      <c r="I1028" s="64" t="s">
        <v>821</v>
      </c>
      <c r="J1028" s="64" t="s">
        <v>2901</v>
      </c>
      <c r="K1028" s="64" t="s">
        <v>2870</v>
      </c>
      <c r="L1028" s="65">
        <v>18706</v>
      </c>
      <c r="M1028" s="65">
        <v>26166</v>
      </c>
      <c r="N1028" s="65">
        <v>24075</v>
      </c>
      <c r="O1028" s="65">
        <v>77100</v>
      </c>
      <c r="P1028" s="65">
        <v>0</v>
      </c>
      <c r="Q1028" s="65">
        <v>19564</v>
      </c>
      <c r="R1028" s="65">
        <v>432</v>
      </c>
      <c r="S1028" s="65">
        <v>1836</v>
      </c>
      <c r="T1028" s="57">
        <v>0</v>
      </c>
      <c r="U1028" s="58">
        <v>1065444.8470880622</v>
      </c>
      <c r="V1028" s="58">
        <v>392684.89807544078</v>
      </c>
      <c r="W1028" s="58" t="str">
        <f t="shared" si="16"/>
        <v>A</v>
      </c>
      <c r="X1028" s="58">
        <v>1065445</v>
      </c>
      <c r="Y1028" s="63">
        <v>929566</v>
      </c>
    </row>
    <row r="1029" spans="1:25">
      <c r="A1029" s="64" t="s">
        <v>2902</v>
      </c>
      <c r="B1029" s="64" t="s">
        <v>2856</v>
      </c>
      <c r="C1029" s="64" t="s">
        <v>28</v>
      </c>
      <c r="D1029" s="64" t="s">
        <v>29</v>
      </c>
      <c r="E1029" s="64" t="s">
        <v>2857</v>
      </c>
      <c r="F1029" s="64" t="s">
        <v>1608</v>
      </c>
      <c r="G1029" s="64" t="s">
        <v>1526</v>
      </c>
      <c r="H1029" s="64" t="s">
        <v>24</v>
      </c>
      <c r="I1029" s="64" t="s">
        <v>991</v>
      </c>
      <c r="J1029" s="64" t="s">
        <v>2903</v>
      </c>
      <c r="K1029" s="64" t="s">
        <v>172</v>
      </c>
      <c r="L1029" s="65">
        <v>276687</v>
      </c>
      <c r="M1029" s="65">
        <v>428770</v>
      </c>
      <c r="N1029" s="65">
        <v>425259</v>
      </c>
      <c r="O1029" s="65">
        <v>649121</v>
      </c>
      <c r="P1029" s="65">
        <v>0</v>
      </c>
      <c r="Q1029" s="65">
        <v>151240</v>
      </c>
      <c r="R1029" s="65">
        <v>12429</v>
      </c>
      <c r="S1029" s="65">
        <v>11909</v>
      </c>
      <c r="T1029" s="57">
        <v>0</v>
      </c>
      <c r="U1029" s="58">
        <v>7954040.6084676748</v>
      </c>
      <c r="V1029" s="58">
        <v>3685213.2669497053</v>
      </c>
      <c r="W1029" s="58" t="str">
        <f t="shared" si="16"/>
        <v>A</v>
      </c>
      <c r="X1029" s="58">
        <v>7954041</v>
      </c>
      <c r="Y1029" s="63">
        <v>6939642</v>
      </c>
    </row>
    <row r="1030" spans="1:25">
      <c r="A1030" s="64" t="s">
        <v>2904</v>
      </c>
      <c r="B1030" s="64" t="s">
        <v>2856</v>
      </c>
      <c r="C1030" s="64" t="s">
        <v>49</v>
      </c>
      <c r="D1030" s="64" t="s">
        <v>50</v>
      </c>
      <c r="E1030" s="64" t="s">
        <v>2857</v>
      </c>
      <c r="F1030" s="64" t="s">
        <v>2905</v>
      </c>
      <c r="G1030" s="64" t="s">
        <v>2865</v>
      </c>
      <c r="H1030" s="64" t="s">
        <v>24</v>
      </c>
      <c r="I1030" s="64" t="s">
        <v>2906</v>
      </c>
      <c r="J1030" s="64" t="s">
        <v>2866</v>
      </c>
      <c r="K1030" s="64" t="s">
        <v>172</v>
      </c>
      <c r="L1030" s="65">
        <v>4263</v>
      </c>
      <c r="M1030" s="65">
        <v>24002</v>
      </c>
      <c r="N1030" s="65">
        <v>24002</v>
      </c>
      <c r="O1030" s="65">
        <v>51277</v>
      </c>
      <c r="P1030" s="65">
        <v>0</v>
      </c>
      <c r="Q1030" s="65">
        <v>5667</v>
      </c>
      <c r="R1030" s="65">
        <v>141</v>
      </c>
      <c r="S1030" s="65">
        <v>1096</v>
      </c>
      <c r="T1030" s="57">
        <v>0</v>
      </c>
      <c r="U1030" s="58">
        <v>461041.0489539046</v>
      </c>
      <c r="V1030" s="58">
        <v>114880.69233647562</v>
      </c>
      <c r="W1030" s="58" t="str">
        <f t="shared" si="16"/>
        <v>A</v>
      </c>
      <c r="X1030" s="58">
        <v>461041</v>
      </c>
      <c r="Y1030" s="63">
        <v>402243</v>
      </c>
    </row>
    <row r="1031" spans="1:25">
      <c r="A1031" s="64" t="s">
        <v>2907</v>
      </c>
      <c r="B1031" s="64" t="s">
        <v>2856</v>
      </c>
      <c r="C1031" s="64" t="s">
        <v>49</v>
      </c>
      <c r="D1031" s="64" t="s">
        <v>50</v>
      </c>
      <c r="E1031" s="64" t="s">
        <v>2857</v>
      </c>
      <c r="F1031" s="64" t="s">
        <v>2908</v>
      </c>
      <c r="G1031" s="64" t="s">
        <v>23</v>
      </c>
      <c r="H1031" s="64" t="s">
        <v>24</v>
      </c>
      <c r="I1031" s="64" t="s">
        <v>2909</v>
      </c>
      <c r="J1031" s="64" t="s">
        <v>2862</v>
      </c>
      <c r="K1031" s="64" t="s">
        <v>172</v>
      </c>
      <c r="L1031" s="65">
        <v>1</v>
      </c>
      <c r="M1031" s="65">
        <v>0</v>
      </c>
      <c r="N1031" s="65">
        <v>0</v>
      </c>
      <c r="O1031" s="65">
        <v>64669</v>
      </c>
      <c r="P1031" s="65">
        <v>0</v>
      </c>
      <c r="Q1031" s="65">
        <v>2075</v>
      </c>
      <c r="R1031" s="65">
        <v>76</v>
      </c>
      <c r="S1031" s="65">
        <v>103</v>
      </c>
      <c r="T1031" s="57">
        <v>0</v>
      </c>
      <c r="U1031" s="58">
        <v>208510.00943159225</v>
      </c>
      <c r="V1031" s="58">
        <v>43805.828507890619</v>
      </c>
      <c r="W1031" s="58" t="str">
        <f t="shared" si="16"/>
        <v>A</v>
      </c>
      <c r="X1031" s="58">
        <v>208510</v>
      </c>
      <c r="Y1031" s="63">
        <v>181918</v>
      </c>
    </row>
    <row r="1032" spans="1:25">
      <c r="A1032" s="64" t="s">
        <v>2910</v>
      </c>
      <c r="B1032" s="64" t="s">
        <v>2856</v>
      </c>
      <c r="C1032" s="64" t="s">
        <v>28</v>
      </c>
      <c r="D1032" s="64" t="s">
        <v>29</v>
      </c>
      <c r="E1032" s="64" t="s">
        <v>2857</v>
      </c>
      <c r="F1032" s="64" t="s">
        <v>441</v>
      </c>
      <c r="G1032" s="64" t="s">
        <v>23</v>
      </c>
      <c r="H1032" s="64" t="s">
        <v>24</v>
      </c>
      <c r="I1032" s="64" t="s">
        <v>372</v>
      </c>
      <c r="J1032" s="64" t="s">
        <v>2866</v>
      </c>
      <c r="K1032" s="64" t="s">
        <v>172</v>
      </c>
      <c r="L1032" s="65">
        <v>356268</v>
      </c>
      <c r="M1032" s="65">
        <v>385224</v>
      </c>
      <c r="N1032" s="65">
        <v>385164</v>
      </c>
      <c r="O1032" s="65">
        <v>741206</v>
      </c>
      <c r="P1032" s="65">
        <v>0</v>
      </c>
      <c r="Q1032" s="65">
        <v>112934</v>
      </c>
      <c r="R1032" s="65">
        <v>22278</v>
      </c>
      <c r="S1032" s="65">
        <v>10301</v>
      </c>
      <c r="T1032" s="57">
        <v>0</v>
      </c>
      <c r="U1032" s="58">
        <v>6682062.4240163574</v>
      </c>
      <c r="V1032" s="58">
        <v>3680623.7298665969</v>
      </c>
      <c r="W1032" s="58" t="str">
        <f t="shared" si="16"/>
        <v>A</v>
      </c>
      <c r="X1032" s="58">
        <v>6682062</v>
      </c>
      <c r="Y1032" s="63">
        <v>5829882</v>
      </c>
    </row>
    <row r="1033" spans="1:25">
      <c r="A1033" s="64" t="s">
        <v>2911</v>
      </c>
      <c r="B1033" s="64" t="s">
        <v>2856</v>
      </c>
      <c r="C1033" s="64" t="s">
        <v>49</v>
      </c>
      <c r="D1033" s="64" t="s">
        <v>50</v>
      </c>
      <c r="E1033" s="64" t="s">
        <v>2857</v>
      </c>
      <c r="F1033" s="64" t="s">
        <v>2109</v>
      </c>
      <c r="G1033" s="64" t="s">
        <v>23</v>
      </c>
      <c r="H1033" s="64" t="s">
        <v>24</v>
      </c>
      <c r="I1033" s="64" t="s">
        <v>2912</v>
      </c>
      <c r="J1033" s="64" t="s">
        <v>2862</v>
      </c>
      <c r="K1033" s="64" t="s">
        <v>172</v>
      </c>
      <c r="L1033" s="65">
        <v>1184</v>
      </c>
      <c r="M1033" s="65">
        <v>0</v>
      </c>
      <c r="N1033" s="65">
        <v>0</v>
      </c>
      <c r="O1033" s="65">
        <v>116989</v>
      </c>
      <c r="P1033" s="65">
        <v>0</v>
      </c>
      <c r="Q1033" s="65">
        <v>3274</v>
      </c>
      <c r="R1033" s="65">
        <v>99</v>
      </c>
      <c r="S1033" s="65">
        <v>266</v>
      </c>
      <c r="T1033" s="57">
        <v>0</v>
      </c>
      <c r="U1033" s="58">
        <v>375905.5021686852</v>
      </c>
      <c r="V1033" s="58">
        <v>67623.556220932442</v>
      </c>
      <c r="W1033" s="58" t="str">
        <f t="shared" si="16"/>
        <v>A</v>
      </c>
      <c r="X1033" s="58">
        <v>375906</v>
      </c>
      <c r="Y1033" s="63">
        <v>327966</v>
      </c>
    </row>
    <row r="1034" spans="1:25">
      <c r="A1034" s="64" t="s">
        <v>2913</v>
      </c>
      <c r="B1034" s="64" t="s">
        <v>2856</v>
      </c>
      <c r="C1034" s="64" t="s">
        <v>28</v>
      </c>
      <c r="D1034" s="64" t="s">
        <v>29</v>
      </c>
      <c r="E1034" s="64" t="s">
        <v>2857</v>
      </c>
      <c r="F1034" s="64" t="s">
        <v>2914</v>
      </c>
      <c r="G1034" s="64" t="s">
        <v>1445</v>
      </c>
      <c r="H1034" s="64" t="s">
        <v>24</v>
      </c>
      <c r="I1034" s="64" t="s">
        <v>2915</v>
      </c>
      <c r="J1034" s="64" t="s">
        <v>2873</v>
      </c>
      <c r="K1034" s="64" t="s">
        <v>2874</v>
      </c>
      <c r="L1034" s="65">
        <v>67175</v>
      </c>
      <c r="M1034" s="65">
        <v>61902</v>
      </c>
      <c r="N1034" s="65">
        <v>61902</v>
      </c>
      <c r="O1034" s="65">
        <v>47743</v>
      </c>
      <c r="P1034" s="65">
        <v>0</v>
      </c>
      <c r="Q1034" s="65">
        <v>11884</v>
      </c>
      <c r="R1034" s="65">
        <v>7813</v>
      </c>
      <c r="S1034" s="65">
        <v>869</v>
      </c>
      <c r="T1034" s="57">
        <v>52551</v>
      </c>
      <c r="U1034" s="58">
        <v>607285.16637959762</v>
      </c>
      <c r="V1034" s="58">
        <v>1438450.9996218565</v>
      </c>
      <c r="W1034" s="58" t="str">
        <f t="shared" si="16"/>
        <v>B</v>
      </c>
      <c r="X1034" s="58">
        <v>1438451</v>
      </c>
      <c r="Y1034" s="63">
        <v>1255002</v>
      </c>
    </row>
    <row r="1035" spans="1:25">
      <c r="A1035" s="64" t="s">
        <v>2916</v>
      </c>
      <c r="B1035" s="64" t="s">
        <v>2856</v>
      </c>
      <c r="C1035" s="64" t="s">
        <v>49</v>
      </c>
      <c r="D1035" s="64" t="s">
        <v>50</v>
      </c>
      <c r="E1035" s="64" t="s">
        <v>2857</v>
      </c>
      <c r="F1035" s="64" t="s">
        <v>1210</v>
      </c>
      <c r="G1035" s="64" t="s">
        <v>23</v>
      </c>
      <c r="H1035" s="64" t="s">
        <v>24</v>
      </c>
      <c r="I1035" s="64" t="s">
        <v>381</v>
      </c>
      <c r="J1035" s="64" t="s">
        <v>2862</v>
      </c>
      <c r="K1035" s="64" t="s">
        <v>172</v>
      </c>
      <c r="L1035" s="65">
        <v>38501</v>
      </c>
      <c r="M1035" s="65">
        <v>138857</v>
      </c>
      <c r="N1035" s="65">
        <v>138857</v>
      </c>
      <c r="O1035" s="65">
        <v>226876</v>
      </c>
      <c r="P1035" s="65">
        <v>0</v>
      </c>
      <c r="Q1035" s="65">
        <v>28933</v>
      </c>
      <c r="R1035" s="65">
        <v>668</v>
      </c>
      <c r="S1035" s="65">
        <v>4001</v>
      </c>
      <c r="T1035" s="57">
        <v>0</v>
      </c>
      <c r="U1035" s="58">
        <v>2015206.4820888457</v>
      </c>
      <c r="V1035" s="58">
        <v>582818.65094660153</v>
      </c>
      <c r="W1035" s="58" t="str">
        <f t="shared" si="16"/>
        <v>A</v>
      </c>
      <c r="X1035" s="58">
        <v>2015206</v>
      </c>
      <c r="Y1035" s="63">
        <v>1758202</v>
      </c>
    </row>
    <row r="1036" spans="1:25">
      <c r="A1036" s="64" t="s">
        <v>2917</v>
      </c>
      <c r="B1036" s="64" t="s">
        <v>2856</v>
      </c>
      <c r="C1036" s="64" t="s">
        <v>49</v>
      </c>
      <c r="D1036" s="64" t="s">
        <v>50</v>
      </c>
      <c r="E1036" s="64" t="s">
        <v>2857</v>
      </c>
      <c r="F1036" s="64" t="s">
        <v>1059</v>
      </c>
      <c r="G1036" s="64" t="s">
        <v>23</v>
      </c>
      <c r="H1036" s="64" t="s">
        <v>24</v>
      </c>
      <c r="I1036" s="64" t="s">
        <v>2918</v>
      </c>
      <c r="J1036" s="64" t="s">
        <v>2862</v>
      </c>
      <c r="K1036" s="64" t="s">
        <v>172</v>
      </c>
      <c r="L1036" s="65">
        <v>30386</v>
      </c>
      <c r="M1036" s="65">
        <v>71458</v>
      </c>
      <c r="N1036" s="65">
        <v>71462</v>
      </c>
      <c r="O1036" s="65">
        <v>175396</v>
      </c>
      <c r="P1036" s="65">
        <v>0</v>
      </c>
      <c r="Q1036" s="65">
        <v>22055</v>
      </c>
      <c r="R1036" s="65">
        <v>652</v>
      </c>
      <c r="S1036" s="65">
        <v>2370</v>
      </c>
      <c r="T1036" s="57">
        <v>0</v>
      </c>
      <c r="U1036" s="58">
        <v>1425851.9305693631</v>
      </c>
      <c r="V1036" s="58">
        <v>454474.76304531214</v>
      </c>
      <c r="W1036" s="58" t="str">
        <f t="shared" si="16"/>
        <v>A</v>
      </c>
      <c r="X1036" s="58">
        <v>1425852</v>
      </c>
      <c r="Y1036" s="63">
        <v>1244009</v>
      </c>
    </row>
    <row r="1037" spans="1:25">
      <c r="A1037" s="64" t="s">
        <v>2919</v>
      </c>
      <c r="B1037" s="64" t="s">
        <v>2856</v>
      </c>
      <c r="C1037" s="64" t="s">
        <v>49</v>
      </c>
      <c r="D1037" s="64" t="s">
        <v>50</v>
      </c>
      <c r="E1037" s="64" t="s">
        <v>2857</v>
      </c>
      <c r="F1037" s="64" t="s">
        <v>2626</v>
      </c>
      <c r="G1037" s="64" t="s">
        <v>2865</v>
      </c>
      <c r="H1037" s="64" t="s">
        <v>24</v>
      </c>
      <c r="I1037" s="64" t="s">
        <v>2920</v>
      </c>
      <c r="J1037" s="64" t="s">
        <v>2866</v>
      </c>
      <c r="K1037" s="64" t="s">
        <v>172</v>
      </c>
      <c r="L1037" s="65">
        <v>2821</v>
      </c>
      <c r="M1037" s="65">
        <v>11801</v>
      </c>
      <c r="N1037" s="65">
        <v>11801</v>
      </c>
      <c r="O1037" s="65">
        <v>46334</v>
      </c>
      <c r="P1037" s="65">
        <v>0</v>
      </c>
      <c r="Q1037" s="65">
        <v>3310</v>
      </c>
      <c r="R1037" s="65">
        <v>201</v>
      </c>
      <c r="S1037" s="65">
        <v>354</v>
      </c>
      <c r="T1037" s="57">
        <v>0</v>
      </c>
      <c r="U1037" s="58">
        <v>253037.65467251369</v>
      </c>
      <c r="V1037" s="58">
        <v>75578.514201785787</v>
      </c>
      <c r="W1037" s="58" t="str">
        <f t="shared" si="16"/>
        <v>A</v>
      </c>
      <c r="X1037" s="58">
        <v>253038</v>
      </c>
      <c r="Y1037" s="63">
        <v>220767</v>
      </c>
    </row>
    <row r="1038" spans="1:25">
      <c r="A1038" s="64" t="s">
        <v>2921</v>
      </c>
      <c r="B1038" s="64" t="s">
        <v>2856</v>
      </c>
      <c r="C1038" s="64" t="s">
        <v>28</v>
      </c>
      <c r="D1038" s="64" t="s">
        <v>29</v>
      </c>
      <c r="E1038" s="64" t="s">
        <v>2857</v>
      </c>
      <c r="F1038" s="64" t="s">
        <v>154</v>
      </c>
      <c r="G1038" s="64" t="s">
        <v>608</v>
      </c>
      <c r="H1038" s="64" t="s">
        <v>24</v>
      </c>
      <c r="I1038" s="64" t="s">
        <v>2922</v>
      </c>
      <c r="J1038" s="64" t="s">
        <v>2879</v>
      </c>
      <c r="K1038" s="64" t="s">
        <v>2870</v>
      </c>
      <c r="L1038" s="65">
        <v>41207</v>
      </c>
      <c r="M1038" s="65">
        <v>43543</v>
      </c>
      <c r="N1038" s="65">
        <v>43543</v>
      </c>
      <c r="O1038" s="65">
        <v>64849</v>
      </c>
      <c r="P1038" s="65">
        <v>0</v>
      </c>
      <c r="Q1038" s="65">
        <v>18984</v>
      </c>
      <c r="R1038" s="65">
        <v>1184</v>
      </c>
      <c r="S1038" s="65">
        <v>1256</v>
      </c>
      <c r="T1038" s="57">
        <v>0</v>
      </c>
      <c r="U1038" s="58">
        <v>925279.86164265545</v>
      </c>
      <c r="V1038" s="58">
        <v>435698.3235865467</v>
      </c>
      <c r="W1038" s="58" t="str">
        <f t="shared" si="16"/>
        <v>A</v>
      </c>
      <c r="X1038" s="58">
        <v>925280</v>
      </c>
      <c r="Y1038" s="63">
        <v>807277</v>
      </c>
    </row>
    <row r="1039" spans="1:25">
      <c r="A1039" s="64" t="s">
        <v>2923</v>
      </c>
      <c r="B1039" s="64" t="s">
        <v>2856</v>
      </c>
      <c r="C1039" s="64" t="s">
        <v>28</v>
      </c>
      <c r="D1039" s="64" t="s">
        <v>29</v>
      </c>
      <c r="E1039" s="64" t="s">
        <v>2857</v>
      </c>
      <c r="F1039" s="64" t="s">
        <v>1084</v>
      </c>
      <c r="G1039" s="64" t="s">
        <v>23</v>
      </c>
      <c r="H1039" s="64" t="s">
        <v>24</v>
      </c>
      <c r="I1039" s="64" t="s">
        <v>1999</v>
      </c>
      <c r="J1039" s="64" t="s">
        <v>2873</v>
      </c>
      <c r="K1039" s="64" t="s">
        <v>2874</v>
      </c>
      <c r="L1039" s="65">
        <v>938219</v>
      </c>
      <c r="M1039" s="65">
        <v>1618236</v>
      </c>
      <c r="N1039" s="65">
        <v>1595138</v>
      </c>
      <c r="O1039" s="65">
        <v>2099451</v>
      </c>
      <c r="P1039" s="65">
        <v>0</v>
      </c>
      <c r="Q1039" s="65">
        <v>448177</v>
      </c>
      <c r="R1039" s="65">
        <v>45190</v>
      </c>
      <c r="S1039" s="65">
        <v>58037</v>
      </c>
      <c r="T1039" s="57">
        <v>0</v>
      </c>
      <c r="U1039" s="58">
        <v>27767806.434888206</v>
      </c>
      <c r="V1039" s="58">
        <v>11517897.125582557</v>
      </c>
      <c r="W1039" s="58" t="str">
        <f t="shared" si="16"/>
        <v>A</v>
      </c>
      <c r="X1039" s="58">
        <v>27767806</v>
      </c>
      <c r="Y1039" s="63">
        <v>24226507</v>
      </c>
    </row>
    <row r="1040" spans="1:25">
      <c r="A1040" s="64" t="s">
        <v>2924</v>
      </c>
      <c r="B1040" s="64" t="s">
        <v>2856</v>
      </c>
      <c r="C1040" s="64" t="s">
        <v>28</v>
      </c>
      <c r="D1040" s="64" t="s">
        <v>29</v>
      </c>
      <c r="E1040" s="64" t="s">
        <v>2857</v>
      </c>
      <c r="F1040" s="64" t="s">
        <v>2001</v>
      </c>
      <c r="G1040" s="64" t="s">
        <v>330</v>
      </c>
      <c r="H1040" s="64" t="s">
        <v>24</v>
      </c>
      <c r="I1040" s="64" t="s">
        <v>81</v>
      </c>
      <c r="J1040" s="64" t="s">
        <v>2862</v>
      </c>
      <c r="K1040" s="64" t="s">
        <v>172</v>
      </c>
      <c r="L1040" s="65">
        <v>45985</v>
      </c>
      <c r="M1040" s="65">
        <v>109943</v>
      </c>
      <c r="N1040" s="65">
        <v>109943</v>
      </c>
      <c r="O1040" s="65">
        <v>216290</v>
      </c>
      <c r="P1040" s="65">
        <v>0</v>
      </c>
      <c r="Q1040" s="65">
        <v>29780</v>
      </c>
      <c r="R1040" s="65">
        <v>668</v>
      </c>
      <c r="S1040" s="65">
        <v>4773</v>
      </c>
      <c r="T1040" s="57">
        <v>0</v>
      </c>
      <c r="U1040" s="58">
        <v>2151223.3305336451</v>
      </c>
      <c r="V1040" s="58">
        <v>598482.91563430661</v>
      </c>
      <c r="W1040" s="58" t="str">
        <f t="shared" si="16"/>
        <v>A</v>
      </c>
      <c r="X1040" s="58">
        <v>2151223</v>
      </c>
      <c r="Y1040" s="63">
        <v>1876872</v>
      </c>
    </row>
    <row r="1041" spans="1:25">
      <c r="A1041" s="64" t="s">
        <v>2925</v>
      </c>
      <c r="B1041" s="64" t="s">
        <v>2856</v>
      </c>
      <c r="C1041" s="64" t="s">
        <v>28</v>
      </c>
      <c r="D1041" s="64" t="s">
        <v>29</v>
      </c>
      <c r="E1041" s="64" t="s">
        <v>2857</v>
      </c>
      <c r="F1041" s="64" t="s">
        <v>2494</v>
      </c>
      <c r="G1041" s="64" t="s">
        <v>220</v>
      </c>
      <c r="H1041" s="64" t="s">
        <v>24</v>
      </c>
      <c r="I1041" s="64" t="s">
        <v>2926</v>
      </c>
      <c r="J1041" s="64" t="s">
        <v>2927</v>
      </c>
      <c r="K1041" s="64" t="s">
        <v>172</v>
      </c>
      <c r="L1041" s="65">
        <v>23377</v>
      </c>
      <c r="M1041" s="65">
        <v>46296</v>
      </c>
      <c r="N1041" s="65">
        <v>46296</v>
      </c>
      <c r="O1041" s="65">
        <v>127921</v>
      </c>
      <c r="P1041" s="65">
        <v>0</v>
      </c>
      <c r="Q1041" s="65">
        <v>18485</v>
      </c>
      <c r="R1041" s="65">
        <v>250</v>
      </c>
      <c r="S1041" s="65">
        <v>1426</v>
      </c>
      <c r="T1041" s="57">
        <v>0</v>
      </c>
      <c r="U1041" s="58">
        <v>1062657.0000809892</v>
      </c>
      <c r="V1041" s="58">
        <v>359723.88257267361</v>
      </c>
      <c r="W1041" s="58" t="str">
        <f t="shared" si="16"/>
        <v>A</v>
      </c>
      <c r="X1041" s="58">
        <v>1062657</v>
      </c>
      <c r="Y1041" s="63">
        <v>927134</v>
      </c>
    </row>
    <row r="1042" spans="1:25">
      <c r="A1042" s="64" t="s">
        <v>2928</v>
      </c>
      <c r="B1042" s="64" t="s">
        <v>2856</v>
      </c>
      <c r="C1042" s="64" t="s">
        <v>28</v>
      </c>
      <c r="D1042" s="64" t="s">
        <v>29</v>
      </c>
      <c r="E1042" s="64" t="s">
        <v>2857</v>
      </c>
      <c r="F1042" s="64" t="s">
        <v>1539</v>
      </c>
      <c r="G1042" s="64" t="s">
        <v>2929</v>
      </c>
      <c r="H1042" s="64" t="s">
        <v>24</v>
      </c>
      <c r="I1042" s="64" t="s">
        <v>2930</v>
      </c>
      <c r="J1042" s="64" t="s">
        <v>2034</v>
      </c>
      <c r="K1042" s="64" t="s">
        <v>2870</v>
      </c>
      <c r="L1042" s="65">
        <v>60678</v>
      </c>
      <c r="M1042" s="65">
        <v>96691</v>
      </c>
      <c r="N1042" s="65">
        <v>91449</v>
      </c>
      <c r="O1042" s="65">
        <v>236091</v>
      </c>
      <c r="P1042" s="65">
        <v>0</v>
      </c>
      <c r="Q1042" s="65">
        <v>62632</v>
      </c>
      <c r="R1042" s="65">
        <v>2886</v>
      </c>
      <c r="S1042" s="65">
        <v>8518</v>
      </c>
      <c r="T1042" s="57">
        <v>0</v>
      </c>
      <c r="U1042" s="58">
        <v>3836856.5651243804</v>
      </c>
      <c r="V1042" s="58">
        <v>1364545.8017514434</v>
      </c>
      <c r="W1042" s="58" t="str">
        <f t="shared" si="16"/>
        <v>A</v>
      </c>
      <c r="X1042" s="58">
        <v>3836857</v>
      </c>
      <c r="Y1042" s="63">
        <v>3347533</v>
      </c>
    </row>
    <row r="1043" spans="1:25">
      <c r="A1043" s="64" t="s">
        <v>2931</v>
      </c>
      <c r="B1043" s="64" t="s">
        <v>2856</v>
      </c>
      <c r="C1043" s="64" t="s">
        <v>49</v>
      </c>
      <c r="D1043" s="64" t="s">
        <v>50</v>
      </c>
      <c r="E1043" s="64" t="s">
        <v>2857</v>
      </c>
      <c r="F1043" s="64" t="s">
        <v>2932</v>
      </c>
      <c r="G1043" s="64" t="s">
        <v>23</v>
      </c>
      <c r="H1043" s="64" t="s">
        <v>24</v>
      </c>
      <c r="I1043" s="64" t="s">
        <v>2715</v>
      </c>
      <c r="J1043" s="64" t="s">
        <v>2873</v>
      </c>
      <c r="K1043" s="64" t="s">
        <v>2874</v>
      </c>
      <c r="L1043" s="65">
        <v>1</v>
      </c>
      <c r="M1043" s="65">
        <v>0</v>
      </c>
      <c r="N1043" s="65">
        <v>0</v>
      </c>
      <c r="O1043" s="65">
        <v>83560</v>
      </c>
      <c r="P1043" s="65">
        <v>0</v>
      </c>
      <c r="Q1043" s="65">
        <v>3846</v>
      </c>
      <c r="R1043" s="65">
        <v>110</v>
      </c>
      <c r="S1043" s="65">
        <v>415</v>
      </c>
      <c r="T1043" s="57">
        <v>0</v>
      </c>
      <c r="U1043" s="58">
        <v>353058.10122613836</v>
      </c>
      <c r="V1043" s="58">
        <v>78988.108778178794</v>
      </c>
      <c r="W1043" s="58" t="str">
        <f t="shared" si="16"/>
        <v>A</v>
      </c>
      <c r="X1043" s="58">
        <v>353058</v>
      </c>
      <c r="Y1043" s="63">
        <v>308032</v>
      </c>
    </row>
    <row r="1044" spans="1:25">
      <c r="A1044" s="64" t="s">
        <v>2933</v>
      </c>
      <c r="B1044" s="64" t="s">
        <v>2856</v>
      </c>
      <c r="C1044" s="64" t="s">
        <v>49</v>
      </c>
      <c r="D1044" s="64" t="s">
        <v>50</v>
      </c>
      <c r="E1044" s="64" t="s">
        <v>2857</v>
      </c>
      <c r="F1044" s="64" t="s">
        <v>2934</v>
      </c>
      <c r="G1044" s="64" t="s">
        <v>23</v>
      </c>
      <c r="H1044" s="64" t="s">
        <v>24</v>
      </c>
      <c r="I1044" s="64" t="s">
        <v>2935</v>
      </c>
      <c r="J1044" s="64" t="s">
        <v>2862</v>
      </c>
      <c r="K1044" s="64" t="s">
        <v>172</v>
      </c>
      <c r="L1044" s="65">
        <v>3956</v>
      </c>
      <c r="M1044" s="65">
        <v>0</v>
      </c>
      <c r="N1044" s="65">
        <v>0</v>
      </c>
      <c r="O1044" s="65">
        <v>95290</v>
      </c>
      <c r="P1044" s="65">
        <v>0</v>
      </c>
      <c r="Q1044" s="65">
        <v>8313</v>
      </c>
      <c r="R1044" s="65">
        <v>169</v>
      </c>
      <c r="S1044" s="65">
        <v>1080</v>
      </c>
      <c r="T1044" s="57">
        <v>0</v>
      </c>
      <c r="U1044" s="58">
        <v>626400.59872080956</v>
      </c>
      <c r="V1044" s="58">
        <v>165816.28890293624</v>
      </c>
      <c r="W1044" s="58" t="str">
        <f t="shared" si="16"/>
        <v>A</v>
      </c>
      <c r="X1044" s="58">
        <v>626401</v>
      </c>
      <c r="Y1044" s="63">
        <v>546514</v>
      </c>
    </row>
    <row r="1045" spans="1:25">
      <c r="A1045" s="64" t="s">
        <v>2936</v>
      </c>
      <c r="B1045" s="64" t="s">
        <v>2856</v>
      </c>
      <c r="C1045" s="64" t="s">
        <v>28</v>
      </c>
      <c r="D1045" s="64" t="s">
        <v>29</v>
      </c>
      <c r="E1045" s="64" t="s">
        <v>2857</v>
      </c>
      <c r="F1045" s="64" t="s">
        <v>2937</v>
      </c>
      <c r="G1045" s="64" t="s">
        <v>23</v>
      </c>
      <c r="H1045" s="64" t="s">
        <v>24</v>
      </c>
      <c r="I1045" s="64" t="s">
        <v>2938</v>
      </c>
      <c r="J1045" s="64" t="s">
        <v>2939</v>
      </c>
      <c r="K1045" s="64" t="s">
        <v>172</v>
      </c>
      <c r="L1045" s="65">
        <v>40050</v>
      </c>
      <c r="M1045" s="65">
        <v>66624</v>
      </c>
      <c r="N1045" s="65">
        <v>62762</v>
      </c>
      <c r="O1045" s="65">
        <v>80455</v>
      </c>
      <c r="P1045" s="65">
        <v>0</v>
      </c>
      <c r="Q1045" s="65">
        <v>12116</v>
      </c>
      <c r="R1045" s="65">
        <v>786</v>
      </c>
      <c r="S1045" s="65">
        <v>1159</v>
      </c>
      <c r="T1045" s="57">
        <v>0</v>
      </c>
      <c r="U1045" s="58">
        <v>727837.75751342368</v>
      </c>
      <c r="V1045" s="58">
        <v>280240.67828809714</v>
      </c>
      <c r="W1045" s="58" t="str">
        <f t="shared" si="16"/>
        <v>A</v>
      </c>
      <c r="X1045" s="58">
        <v>727838</v>
      </c>
      <c r="Y1045" s="63">
        <v>635015</v>
      </c>
    </row>
    <row r="1046" spans="1:25">
      <c r="A1046" s="64" t="s">
        <v>2940</v>
      </c>
      <c r="B1046" s="64" t="s">
        <v>2856</v>
      </c>
      <c r="C1046" s="64" t="s">
        <v>28</v>
      </c>
      <c r="D1046" s="64" t="s">
        <v>29</v>
      </c>
      <c r="E1046" s="64" t="s">
        <v>2857</v>
      </c>
      <c r="F1046" s="64" t="s">
        <v>2941</v>
      </c>
      <c r="G1046" s="64" t="s">
        <v>2942</v>
      </c>
      <c r="H1046" s="64" t="s">
        <v>24</v>
      </c>
      <c r="I1046" s="64" t="s">
        <v>1045</v>
      </c>
      <c r="J1046" s="64" t="s">
        <v>2943</v>
      </c>
      <c r="K1046" s="64" t="s">
        <v>172</v>
      </c>
      <c r="L1046" s="65">
        <v>128691</v>
      </c>
      <c r="M1046" s="65">
        <v>177517</v>
      </c>
      <c r="N1046" s="65">
        <v>173979</v>
      </c>
      <c r="O1046" s="65">
        <v>229573</v>
      </c>
      <c r="P1046" s="65">
        <v>0</v>
      </c>
      <c r="Q1046" s="65">
        <v>42578</v>
      </c>
      <c r="R1046" s="65">
        <v>3103</v>
      </c>
      <c r="S1046" s="65">
        <v>3097</v>
      </c>
      <c r="T1046" s="57">
        <v>0</v>
      </c>
      <c r="U1046" s="58">
        <v>2288019.9306183392</v>
      </c>
      <c r="V1046" s="58">
        <v>1009178.1298455745</v>
      </c>
      <c r="W1046" s="58" t="str">
        <f t="shared" si="16"/>
        <v>A</v>
      </c>
      <c r="X1046" s="58">
        <v>2288020</v>
      </c>
      <c r="Y1046" s="63">
        <v>1996223</v>
      </c>
    </row>
    <row r="1047" spans="1:25">
      <c r="A1047" s="64" t="s">
        <v>2944</v>
      </c>
      <c r="B1047" s="64" t="s">
        <v>2856</v>
      </c>
      <c r="C1047" s="64" t="s">
        <v>28</v>
      </c>
      <c r="D1047" s="64" t="s">
        <v>29</v>
      </c>
      <c r="E1047" s="64" t="s">
        <v>2857</v>
      </c>
      <c r="F1047" s="64" t="s">
        <v>2256</v>
      </c>
      <c r="G1047" s="64" t="s">
        <v>1188</v>
      </c>
      <c r="H1047" s="64" t="s">
        <v>24</v>
      </c>
      <c r="I1047" s="64" t="s">
        <v>2945</v>
      </c>
      <c r="J1047" s="64" t="s">
        <v>2901</v>
      </c>
      <c r="K1047" s="64" t="s">
        <v>2870</v>
      </c>
      <c r="L1047" s="65">
        <v>32728</v>
      </c>
      <c r="M1047" s="65">
        <v>67215</v>
      </c>
      <c r="N1047" s="65">
        <v>66281</v>
      </c>
      <c r="O1047" s="65">
        <v>129877</v>
      </c>
      <c r="P1047" s="65">
        <v>0</v>
      </c>
      <c r="Q1047" s="65">
        <v>33963</v>
      </c>
      <c r="R1047" s="65">
        <v>1005</v>
      </c>
      <c r="S1047" s="65">
        <v>3148</v>
      </c>
      <c r="T1047" s="57">
        <v>0</v>
      </c>
      <c r="U1047" s="58">
        <v>1835154.7407198381</v>
      </c>
      <c r="V1047" s="58">
        <v>699925.44114707271</v>
      </c>
      <c r="W1047" s="58" t="str">
        <f t="shared" si="16"/>
        <v>A</v>
      </c>
      <c r="X1047" s="58">
        <v>1835155</v>
      </c>
      <c r="Y1047" s="63">
        <v>1601113</v>
      </c>
    </row>
    <row r="1048" spans="1:25">
      <c r="A1048" s="64" t="s">
        <v>2946</v>
      </c>
      <c r="B1048" s="64" t="s">
        <v>2856</v>
      </c>
      <c r="C1048" s="64" t="s">
        <v>28</v>
      </c>
      <c r="D1048" s="64" t="s">
        <v>29</v>
      </c>
      <c r="E1048" s="64" t="s">
        <v>2857</v>
      </c>
      <c r="F1048" s="64" t="s">
        <v>650</v>
      </c>
      <c r="G1048" s="64" t="s">
        <v>322</v>
      </c>
      <c r="H1048" s="64" t="s">
        <v>24</v>
      </c>
      <c r="I1048" s="64" t="s">
        <v>2947</v>
      </c>
      <c r="J1048" s="64" t="s">
        <v>2862</v>
      </c>
      <c r="K1048" s="64" t="s">
        <v>172</v>
      </c>
      <c r="L1048" s="65">
        <v>13763</v>
      </c>
      <c r="M1048" s="65">
        <v>0</v>
      </c>
      <c r="N1048" s="65">
        <v>0</v>
      </c>
      <c r="O1048" s="65">
        <v>131117</v>
      </c>
      <c r="P1048" s="65">
        <v>0</v>
      </c>
      <c r="Q1048" s="65">
        <v>10751</v>
      </c>
      <c r="R1048" s="65">
        <v>922</v>
      </c>
      <c r="S1048" s="65">
        <v>976</v>
      </c>
      <c r="T1048" s="57">
        <v>0</v>
      </c>
      <c r="U1048" s="58">
        <v>754358.31500908802</v>
      </c>
      <c r="V1048" s="58">
        <v>264715.52269106824</v>
      </c>
      <c r="W1048" s="58" t="str">
        <f t="shared" si="16"/>
        <v>A</v>
      </c>
      <c r="X1048" s="58">
        <v>754358</v>
      </c>
      <c r="Y1048" s="63">
        <v>658153</v>
      </c>
    </row>
    <row r="1049" spans="1:25">
      <c r="A1049" s="64" t="s">
        <v>2948</v>
      </c>
      <c r="B1049" s="64" t="s">
        <v>2856</v>
      </c>
      <c r="C1049" s="64" t="s">
        <v>49</v>
      </c>
      <c r="D1049" s="64" t="s">
        <v>50</v>
      </c>
      <c r="E1049" s="64" t="s">
        <v>2857</v>
      </c>
      <c r="F1049" s="64" t="s">
        <v>670</v>
      </c>
      <c r="G1049" s="64" t="s">
        <v>23</v>
      </c>
      <c r="H1049" s="64" t="s">
        <v>24</v>
      </c>
      <c r="I1049" s="64" t="s">
        <v>2949</v>
      </c>
      <c r="J1049" s="64" t="s">
        <v>2866</v>
      </c>
      <c r="K1049" s="64" t="s">
        <v>172</v>
      </c>
      <c r="L1049" s="65">
        <v>1375</v>
      </c>
      <c r="M1049" s="65">
        <v>0</v>
      </c>
      <c r="N1049" s="65">
        <v>0</v>
      </c>
      <c r="O1049" s="65">
        <v>56368</v>
      </c>
      <c r="P1049" s="65">
        <v>0</v>
      </c>
      <c r="Q1049" s="65">
        <v>2917</v>
      </c>
      <c r="R1049" s="65">
        <v>163</v>
      </c>
      <c r="S1049" s="65">
        <v>293</v>
      </c>
      <c r="T1049" s="57">
        <v>0</v>
      </c>
      <c r="U1049" s="58">
        <v>250318.10859369321</v>
      </c>
      <c r="V1049" s="58">
        <v>65594.866289311438</v>
      </c>
      <c r="W1049" s="58" t="str">
        <f t="shared" si="16"/>
        <v>A</v>
      </c>
      <c r="X1049" s="58">
        <v>250318</v>
      </c>
      <c r="Y1049" s="63">
        <v>218394</v>
      </c>
    </row>
    <row r="1050" spans="1:25">
      <c r="A1050" s="64" t="s">
        <v>2950</v>
      </c>
      <c r="B1050" s="64" t="s">
        <v>2856</v>
      </c>
      <c r="C1050" s="64" t="s">
        <v>49</v>
      </c>
      <c r="D1050" s="64" t="s">
        <v>50</v>
      </c>
      <c r="E1050" s="64" t="s">
        <v>2857</v>
      </c>
      <c r="F1050" s="64" t="s">
        <v>2262</v>
      </c>
      <c r="G1050" s="64" t="s">
        <v>2951</v>
      </c>
      <c r="H1050" s="64" t="s">
        <v>24</v>
      </c>
      <c r="I1050" s="64" t="s">
        <v>2952</v>
      </c>
      <c r="J1050" s="64" t="s">
        <v>25</v>
      </c>
      <c r="K1050" s="64" t="s">
        <v>172</v>
      </c>
      <c r="L1050" s="65">
        <v>23846</v>
      </c>
      <c r="M1050" s="65">
        <v>24921</v>
      </c>
      <c r="N1050" s="65">
        <v>24921</v>
      </c>
      <c r="O1050" s="65">
        <v>23523</v>
      </c>
      <c r="P1050" s="65">
        <v>0</v>
      </c>
      <c r="Q1050" s="65">
        <v>5123</v>
      </c>
      <c r="R1050" s="65">
        <v>1375</v>
      </c>
      <c r="S1050" s="65">
        <v>266</v>
      </c>
      <c r="T1050" s="57">
        <v>12080</v>
      </c>
      <c r="U1050" s="58">
        <v>249182.59280904077</v>
      </c>
      <c r="V1050" s="58">
        <v>344796.98985035147</v>
      </c>
      <c r="W1050" s="58" t="str">
        <f t="shared" si="16"/>
        <v>B</v>
      </c>
      <c r="X1050" s="58">
        <v>344797</v>
      </c>
      <c r="Y1050" s="63">
        <v>300824</v>
      </c>
    </row>
    <row r="1051" spans="1:25">
      <c r="A1051" s="64" t="s">
        <v>2953</v>
      </c>
      <c r="B1051" s="64" t="s">
        <v>2856</v>
      </c>
      <c r="C1051" s="64" t="s">
        <v>49</v>
      </c>
      <c r="D1051" s="64" t="s">
        <v>50</v>
      </c>
      <c r="E1051" s="64" t="s">
        <v>2857</v>
      </c>
      <c r="F1051" s="64" t="s">
        <v>2954</v>
      </c>
      <c r="G1051" s="64" t="s">
        <v>23</v>
      </c>
      <c r="H1051" s="64" t="s">
        <v>24</v>
      </c>
      <c r="I1051" s="64" t="s">
        <v>2955</v>
      </c>
      <c r="J1051" s="64" t="s">
        <v>2862</v>
      </c>
      <c r="K1051" s="64" t="s">
        <v>172</v>
      </c>
      <c r="L1051" s="65">
        <v>27526</v>
      </c>
      <c r="M1051" s="65">
        <v>67053</v>
      </c>
      <c r="N1051" s="65">
        <v>67053</v>
      </c>
      <c r="O1051" s="65">
        <v>139824</v>
      </c>
      <c r="P1051" s="65">
        <v>0</v>
      </c>
      <c r="Q1051" s="65">
        <v>12892</v>
      </c>
      <c r="R1051" s="65">
        <v>313</v>
      </c>
      <c r="S1051" s="65">
        <v>1523</v>
      </c>
      <c r="T1051" s="57">
        <v>0</v>
      </c>
      <c r="U1051" s="58">
        <v>930084.3865117461</v>
      </c>
      <c r="V1051" s="58">
        <v>260790.09383589221</v>
      </c>
      <c r="W1051" s="58" t="str">
        <f t="shared" si="16"/>
        <v>A</v>
      </c>
      <c r="X1051" s="58">
        <v>930084</v>
      </c>
      <c r="Y1051" s="63">
        <v>811468</v>
      </c>
    </row>
    <row r="1052" spans="1:25">
      <c r="A1052" s="64" t="s">
        <v>1862</v>
      </c>
      <c r="B1052" s="64" t="s">
        <v>2856</v>
      </c>
      <c r="C1052" s="64" t="s">
        <v>28</v>
      </c>
      <c r="D1052" s="64" t="s">
        <v>29</v>
      </c>
      <c r="E1052" s="64" t="s">
        <v>2857</v>
      </c>
      <c r="F1052" s="64" t="s">
        <v>685</v>
      </c>
      <c r="G1052" s="64" t="s">
        <v>23</v>
      </c>
      <c r="H1052" s="64" t="s">
        <v>24</v>
      </c>
      <c r="I1052" s="64" t="s">
        <v>2956</v>
      </c>
      <c r="J1052" s="64" t="s">
        <v>1865</v>
      </c>
      <c r="K1052" s="64" t="s">
        <v>172</v>
      </c>
      <c r="L1052" s="65">
        <v>62625</v>
      </c>
      <c r="M1052" s="65">
        <v>72102</v>
      </c>
      <c r="N1052" s="65">
        <v>70525</v>
      </c>
      <c r="O1052" s="65">
        <v>111147</v>
      </c>
      <c r="P1052" s="65">
        <v>0</v>
      </c>
      <c r="Q1052" s="65">
        <v>12857</v>
      </c>
      <c r="R1052" s="65">
        <v>841</v>
      </c>
      <c r="S1052" s="65">
        <v>1101</v>
      </c>
      <c r="T1052" s="57">
        <v>0</v>
      </c>
      <c r="U1052" s="58">
        <v>801184.40454362053</v>
      </c>
      <c r="V1052" s="58">
        <v>297875.03862657573</v>
      </c>
      <c r="W1052" s="58" t="str">
        <f t="shared" si="16"/>
        <v>A</v>
      </c>
      <c r="X1052" s="58">
        <v>801184</v>
      </c>
      <c r="Y1052" s="63">
        <v>699007</v>
      </c>
    </row>
    <row r="1053" spans="1:25">
      <c r="A1053" s="64" t="s">
        <v>2957</v>
      </c>
      <c r="B1053" s="64" t="s">
        <v>2856</v>
      </c>
      <c r="C1053" s="64" t="s">
        <v>28</v>
      </c>
      <c r="D1053" s="64" t="s">
        <v>29</v>
      </c>
      <c r="E1053" s="64" t="s">
        <v>2857</v>
      </c>
      <c r="F1053" s="64" t="s">
        <v>2958</v>
      </c>
      <c r="G1053" s="64" t="s">
        <v>1188</v>
      </c>
      <c r="H1053" s="64" t="s">
        <v>24</v>
      </c>
      <c r="I1053" s="64" t="s">
        <v>2959</v>
      </c>
      <c r="J1053" s="64" t="s">
        <v>2901</v>
      </c>
      <c r="K1053" s="64" t="s">
        <v>2870</v>
      </c>
      <c r="L1053" s="65">
        <v>14081</v>
      </c>
      <c r="M1053" s="65">
        <v>22653</v>
      </c>
      <c r="N1053" s="65">
        <v>22589</v>
      </c>
      <c r="O1053" s="65">
        <v>77058</v>
      </c>
      <c r="P1053" s="65">
        <v>0</v>
      </c>
      <c r="Q1053" s="65">
        <v>16414</v>
      </c>
      <c r="R1053" s="65">
        <v>281</v>
      </c>
      <c r="S1053" s="65">
        <v>1942</v>
      </c>
      <c r="T1053" s="57">
        <v>0</v>
      </c>
      <c r="U1053" s="58">
        <v>986217.97990169981</v>
      </c>
      <c r="V1053" s="58">
        <v>323638.52260730101</v>
      </c>
      <c r="W1053" s="58" t="str">
        <f t="shared" si="16"/>
        <v>A</v>
      </c>
      <c r="X1053" s="58">
        <v>986218</v>
      </c>
      <c r="Y1053" s="63">
        <v>860443</v>
      </c>
    </row>
    <row r="1054" spans="1:25">
      <c r="A1054" s="64" t="s">
        <v>2960</v>
      </c>
      <c r="B1054" s="64" t="s">
        <v>2856</v>
      </c>
      <c r="C1054" s="64" t="s">
        <v>49</v>
      </c>
      <c r="D1054" s="64" t="s">
        <v>50</v>
      </c>
      <c r="E1054" s="64" t="s">
        <v>2857</v>
      </c>
      <c r="F1054" s="64" t="s">
        <v>2961</v>
      </c>
      <c r="G1054" s="64" t="s">
        <v>23</v>
      </c>
      <c r="H1054" s="64" t="s">
        <v>24</v>
      </c>
      <c r="I1054" s="64" t="s">
        <v>2962</v>
      </c>
      <c r="J1054" s="64" t="s">
        <v>2873</v>
      </c>
      <c r="K1054" s="64" t="s">
        <v>2874</v>
      </c>
      <c r="L1054" s="65">
        <v>604</v>
      </c>
      <c r="M1054" s="65">
        <v>24423</v>
      </c>
      <c r="N1054" s="65">
        <v>24533</v>
      </c>
      <c r="O1054" s="65">
        <v>67358</v>
      </c>
      <c r="P1054" s="65">
        <v>0</v>
      </c>
      <c r="Q1054" s="65">
        <v>6210</v>
      </c>
      <c r="R1054" s="65">
        <v>61</v>
      </c>
      <c r="S1054" s="65">
        <v>581</v>
      </c>
      <c r="T1054" s="57">
        <v>0</v>
      </c>
      <c r="U1054" s="58">
        <v>422185.07262322516</v>
      </c>
      <c r="V1054" s="58">
        <v>119205.83173864706</v>
      </c>
      <c r="W1054" s="58" t="str">
        <f t="shared" si="16"/>
        <v>A</v>
      </c>
      <c r="X1054" s="58">
        <v>422185</v>
      </c>
      <c r="Y1054" s="63">
        <v>368343</v>
      </c>
    </row>
    <row r="1055" spans="1:25">
      <c r="A1055" s="64" t="s">
        <v>2963</v>
      </c>
      <c r="B1055" s="64" t="s">
        <v>2856</v>
      </c>
      <c r="C1055" s="64" t="s">
        <v>28</v>
      </c>
      <c r="D1055" s="64" t="s">
        <v>29</v>
      </c>
      <c r="E1055" s="64" t="s">
        <v>2857</v>
      </c>
      <c r="F1055" s="64" t="s">
        <v>705</v>
      </c>
      <c r="G1055" s="64" t="s">
        <v>23</v>
      </c>
      <c r="H1055" s="64" t="s">
        <v>24</v>
      </c>
      <c r="I1055" s="64" t="s">
        <v>2964</v>
      </c>
      <c r="J1055" s="64" t="s">
        <v>2965</v>
      </c>
      <c r="K1055" s="64" t="s">
        <v>2870</v>
      </c>
      <c r="L1055" s="65">
        <v>15631</v>
      </c>
      <c r="M1055" s="65">
        <v>22402</v>
      </c>
      <c r="N1055" s="65">
        <v>22402</v>
      </c>
      <c r="O1055" s="65">
        <v>57740</v>
      </c>
      <c r="P1055" s="65">
        <v>0</v>
      </c>
      <c r="Q1055" s="65">
        <v>5477</v>
      </c>
      <c r="R1055" s="65">
        <v>1280</v>
      </c>
      <c r="S1055" s="65">
        <v>512</v>
      </c>
      <c r="T1055" s="57">
        <v>0</v>
      </c>
      <c r="U1055" s="58">
        <v>369003.57689647505</v>
      </c>
      <c r="V1055" s="58">
        <v>192762.71561170564</v>
      </c>
      <c r="W1055" s="58" t="str">
        <f t="shared" si="16"/>
        <v>A</v>
      </c>
      <c r="X1055" s="58">
        <v>369004</v>
      </c>
      <c r="Y1055" s="63">
        <v>321944</v>
      </c>
    </row>
    <row r="1056" spans="1:25">
      <c r="A1056" s="64" t="s">
        <v>2966</v>
      </c>
      <c r="B1056" s="64" t="s">
        <v>2856</v>
      </c>
      <c r="C1056" s="64" t="s">
        <v>49</v>
      </c>
      <c r="D1056" s="64" t="s">
        <v>50</v>
      </c>
      <c r="E1056" s="64" t="s">
        <v>2857</v>
      </c>
      <c r="F1056" s="64" t="s">
        <v>723</v>
      </c>
      <c r="G1056" s="64" t="s">
        <v>2865</v>
      </c>
      <c r="H1056" s="64" t="s">
        <v>24</v>
      </c>
      <c r="I1056" s="64" t="s">
        <v>2967</v>
      </c>
      <c r="J1056" s="64" t="s">
        <v>2866</v>
      </c>
      <c r="K1056" s="64" t="s">
        <v>172</v>
      </c>
      <c r="L1056" s="65">
        <v>8662</v>
      </c>
      <c r="M1056" s="65">
        <v>0</v>
      </c>
      <c r="N1056" s="65">
        <v>0</v>
      </c>
      <c r="O1056" s="65">
        <v>63343</v>
      </c>
      <c r="P1056" s="65">
        <v>0</v>
      </c>
      <c r="Q1056" s="65">
        <v>4720</v>
      </c>
      <c r="R1056" s="65">
        <v>50</v>
      </c>
      <c r="S1056" s="65">
        <v>318</v>
      </c>
      <c r="T1056" s="57">
        <v>0</v>
      </c>
      <c r="U1056" s="58">
        <v>323835.01455924549</v>
      </c>
      <c r="V1056" s="58">
        <v>90863.953345139496</v>
      </c>
      <c r="W1056" s="58" t="str">
        <f t="shared" si="16"/>
        <v>A</v>
      </c>
      <c r="X1056" s="58">
        <v>323835</v>
      </c>
      <c r="Y1056" s="63">
        <v>282536</v>
      </c>
    </row>
    <row r="1057" spans="1:25">
      <c r="A1057" s="64" t="s">
        <v>2968</v>
      </c>
      <c r="B1057" s="64" t="s">
        <v>2856</v>
      </c>
      <c r="C1057" s="64" t="s">
        <v>28</v>
      </c>
      <c r="D1057" s="64" t="s">
        <v>29</v>
      </c>
      <c r="E1057" s="64" t="s">
        <v>2857</v>
      </c>
      <c r="F1057" s="64" t="s">
        <v>732</v>
      </c>
      <c r="G1057" s="64" t="s">
        <v>23</v>
      </c>
      <c r="H1057" s="64" t="s">
        <v>24</v>
      </c>
      <c r="I1057" s="64" t="s">
        <v>2969</v>
      </c>
      <c r="J1057" s="64" t="s">
        <v>2970</v>
      </c>
      <c r="K1057" s="64" t="s">
        <v>172</v>
      </c>
      <c r="L1057" s="65">
        <v>80338</v>
      </c>
      <c r="M1057" s="65">
        <v>90031</v>
      </c>
      <c r="N1057" s="65">
        <v>90027</v>
      </c>
      <c r="O1057" s="65">
        <v>99940</v>
      </c>
      <c r="P1057" s="65">
        <v>0</v>
      </c>
      <c r="Q1057" s="65">
        <v>15212</v>
      </c>
      <c r="R1057" s="65">
        <v>832</v>
      </c>
      <c r="S1057" s="65">
        <v>1483</v>
      </c>
      <c r="T1057" s="57">
        <v>20007</v>
      </c>
      <c r="U1057" s="58">
        <v>916425.79533118941</v>
      </c>
      <c r="V1057" s="58">
        <v>592184.27432685823</v>
      </c>
      <c r="W1057" s="58" t="str">
        <f t="shared" si="16"/>
        <v>A</v>
      </c>
      <c r="X1057" s="58">
        <v>916426</v>
      </c>
      <c r="Y1057" s="63">
        <v>799552</v>
      </c>
    </row>
    <row r="1058" spans="1:25">
      <c r="A1058" s="64" t="s">
        <v>524</v>
      </c>
      <c r="B1058" s="64" t="s">
        <v>2856</v>
      </c>
      <c r="C1058" s="64" t="s">
        <v>49</v>
      </c>
      <c r="D1058" s="64" t="s">
        <v>50</v>
      </c>
      <c r="E1058" s="64" t="s">
        <v>2857</v>
      </c>
      <c r="F1058" s="64" t="s">
        <v>738</v>
      </c>
      <c r="G1058" s="64" t="s">
        <v>2971</v>
      </c>
      <c r="H1058" s="64" t="s">
        <v>24</v>
      </c>
      <c r="I1058" s="64" t="s">
        <v>2972</v>
      </c>
      <c r="J1058" s="64" t="s">
        <v>2876</v>
      </c>
      <c r="K1058" s="64" t="s">
        <v>2874</v>
      </c>
      <c r="L1058" s="65">
        <v>25605</v>
      </c>
      <c r="M1058" s="65">
        <v>23628</v>
      </c>
      <c r="N1058" s="65">
        <v>23628</v>
      </c>
      <c r="O1058" s="65">
        <v>18595</v>
      </c>
      <c r="P1058" s="65">
        <v>0</v>
      </c>
      <c r="Q1058" s="65">
        <v>4367</v>
      </c>
      <c r="R1058" s="65">
        <v>630</v>
      </c>
      <c r="S1058" s="65">
        <v>113</v>
      </c>
      <c r="T1058" s="57">
        <v>19634</v>
      </c>
      <c r="U1058" s="58">
        <v>190287.59620021461</v>
      </c>
      <c r="V1058" s="58">
        <v>372496.4120541623</v>
      </c>
      <c r="W1058" s="58" t="str">
        <f t="shared" si="16"/>
        <v>B</v>
      </c>
      <c r="X1058" s="58">
        <v>372496</v>
      </c>
      <c r="Y1058" s="63">
        <v>324991</v>
      </c>
    </row>
    <row r="1059" spans="1:25">
      <c r="A1059" s="64" t="s">
        <v>548</v>
      </c>
      <c r="B1059" s="64" t="s">
        <v>2856</v>
      </c>
      <c r="C1059" s="64" t="s">
        <v>49</v>
      </c>
      <c r="D1059" s="64" t="s">
        <v>50</v>
      </c>
      <c r="E1059" s="64" t="s">
        <v>2857</v>
      </c>
      <c r="F1059" s="64" t="s">
        <v>2973</v>
      </c>
      <c r="G1059" s="64" t="s">
        <v>1432</v>
      </c>
      <c r="H1059" s="64" t="s">
        <v>24</v>
      </c>
      <c r="I1059" s="64" t="s">
        <v>550</v>
      </c>
      <c r="J1059" s="64" t="s">
        <v>2873</v>
      </c>
      <c r="K1059" s="64" t="s">
        <v>2874</v>
      </c>
      <c r="L1059" s="65">
        <v>58737</v>
      </c>
      <c r="M1059" s="65">
        <v>112560</v>
      </c>
      <c r="N1059" s="65">
        <v>112560</v>
      </c>
      <c r="O1059" s="65">
        <v>149043</v>
      </c>
      <c r="P1059" s="65">
        <v>0</v>
      </c>
      <c r="Q1059" s="65">
        <v>27206</v>
      </c>
      <c r="R1059" s="65">
        <v>799</v>
      </c>
      <c r="S1059" s="65">
        <v>4062</v>
      </c>
      <c r="T1059" s="57">
        <v>0</v>
      </c>
      <c r="U1059" s="58">
        <v>1819316.9916221262</v>
      </c>
      <c r="V1059" s="58">
        <v>560241.42010437103</v>
      </c>
      <c r="W1059" s="58" t="str">
        <f t="shared" si="16"/>
        <v>A</v>
      </c>
      <c r="X1059" s="58">
        <v>1819317</v>
      </c>
      <c r="Y1059" s="63">
        <v>1587295</v>
      </c>
    </row>
    <row r="1060" spans="1:25">
      <c r="A1060" s="64" t="s">
        <v>2974</v>
      </c>
      <c r="B1060" s="64" t="s">
        <v>2856</v>
      </c>
      <c r="C1060" s="64" t="s">
        <v>49</v>
      </c>
      <c r="D1060" s="64" t="s">
        <v>50</v>
      </c>
      <c r="E1060" s="64" t="s">
        <v>2857</v>
      </c>
      <c r="F1060" s="64" t="s">
        <v>2975</v>
      </c>
      <c r="G1060" s="64" t="s">
        <v>464</v>
      </c>
      <c r="H1060" s="64" t="s">
        <v>24</v>
      </c>
      <c r="I1060" s="64" t="s">
        <v>2976</v>
      </c>
      <c r="J1060" s="64" t="s">
        <v>2873</v>
      </c>
      <c r="K1060" s="64" t="s">
        <v>2874</v>
      </c>
      <c r="L1060" s="65">
        <v>1497</v>
      </c>
      <c r="M1060" s="65">
        <v>0</v>
      </c>
      <c r="N1060" s="65">
        <v>0</v>
      </c>
      <c r="O1060" s="65">
        <v>91252</v>
      </c>
      <c r="P1060" s="65">
        <v>0</v>
      </c>
      <c r="Q1060" s="65">
        <v>3151</v>
      </c>
      <c r="R1060" s="65">
        <v>133</v>
      </c>
      <c r="S1060" s="65">
        <v>295</v>
      </c>
      <c r="T1060" s="57">
        <v>0</v>
      </c>
      <c r="U1060" s="58">
        <v>326436.56004233239</v>
      </c>
      <c r="V1060" s="58">
        <v>67778.54331706083</v>
      </c>
      <c r="W1060" s="58" t="str">
        <f t="shared" si="16"/>
        <v>A</v>
      </c>
      <c r="X1060" s="58">
        <v>326437</v>
      </c>
      <c r="Y1060" s="63">
        <v>284806</v>
      </c>
    </row>
    <row r="1061" spans="1:25">
      <c r="A1061" s="64" t="s">
        <v>2977</v>
      </c>
      <c r="B1061" s="64" t="s">
        <v>2856</v>
      </c>
      <c r="C1061" s="64" t="s">
        <v>28</v>
      </c>
      <c r="D1061" s="64" t="s">
        <v>29</v>
      </c>
      <c r="E1061" s="64" t="s">
        <v>2857</v>
      </c>
      <c r="F1061" s="64" t="s">
        <v>2978</v>
      </c>
      <c r="G1061" s="64" t="s">
        <v>1188</v>
      </c>
      <c r="H1061" s="64" t="s">
        <v>24</v>
      </c>
      <c r="I1061" s="64" t="s">
        <v>2979</v>
      </c>
      <c r="J1061" s="64" t="s">
        <v>2901</v>
      </c>
      <c r="K1061" s="64" t="s">
        <v>2870</v>
      </c>
      <c r="L1061" s="65">
        <v>14106</v>
      </c>
      <c r="M1061" s="65">
        <v>25101</v>
      </c>
      <c r="N1061" s="65">
        <v>21381</v>
      </c>
      <c r="O1061" s="65">
        <v>70400</v>
      </c>
      <c r="P1061" s="65">
        <v>0</v>
      </c>
      <c r="Q1061" s="65">
        <v>23750</v>
      </c>
      <c r="R1061" s="65">
        <v>471</v>
      </c>
      <c r="S1061" s="65">
        <v>2906</v>
      </c>
      <c r="T1061" s="57">
        <v>0</v>
      </c>
      <c r="U1061" s="58">
        <v>1362476.2841960019</v>
      </c>
      <c r="V1061" s="58">
        <v>472887.06398509635</v>
      </c>
      <c r="W1061" s="58" t="str">
        <f t="shared" si="16"/>
        <v>A</v>
      </c>
      <c r="X1061" s="58">
        <v>1362476</v>
      </c>
      <c r="Y1061" s="63">
        <v>1188716</v>
      </c>
    </row>
    <row r="1062" spans="1:25">
      <c r="A1062" s="64" t="s">
        <v>2980</v>
      </c>
      <c r="B1062" s="64" t="s">
        <v>2856</v>
      </c>
      <c r="C1062" s="64" t="s">
        <v>28</v>
      </c>
      <c r="D1062" s="64" t="s">
        <v>29</v>
      </c>
      <c r="E1062" s="64" t="s">
        <v>2857</v>
      </c>
      <c r="F1062" s="64" t="s">
        <v>2981</v>
      </c>
      <c r="G1062" s="64" t="s">
        <v>23</v>
      </c>
      <c r="H1062" s="64" t="s">
        <v>24</v>
      </c>
      <c r="I1062" s="64" t="s">
        <v>2982</v>
      </c>
      <c r="J1062" s="64" t="s">
        <v>2862</v>
      </c>
      <c r="K1062" s="64" t="s">
        <v>172</v>
      </c>
      <c r="L1062" s="65">
        <v>3695</v>
      </c>
      <c r="M1062" s="65">
        <v>72331</v>
      </c>
      <c r="N1062" s="65">
        <v>72331</v>
      </c>
      <c r="O1062" s="65">
        <v>259841</v>
      </c>
      <c r="P1062" s="65">
        <v>0</v>
      </c>
      <c r="Q1062" s="65">
        <v>15748</v>
      </c>
      <c r="R1062" s="65">
        <v>335</v>
      </c>
      <c r="S1062" s="65">
        <v>1330</v>
      </c>
      <c r="T1062" s="57">
        <v>0</v>
      </c>
      <c r="U1062" s="58">
        <v>1221338.3792368234</v>
      </c>
      <c r="V1062" s="58">
        <v>315180.6170676825</v>
      </c>
      <c r="W1062" s="58" t="str">
        <f t="shared" si="16"/>
        <v>A</v>
      </c>
      <c r="X1062" s="58">
        <v>1221338</v>
      </c>
      <c r="Y1062" s="63">
        <v>1065578</v>
      </c>
    </row>
    <row r="1063" spans="1:25">
      <c r="A1063" s="64" t="s">
        <v>2983</v>
      </c>
      <c r="B1063" s="64" t="s">
        <v>2856</v>
      </c>
      <c r="C1063" s="64" t="s">
        <v>28</v>
      </c>
      <c r="D1063" s="64" t="s">
        <v>29</v>
      </c>
      <c r="E1063" s="64" t="s">
        <v>2857</v>
      </c>
      <c r="F1063" s="64" t="s">
        <v>2984</v>
      </c>
      <c r="G1063" s="64" t="s">
        <v>23</v>
      </c>
      <c r="H1063" s="64" t="s">
        <v>24</v>
      </c>
      <c r="I1063" s="64" t="s">
        <v>2985</v>
      </c>
      <c r="J1063" s="64" t="s">
        <v>2876</v>
      </c>
      <c r="K1063" s="64" t="s">
        <v>2874</v>
      </c>
      <c r="L1063" s="65">
        <v>76262</v>
      </c>
      <c r="M1063" s="65">
        <v>63053</v>
      </c>
      <c r="N1063" s="65">
        <v>61251</v>
      </c>
      <c r="O1063" s="65">
        <v>53818</v>
      </c>
      <c r="P1063" s="65">
        <v>0</v>
      </c>
      <c r="Q1063" s="65">
        <v>12888</v>
      </c>
      <c r="R1063" s="65">
        <v>3129</v>
      </c>
      <c r="S1063" s="65">
        <v>1158</v>
      </c>
      <c r="T1063" s="57">
        <v>60043</v>
      </c>
      <c r="U1063" s="58">
        <v>699106.71903716831</v>
      </c>
      <c r="V1063" s="58">
        <v>1216429.4778330433</v>
      </c>
      <c r="W1063" s="58" t="str">
        <f t="shared" si="16"/>
        <v>B</v>
      </c>
      <c r="X1063" s="58">
        <v>1216429</v>
      </c>
      <c r="Y1063" s="63">
        <v>1061295</v>
      </c>
    </row>
    <row r="1064" spans="1:25">
      <c r="A1064" s="64" t="s">
        <v>2986</v>
      </c>
      <c r="B1064" s="64" t="s">
        <v>2856</v>
      </c>
      <c r="C1064" s="64" t="s">
        <v>28</v>
      </c>
      <c r="D1064" s="64" t="s">
        <v>29</v>
      </c>
      <c r="E1064" s="64" t="s">
        <v>2857</v>
      </c>
      <c r="F1064" s="64" t="s">
        <v>2987</v>
      </c>
      <c r="G1064" s="64" t="s">
        <v>23</v>
      </c>
      <c r="H1064" s="64" t="s">
        <v>24</v>
      </c>
      <c r="I1064" s="64" t="s">
        <v>2988</v>
      </c>
      <c r="J1064" s="64" t="s">
        <v>2869</v>
      </c>
      <c r="K1064" s="64" t="s">
        <v>2870</v>
      </c>
      <c r="L1064" s="65">
        <v>1878</v>
      </c>
      <c r="M1064" s="65">
        <v>0</v>
      </c>
      <c r="N1064" s="65">
        <v>0</v>
      </c>
      <c r="O1064" s="65">
        <v>99887</v>
      </c>
      <c r="P1064" s="65">
        <v>0</v>
      </c>
      <c r="Q1064" s="65">
        <v>6147</v>
      </c>
      <c r="R1064" s="65">
        <v>162</v>
      </c>
      <c r="S1064" s="65">
        <v>987</v>
      </c>
      <c r="T1064" s="57">
        <v>0</v>
      </c>
      <c r="U1064" s="58">
        <v>552926.63536577101</v>
      </c>
      <c r="V1064" s="58">
        <v>125258.43908522638</v>
      </c>
      <c r="W1064" s="58" t="str">
        <f t="shared" si="16"/>
        <v>A</v>
      </c>
      <c r="X1064" s="58">
        <v>552927</v>
      </c>
      <c r="Y1064" s="63">
        <v>482411</v>
      </c>
    </row>
    <row r="1065" spans="1:25">
      <c r="A1065" s="64" t="s">
        <v>2989</v>
      </c>
      <c r="B1065" s="64" t="s">
        <v>2856</v>
      </c>
      <c r="C1065" s="64" t="s">
        <v>49</v>
      </c>
      <c r="D1065" s="64" t="s">
        <v>50</v>
      </c>
      <c r="E1065" s="64" t="s">
        <v>2857</v>
      </c>
      <c r="F1065" s="64" t="s">
        <v>2990</v>
      </c>
      <c r="G1065" s="64" t="s">
        <v>330</v>
      </c>
      <c r="H1065" s="64" t="s">
        <v>24</v>
      </c>
      <c r="I1065" s="64" t="s">
        <v>2991</v>
      </c>
      <c r="J1065" s="64" t="s">
        <v>2862</v>
      </c>
      <c r="K1065" s="64" t="s">
        <v>172</v>
      </c>
      <c r="L1065" s="65">
        <v>1015</v>
      </c>
      <c r="M1065" s="65">
        <v>7522</v>
      </c>
      <c r="N1065" s="65">
        <v>7522</v>
      </c>
      <c r="O1065" s="65">
        <v>56199</v>
      </c>
      <c r="P1065" s="65">
        <v>0</v>
      </c>
      <c r="Q1065" s="65">
        <v>2810</v>
      </c>
      <c r="R1065" s="65">
        <v>103</v>
      </c>
      <c r="S1065" s="65">
        <v>354</v>
      </c>
      <c r="T1065" s="57">
        <v>0</v>
      </c>
      <c r="U1065" s="58">
        <v>257016.56386643037</v>
      </c>
      <c r="V1065" s="58">
        <v>59328.2744234048</v>
      </c>
      <c r="W1065" s="58" t="str">
        <f t="shared" si="16"/>
        <v>A</v>
      </c>
      <c r="X1065" s="58">
        <v>257017</v>
      </c>
      <c r="Y1065" s="63">
        <v>224239</v>
      </c>
    </row>
    <row r="1066" spans="1:25">
      <c r="A1066" s="64" t="s">
        <v>2992</v>
      </c>
      <c r="B1066" s="64" t="s">
        <v>2856</v>
      </c>
      <c r="C1066" s="64" t="s">
        <v>28</v>
      </c>
      <c r="D1066" s="64" t="s">
        <v>29</v>
      </c>
      <c r="E1066" s="64" t="s">
        <v>2857</v>
      </c>
      <c r="F1066" s="64" t="s">
        <v>2993</v>
      </c>
      <c r="G1066" s="64" t="s">
        <v>2994</v>
      </c>
      <c r="H1066" s="64" t="s">
        <v>24</v>
      </c>
      <c r="I1066" s="64" t="s">
        <v>2995</v>
      </c>
      <c r="J1066" s="64" t="s">
        <v>2996</v>
      </c>
      <c r="K1066" s="64" t="s">
        <v>172</v>
      </c>
      <c r="L1066" s="65">
        <v>58815</v>
      </c>
      <c r="M1066" s="65">
        <v>73240</v>
      </c>
      <c r="N1066" s="65">
        <v>73240</v>
      </c>
      <c r="O1066" s="65">
        <v>93200</v>
      </c>
      <c r="P1066" s="65">
        <v>0</v>
      </c>
      <c r="Q1066" s="65">
        <v>15063</v>
      </c>
      <c r="R1066" s="65">
        <v>3561</v>
      </c>
      <c r="S1066" s="65">
        <v>899</v>
      </c>
      <c r="T1066" s="57">
        <v>0</v>
      </c>
      <c r="U1066" s="58">
        <v>799700.54384475271</v>
      </c>
      <c r="V1066" s="58">
        <v>533050.54991554259</v>
      </c>
      <c r="W1066" s="58" t="str">
        <f t="shared" si="16"/>
        <v>A</v>
      </c>
      <c r="X1066" s="58">
        <v>799701</v>
      </c>
      <c r="Y1066" s="63">
        <v>697713</v>
      </c>
    </row>
    <row r="1067" spans="1:25">
      <c r="A1067" s="64" t="s">
        <v>2997</v>
      </c>
      <c r="B1067" s="64" t="s">
        <v>2856</v>
      </c>
      <c r="C1067" s="64" t="s">
        <v>28</v>
      </c>
      <c r="D1067" s="64" t="s">
        <v>29</v>
      </c>
      <c r="E1067" s="64" t="s">
        <v>2857</v>
      </c>
      <c r="F1067" s="64" t="s">
        <v>2998</v>
      </c>
      <c r="G1067" s="64" t="s">
        <v>23</v>
      </c>
      <c r="H1067" s="64" t="s">
        <v>24</v>
      </c>
      <c r="I1067" s="64" t="s">
        <v>206</v>
      </c>
      <c r="J1067" s="64" t="s">
        <v>2965</v>
      </c>
      <c r="K1067" s="64" t="s">
        <v>2870</v>
      </c>
      <c r="L1067" s="65">
        <v>587718</v>
      </c>
      <c r="M1067" s="65">
        <v>814325</v>
      </c>
      <c r="N1067" s="65">
        <v>785880</v>
      </c>
      <c r="O1067" s="65">
        <v>1327407</v>
      </c>
      <c r="P1067" s="65">
        <v>0</v>
      </c>
      <c r="Q1067" s="65">
        <v>239677</v>
      </c>
      <c r="R1067" s="65">
        <v>31248</v>
      </c>
      <c r="S1067" s="65">
        <v>19206</v>
      </c>
      <c r="T1067" s="57">
        <v>0</v>
      </c>
      <c r="U1067" s="58">
        <v>13248710.812714597</v>
      </c>
      <c r="V1067" s="58">
        <v>6665604.9390108138</v>
      </c>
      <c r="W1067" s="58" t="str">
        <f t="shared" si="16"/>
        <v>A</v>
      </c>
      <c r="X1067" s="58">
        <v>13248711</v>
      </c>
      <c r="Y1067" s="63">
        <v>11559069</v>
      </c>
    </row>
    <row r="1068" spans="1:25">
      <c r="A1068" s="64" t="s">
        <v>2999</v>
      </c>
      <c r="B1068" s="64" t="s">
        <v>2856</v>
      </c>
      <c r="C1068" s="64" t="s">
        <v>49</v>
      </c>
      <c r="D1068" s="64" t="s">
        <v>50</v>
      </c>
      <c r="E1068" s="64" t="s">
        <v>2857</v>
      </c>
      <c r="F1068" s="64" t="s">
        <v>3000</v>
      </c>
      <c r="G1068" s="64" t="s">
        <v>608</v>
      </c>
      <c r="H1068" s="64" t="s">
        <v>24</v>
      </c>
      <c r="I1068" s="64" t="s">
        <v>3001</v>
      </c>
      <c r="J1068" s="64" t="s">
        <v>2879</v>
      </c>
      <c r="K1068" s="64" t="s">
        <v>2870</v>
      </c>
      <c r="L1068" s="65">
        <v>16422</v>
      </c>
      <c r="M1068" s="65">
        <v>17988</v>
      </c>
      <c r="N1068" s="65">
        <v>17988</v>
      </c>
      <c r="O1068" s="65">
        <v>24250</v>
      </c>
      <c r="P1068" s="65">
        <v>0</v>
      </c>
      <c r="Q1068" s="65">
        <v>8286</v>
      </c>
      <c r="R1068" s="65">
        <v>657</v>
      </c>
      <c r="S1068" s="65">
        <v>909</v>
      </c>
      <c r="T1068" s="57">
        <v>268</v>
      </c>
      <c r="U1068" s="58">
        <v>456979.49871199892</v>
      </c>
      <c r="V1068" s="58">
        <v>203558.25613533435</v>
      </c>
      <c r="W1068" s="58" t="str">
        <f t="shared" si="16"/>
        <v>A</v>
      </c>
      <c r="X1068" s="58">
        <v>456979</v>
      </c>
      <c r="Y1068" s="63">
        <v>398699</v>
      </c>
    </row>
    <row r="1069" spans="1:25">
      <c r="A1069" s="64" t="s">
        <v>3002</v>
      </c>
      <c r="B1069" s="64" t="s">
        <v>2856</v>
      </c>
      <c r="C1069" s="64" t="s">
        <v>28</v>
      </c>
      <c r="D1069" s="64" t="s">
        <v>29</v>
      </c>
      <c r="E1069" s="64" t="s">
        <v>2857</v>
      </c>
      <c r="F1069" s="64" t="s">
        <v>1291</v>
      </c>
      <c r="G1069" s="64" t="s">
        <v>23</v>
      </c>
      <c r="H1069" s="64" t="s">
        <v>24</v>
      </c>
      <c r="I1069" s="64" t="s">
        <v>3003</v>
      </c>
      <c r="J1069" s="64" t="s">
        <v>2869</v>
      </c>
      <c r="K1069" s="64" t="s">
        <v>2870</v>
      </c>
      <c r="L1069" s="65">
        <v>12713</v>
      </c>
      <c r="M1069" s="65">
        <v>23422</v>
      </c>
      <c r="N1069" s="65">
        <v>23420</v>
      </c>
      <c r="O1069" s="65">
        <v>44894</v>
      </c>
      <c r="P1069" s="65">
        <v>0</v>
      </c>
      <c r="Q1069" s="65">
        <v>15879</v>
      </c>
      <c r="R1069" s="65">
        <v>782</v>
      </c>
      <c r="S1069" s="65">
        <v>464</v>
      </c>
      <c r="T1069" s="57">
        <v>0</v>
      </c>
      <c r="U1069" s="58">
        <v>656247.43627741991</v>
      </c>
      <c r="V1069" s="58">
        <v>349547.06894600129</v>
      </c>
      <c r="W1069" s="58" t="str">
        <f t="shared" si="16"/>
        <v>A</v>
      </c>
      <c r="X1069" s="58">
        <v>656247</v>
      </c>
      <c r="Y1069" s="63">
        <v>572554</v>
      </c>
    </row>
    <row r="1070" spans="1:25">
      <c r="A1070" s="64" t="s">
        <v>3004</v>
      </c>
      <c r="B1070" s="64" t="s">
        <v>2856</v>
      </c>
      <c r="C1070" s="64" t="s">
        <v>28</v>
      </c>
      <c r="D1070" s="64" t="s">
        <v>29</v>
      </c>
      <c r="E1070" s="64" t="s">
        <v>2857</v>
      </c>
      <c r="F1070" s="64" t="s">
        <v>3005</v>
      </c>
      <c r="G1070" s="64" t="s">
        <v>2895</v>
      </c>
      <c r="H1070" s="64" t="s">
        <v>24</v>
      </c>
      <c r="I1070" s="64" t="s">
        <v>3006</v>
      </c>
      <c r="J1070" s="64" t="s">
        <v>2897</v>
      </c>
      <c r="K1070" s="64" t="s">
        <v>172</v>
      </c>
      <c r="L1070" s="65">
        <v>24988</v>
      </c>
      <c r="M1070" s="65">
        <v>31196</v>
      </c>
      <c r="N1070" s="65">
        <v>30413</v>
      </c>
      <c r="O1070" s="65">
        <v>38521</v>
      </c>
      <c r="P1070" s="65">
        <v>37554</v>
      </c>
      <c r="Q1070" s="65">
        <v>6360</v>
      </c>
      <c r="R1070" s="65">
        <v>1672</v>
      </c>
      <c r="S1070" s="65">
        <v>353</v>
      </c>
      <c r="T1070" s="57">
        <v>0</v>
      </c>
      <c r="U1070" s="58">
        <v>331521.5188641717</v>
      </c>
      <c r="V1070" s="58">
        <v>237106.07890921246</v>
      </c>
      <c r="W1070" s="58" t="str">
        <f t="shared" si="16"/>
        <v>A</v>
      </c>
      <c r="X1070" s="58">
        <v>331522</v>
      </c>
      <c r="Y1070" s="63">
        <v>289242</v>
      </c>
    </row>
    <row r="1071" spans="1:25">
      <c r="A1071" s="64" t="s">
        <v>3007</v>
      </c>
      <c r="B1071" s="64" t="s">
        <v>2856</v>
      </c>
      <c r="C1071" s="64" t="s">
        <v>28</v>
      </c>
      <c r="D1071" s="64" t="s">
        <v>29</v>
      </c>
      <c r="E1071" s="64" t="s">
        <v>2857</v>
      </c>
      <c r="F1071" s="64" t="s">
        <v>3008</v>
      </c>
      <c r="G1071" s="64" t="s">
        <v>1515</v>
      </c>
      <c r="H1071" s="64" t="s">
        <v>24</v>
      </c>
      <c r="I1071" s="64" t="s">
        <v>3009</v>
      </c>
      <c r="J1071" s="64" t="s">
        <v>2873</v>
      </c>
      <c r="K1071" s="64" t="s">
        <v>2874</v>
      </c>
      <c r="L1071" s="65">
        <v>2802</v>
      </c>
      <c r="M1071" s="65">
        <v>11599</v>
      </c>
      <c r="N1071" s="65">
        <v>8826</v>
      </c>
      <c r="O1071" s="65">
        <v>78817</v>
      </c>
      <c r="P1071" s="65">
        <v>0</v>
      </c>
      <c r="Q1071" s="65">
        <v>4521</v>
      </c>
      <c r="R1071" s="65">
        <v>212</v>
      </c>
      <c r="S1071" s="65">
        <v>355</v>
      </c>
      <c r="T1071" s="57">
        <v>0</v>
      </c>
      <c r="U1071" s="58">
        <v>354381.53275674698</v>
      </c>
      <c r="V1071" s="58">
        <v>98760.617096037487</v>
      </c>
      <c r="W1071" s="58" t="str">
        <f t="shared" si="16"/>
        <v>A</v>
      </c>
      <c r="X1071" s="58">
        <v>354382</v>
      </c>
      <c r="Y1071" s="63">
        <v>309187</v>
      </c>
    </row>
    <row r="1072" spans="1:25">
      <c r="A1072" s="64" t="s">
        <v>3010</v>
      </c>
      <c r="B1072" s="64" t="s">
        <v>2856</v>
      </c>
      <c r="C1072" s="64" t="s">
        <v>28</v>
      </c>
      <c r="D1072" s="64" t="s">
        <v>29</v>
      </c>
      <c r="E1072" s="64" t="s">
        <v>2857</v>
      </c>
      <c r="F1072" s="64" t="s">
        <v>3011</v>
      </c>
      <c r="G1072" s="64" t="s">
        <v>220</v>
      </c>
      <c r="H1072" s="64" t="s">
        <v>24</v>
      </c>
      <c r="I1072" s="64" t="s">
        <v>3012</v>
      </c>
      <c r="J1072" s="64" t="s">
        <v>2927</v>
      </c>
      <c r="K1072" s="64" t="s">
        <v>172</v>
      </c>
      <c r="L1072" s="65">
        <v>30419</v>
      </c>
      <c r="M1072" s="65">
        <v>42447</v>
      </c>
      <c r="N1072" s="65">
        <v>42483</v>
      </c>
      <c r="O1072" s="65">
        <v>66102</v>
      </c>
      <c r="P1072" s="65">
        <v>0</v>
      </c>
      <c r="Q1072" s="65">
        <v>7525</v>
      </c>
      <c r="R1072" s="65">
        <v>1602</v>
      </c>
      <c r="S1072" s="65">
        <v>482</v>
      </c>
      <c r="T1072" s="57">
        <v>0</v>
      </c>
      <c r="U1072" s="58">
        <v>443485.61765333591</v>
      </c>
      <c r="V1072" s="58">
        <v>253648.99926442475</v>
      </c>
      <c r="W1072" s="58" t="str">
        <f t="shared" si="16"/>
        <v>A</v>
      </c>
      <c r="X1072" s="58">
        <v>443486</v>
      </c>
      <c r="Y1072" s="63">
        <v>386927</v>
      </c>
    </row>
    <row r="1073" spans="1:25">
      <c r="A1073" s="64" t="s">
        <v>159</v>
      </c>
      <c r="B1073" s="64" t="s">
        <v>2856</v>
      </c>
      <c r="C1073" s="64" t="s">
        <v>28</v>
      </c>
      <c r="D1073" s="64" t="s">
        <v>29</v>
      </c>
      <c r="E1073" s="64" t="s">
        <v>2857</v>
      </c>
      <c r="F1073" s="64" t="s">
        <v>1896</v>
      </c>
      <c r="G1073" s="64" t="s">
        <v>237</v>
      </c>
      <c r="H1073" s="64" t="s">
        <v>24</v>
      </c>
      <c r="I1073" s="64" t="s">
        <v>3013</v>
      </c>
      <c r="J1073" s="64" t="s">
        <v>163</v>
      </c>
      <c r="K1073" s="64" t="s">
        <v>172</v>
      </c>
      <c r="L1073" s="65">
        <v>30218</v>
      </c>
      <c r="M1073" s="65">
        <v>32290</v>
      </c>
      <c r="N1073" s="65">
        <v>31271</v>
      </c>
      <c r="O1073" s="65">
        <v>36411</v>
      </c>
      <c r="P1073" s="65">
        <v>35262</v>
      </c>
      <c r="Q1073" s="65">
        <v>7042</v>
      </c>
      <c r="R1073" s="65">
        <v>1196</v>
      </c>
      <c r="S1073" s="65">
        <v>301</v>
      </c>
      <c r="T1073" s="57">
        <v>9854</v>
      </c>
      <c r="U1073" s="58">
        <v>339590.66187978</v>
      </c>
      <c r="V1073" s="58">
        <v>339523.86185534921</v>
      </c>
      <c r="W1073" s="58" t="str">
        <f t="shared" si="16"/>
        <v>A</v>
      </c>
      <c r="X1073" s="58">
        <v>339591</v>
      </c>
      <c r="Y1073" s="63">
        <v>296282</v>
      </c>
    </row>
    <row r="1074" spans="1:25">
      <c r="A1074" s="64" t="s">
        <v>3014</v>
      </c>
      <c r="B1074" s="64" t="s">
        <v>2856</v>
      </c>
      <c r="C1074" s="64" t="s">
        <v>49</v>
      </c>
      <c r="D1074" s="64" t="s">
        <v>50</v>
      </c>
      <c r="E1074" s="64" t="s">
        <v>2857</v>
      </c>
      <c r="F1074" s="64" t="s">
        <v>3015</v>
      </c>
      <c r="G1074" s="64" t="s">
        <v>23</v>
      </c>
      <c r="H1074" s="64" t="s">
        <v>24</v>
      </c>
      <c r="I1074" s="64" t="s">
        <v>3016</v>
      </c>
      <c r="J1074" s="64" t="s">
        <v>2873</v>
      </c>
      <c r="K1074" s="64" t="s">
        <v>2874</v>
      </c>
      <c r="L1074" s="65">
        <v>32065</v>
      </c>
      <c r="M1074" s="65">
        <v>41201</v>
      </c>
      <c r="N1074" s="65">
        <v>41403</v>
      </c>
      <c r="O1074" s="65">
        <v>45099</v>
      </c>
      <c r="P1074" s="65">
        <v>0</v>
      </c>
      <c r="Q1074" s="65">
        <v>6762</v>
      </c>
      <c r="R1074" s="65">
        <v>708</v>
      </c>
      <c r="S1074" s="65">
        <v>690</v>
      </c>
      <c r="T1074" s="57">
        <v>2775</v>
      </c>
      <c r="U1074" s="58">
        <v>413903.7955552935</v>
      </c>
      <c r="V1074" s="58">
        <v>210520.16225240988</v>
      </c>
      <c r="W1074" s="58" t="str">
        <f t="shared" si="16"/>
        <v>A</v>
      </c>
      <c r="X1074" s="58">
        <v>413904</v>
      </c>
      <c r="Y1074" s="63">
        <v>361118</v>
      </c>
    </row>
    <row r="1075" spans="1:25">
      <c r="A1075" s="64" t="s">
        <v>3017</v>
      </c>
      <c r="B1075" s="64" t="s">
        <v>2856</v>
      </c>
      <c r="C1075" s="64" t="s">
        <v>28</v>
      </c>
      <c r="D1075" s="64" t="s">
        <v>29</v>
      </c>
      <c r="E1075" s="64" t="s">
        <v>2857</v>
      </c>
      <c r="F1075" s="64" t="s">
        <v>3018</v>
      </c>
      <c r="G1075" s="64" t="s">
        <v>3019</v>
      </c>
      <c r="H1075" s="64" t="s">
        <v>24</v>
      </c>
      <c r="I1075" s="64" t="s">
        <v>3020</v>
      </c>
      <c r="J1075" s="64" t="s">
        <v>3021</v>
      </c>
      <c r="K1075" s="64" t="s">
        <v>172</v>
      </c>
      <c r="L1075" s="65">
        <v>51230</v>
      </c>
      <c r="M1075" s="65">
        <v>70508</v>
      </c>
      <c r="N1075" s="65">
        <v>70508</v>
      </c>
      <c r="O1075" s="65">
        <v>96900</v>
      </c>
      <c r="P1075" s="65">
        <v>0</v>
      </c>
      <c r="Q1075" s="65">
        <v>19223</v>
      </c>
      <c r="R1075" s="65">
        <v>2031</v>
      </c>
      <c r="S1075" s="65">
        <v>1268</v>
      </c>
      <c r="T1075" s="57">
        <v>0</v>
      </c>
      <c r="U1075" s="58">
        <v>997677.1762216381</v>
      </c>
      <c r="V1075" s="58">
        <v>500647.12947336049</v>
      </c>
      <c r="W1075" s="58" t="str">
        <f t="shared" si="16"/>
        <v>A</v>
      </c>
      <c r="X1075" s="58">
        <v>997677</v>
      </c>
      <c r="Y1075" s="63">
        <v>870441</v>
      </c>
    </row>
    <row r="1076" spans="1:25">
      <c r="A1076" s="64" t="s">
        <v>3022</v>
      </c>
      <c r="B1076" s="64" t="s">
        <v>2856</v>
      </c>
      <c r="C1076" s="64" t="s">
        <v>28</v>
      </c>
      <c r="D1076" s="64" t="s">
        <v>29</v>
      </c>
      <c r="E1076" s="64" t="s">
        <v>2857</v>
      </c>
      <c r="F1076" s="64" t="s">
        <v>3023</v>
      </c>
      <c r="G1076" s="64" t="s">
        <v>3024</v>
      </c>
      <c r="H1076" s="64" t="s">
        <v>24</v>
      </c>
      <c r="I1076" s="64" t="s">
        <v>1540</v>
      </c>
      <c r="J1076" s="64" t="s">
        <v>3025</v>
      </c>
      <c r="K1076" s="64" t="s">
        <v>2870</v>
      </c>
      <c r="L1076" s="65">
        <v>33047</v>
      </c>
      <c r="M1076" s="65">
        <v>51248</v>
      </c>
      <c r="N1076" s="65">
        <v>50695</v>
      </c>
      <c r="O1076" s="65">
        <v>62592</v>
      </c>
      <c r="P1076" s="65">
        <v>0</v>
      </c>
      <c r="Q1076" s="65">
        <v>10259</v>
      </c>
      <c r="R1076" s="65">
        <v>1390</v>
      </c>
      <c r="S1076" s="65">
        <v>956</v>
      </c>
      <c r="T1076" s="57">
        <v>0</v>
      </c>
      <c r="U1076" s="58">
        <v>601115.7047419697</v>
      </c>
      <c r="V1076" s="58">
        <v>289061.0389680331</v>
      </c>
      <c r="W1076" s="58" t="str">
        <f t="shared" si="16"/>
        <v>A</v>
      </c>
      <c r="X1076" s="58">
        <v>601116</v>
      </c>
      <c r="Y1076" s="63">
        <v>524454</v>
      </c>
    </row>
    <row r="1077" spans="1:25">
      <c r="A1077" s="64" t="s">
        <v>3026</v>
      </c>
      <c r="B1077" s="64" t="s">
        <v>2856</v>
      </c>
      <c r="C1077" s="64" t="s">
        <v>28</v>
      </c>
      <c r="D1077" s="64" t="s">
        <v>29</v>
      </c>
      <c r="E1077" s="64" t="s">
        <v>2857</v>
      </c>
      <c r="F1077" s="64" t="s">
        <v>3027</v>
      </c>
      <c r="G1077" s="64" t="s">
        <v>3028</v>
      </c>
      <c r="H1077" s="64" t="s">
        <v>24</v>
      </c>
      <c r="I1077" s="64" t="s">
        <v>3029</v>
      </c>
      <c r="J1077" s="64" t="s">
        <v>3030</v>
      </c>
      <c r="K1077" s="64" t="s">
        <v>172</v>
      </c>
      <c r="L1077" s="65">
        <v>97808</v>
      </c>
      <c r="M1077" s="65">
        <v>101261</v>
      </c>
      <c r="N1077" s="65">
        <v>101261</v>
      </c>
      <c r="O1077" s="65">
        <v>124805</v>
      </c>
      <c r="P1077" s="65">
        <v>0</v>
      </c>
      <c r="Q1077" s="65">
        <v>33331</v>
      </c>
      <c r="R1077" s="65">
        <v>3873</v>
      </c>
      <c r="S1077" s="65">
        <v>1683</v>
      </c>
      <c r="T1077" s="57">
        <v>21225</v>
      </c>
      <c r="U1077" s="58">
        <v>1557646.9957039193</v>
      </c>
      <c r="V1077" s="58">
        <v>1159896.2771652015</v>
      </c>
      <c r="W1077" s="58" t="str">
        <f t="shared" si="16"/>
        <v>A</v>
      </c>
      <c r="X1077" s="58">
        <v>1557647</v>
      </c>
      <c r="Y1077" s="63">
        <v>1358996</v>
      </c>
    </row>
    <row r="1078" spans="1:25">
      <c r="A1078" s="64" t="s">
        <v>3031</v>
      </c>
      <c r="B1078" s="64" t="s">
        <v>2856</v>
      </c>
      <c r="C1078" s="64" t="s">
        <v>28</v>
      </c>
      <c r="D1078" s="64" t="s">
        <v>29</v>
      </c>
      <c r="E1078" s="64" t="s">
        <v>2857</v>
      </c>
      <c r="F1078" s="64" t="s">
        <v>3032</v>
      </c>
      <c r="G1078" s="64" t="s">
        <v>3033</v>
      </c>
      <c r="H1078" s="64" t="s">
        <v>24</v>
      </c>
      <c r="I1078" s="64" t="s">
        <v>1575</v>
      </c>
      <c r="J1078" s="64" t="s">
        <v>3034</v>
      </c>
      <c r="K1078" s="64" t="s">
        <v>172</v>
      </c>
      <c r="L1078" s="65">
        <v>101724</v>
      </c>
      <c r="M1078" s="65">
        <v>94201</v>
      </c>
      <c r="N1078" s="65">
        <v>94201</v>
      </c>
      <c r="O1078" s="65">
        <v>104553</v>
      </c>
      <c r="P1078" s="65">
        <v>0</v>
      </c>
      <c r="Q1078" s="65">
        <v>14711</v>
      </c>
      <c r="R1078" s="65">
        <v>5275</v>
      </c>
      <c r="S1078" s="65">
        <v>994</v>
      </c>
      <c r="T1078" s="57">
        <v>47323</v>
      </c>
      <c r="U1078" s="58">
        <v>827251.72541717649</v>
      </c>
      <c r="V1078" s="58">
        <v>1243668.2391004534</v>
      </c>
      <c r="W1078" s="58" t="str">
        <f t="shared" si="16"/>
        <v>B</v>
      </c>
      <c r="X1078" s="58">
        <v>1243668</v>
      </c>
      <c r="Y1078" s="63">
        <v>1085060</v>
      </c>
    </row>
    <row r="1079" spans="1:25">
      <c r="A1079" s="64" t="s">
        <v>3035</v>
      </c>
      <c r="B1079" s="64" t="s">
        <v>2856</v>
      </c>
      <c r="C1079" s="64" t="s">
        <v>102</v>
      </c>
      <c r="D1079" s="64" t="s">
        <v>103</v>
      </c>
      <c r="E1079" s="64" t="s">
        <v>2857</v>
      </c>
      <c r="F1079" s="64" t="s">
        <v>764</v>
      </c>
      <c r="G1079" s="64" t="s">
        <v>254</v>
      </c>
      <c r="H1079" s="64" t="s">
        <v>24</v>
      </c>
      <c r="I1079" s="64" t="s">
        <v>24</v>
      </c>
      <c r="J1079" s="64" t="s">
        <v>2965</v>
      </c>
      <c r="K1079" s="64" t="s">
        <v>2870</v>
      </c>
      <c r="L1079" s="65">
        <v>92365</v>
      </c>
      <c r="M1079" s="65">
        <v>156005</v>
      </c>
      <c r="N1079" s="65">
        <v>184879</v>
      </c>
      <c r="O1079" s="65">
        <v>364128</v>
      </c>
      <c r="P1079" s="65">
        <v>0</v>
      </c>
      <c r="Q1079" s="65">
        <v>22643</v>
      </c>
      <c r="R1079" s="65">
        <v>2956</v>
      </c>
      <c r="S1079" s="65">
        <v>1985</v>
      </c>
      <c r="T1079" s="57">
        <v>0</v>
      </c>
      <c r="U1079" s="58">
        <v>1749753.9523757496</v>
      </c>
      <c r="V1079" s="58">
        <v>629998.85278293677</v>
      </c>
      <c r="W1079" s="58" t="str">
        <f t="shared" si="16"/>
        <v>A</v>
      </c>
      <c r="X1079" s="58">
        <v>1749754</v>
      </c>
      <c r="Y1079" s="63">
        <v>1526603</v>
      </c>
    </row>
    <row r="1080" spans="1:25">
      <c r="A1080" s="64" t="s">
        <v>3036</v>
      </c>
      <c r="B1080" s="64" t="s">
        <v>2856</v>
      </c>
      <c r="C1080" s="64" t="s">
        <v>102</v>
      </c>
      <c r="D1080" s="64" t="s">
        <v>103</v>
      </c>
      <c r="E1080" s="64" t="s">
        <v>2857</v>
      </c>
      <c r="F1080" s="64" t="s">
        <v>2283</v>
      </c>
      <c r="G1080" s="64" t="s">
        <v>464</v>
      </c>
      <c r="H1080" s="64" t="s">
        <v>24</v>
      </c>
      <c r="I1080" s="64" t="s">
        <v>24</v>
      </c>
      <c r="J1080" s="64" t="s">
        <v>2873</v>
      </c>
      <c r="K1080" s="64" t="s">
        <v>2874</v>
      </c>
      <c r="L1080" s="65">
        <v>74704</v>
      </c>
      <c r="M1080" s="65">
        <v>0</v>
      </c>
      <c r="N1080" s="65">
        <v>0</v>
      </c>
      <c r="O1080" s="65">
        <v>225192</v>
      </c>
      <c r="P1080" s="65">
        <v>0</v>
      </c>
      <c r="Q1080" s="65">
        <v>26742</v>
      </c>
      <c r="R1080" s="65">
        <v>2097</v>
      </c>
      <c r="S1080" s="65">
        <v>3908</v>
      </c>
      <c r="T1080" s="57">
        <v>0</v>
      </c>
      <c r="U1080" s="58">
        <v>1928616.1487646578</v>
      </c>
      <c r="V1080" s="58">
        <v>644418.68304428901</v>
      </c>
      <c r="W1080" s="58" t="str">
        <f t="shared" si="16"/>
        <v>A</v>
      </c>
      <c r="X1080" s="58">
        <v>1928616</v>
      </c>
      <c r="Y1080" s="63">
        <v>1682655</v>
      </c>
    </row>
    <row r="1081" spans="1:25">
      <c r="A1081" s="64" t="s">
        <v>3037</v>
      </c>
      <c r="B1081" s="64" t="s">
        <v>2856</v>
      </c>
      <c r="C1081" s="64" t="s">
        <v>102</v>
      </c>
      <c r="D1081" s="64" t="s">
        <v>103</v>
      </c>
      <c r="E1081" s="64" t="s">
        <v>2857</v>
      </c>
      <c r="F1081" s="64" t="s">
        <v>2534</v>
      </c>
      <c r="G1081" s="64" t="s">
        <v>330</v>
      </c>
      <c r="H1081" s="64" t="s">
        <v>24</v>
      </c>
      <c r="I1081" s="64" t="s">
        <v>24</v>
      </c>
      <c r="J1081" s="64" t="s">
        <v>2862</v>
      </c>
      <c r="K1081" s="64" t="s">
        <v>172</v>
      </c>
      <c r="L1081" s="65">
        <v>107081</v>
      </c>
      <c r="M1081" s="65">
        <v>161471</v>
      </c>
      <c r="N1081" s="65">
        <v>163069</v>
      </c>
      <c r="O1081" s="65">
        <v>360367</v>
      </c>
      <c r="P1081" s="65">
        <v>0</v>
      </c>
      <c r="Q1081" s="65">
        <v>31878</v>
      </c>
      <c r="R1081" s="65">
        <v>5268</v>
      </c>
      <c r="S1081" s="65">
        <v>3315</v>
      </c>
      <c r="T1081" s="57">
        <v>0</v>
      </c>
      <c r="U1081" s="58">
        <v>2252211.686530727</v>
      </c>
      <c r="V1081" s="58">
        <v>966010.69579064869</v>
      </c>
      <c r="W1081" s="58" t="str">
        <f t="shared" si="16"/>
        <v>A</v>
      </c>
      <c r="X1081" s="58">
        <v>2252212</v>
      </c>
      <c r="Y1081" s="63">
        <v>1964982</v>
      </c>
    </row>
    <row r="1082" spans="1:25">
      <c r="A1082" s="64" t="s">
        <v>3038</v>
      </c>
      <c r="B1082" s="64" t="s">
        <v>2856</v>
      </c>
      <c r="C1082" s="64" t="s">
        <v>102</v>
      </c>
      <c r="D1082" s="64" t="s">
        <v>103</v>
      </c>
      <c r="E1082" s="64" t="s">
        <v>2857</v>
      </c>
      <c r="F1082" s="64" t="s">
        <v>2854</v>
      </c>
      <c r="G1082" s="64" t="s">
        <v>1515</v>
      </c>
      <c r="H1082" s="64" t="s">
        <v>24</v>
      </c>
      <c r="I1082" s="64" t="s">
        <v>24</v>
      </c>
      <c r="J1082" s="64" t="s">
        <v>2873</v>
      </c>
      <c r="K1082" s="64" t="s">
        <v>2874</v>
      </c>
      <c r="L1082" s="65">
        <v>36754</v>
      </c>
      <c r="M1082" s="65">
        <v>77464</v>
      </c>
      <c r="N1082" s="65">
        <v>84865</v>
      </c>
      <c r="O1082" s="65">
        <v>402111</v>
      </c>
      <c r="P1082" s="65">
        <v>0</v>
      </c>
      <c r="Q1082" s="65">
        <v>27307</v>
      </c>
      <c r="R1082" s="65">
        <v>1355</v>
      </c>
      <c r="S1082" s="65">
        <v>3269</v>
      </c>
      <c r="T1082" s="57">
        <v>0</v>
      </c>
      <c r="U1082" s="58">
        <v>2185581.8311405741</v>
      </c>
      <c r="V1082" s="58">
        <v>601842.4757872062</v>
      </c>
      <c r="W1082" s="58" t="str">
        <f t="shared" si="16"/>
        <v>A</v>
      </c>
      <c r="X1082" s="58">
        <v>2185582</v>
      </c>
      <c r="Y1082" s="63">
        <v>1906849</v>
      </c>
    </row>
    <row r="1083" spans="1:25">
      <c r="A1083" s="64" t="s">
        <v>3039</v>
      </c>
      <c r="B1083" s="64" t="s">
        <v>2856</v>
      </c>
      <c r="C1083" s="64" t="s">
        <v>102</v>
      </c>
      <c r="D1083" s="64" t="s">
        <v>103</v>
      </c>
      <c r="E1083" s="64" t="s">
        <v>2857</v>
      </c>
      <c r="F1083" s="64" t="s">
        <v>3040</v>
      </c>
      <c r="G1083" s="64" t="s">
        <v>1432</v>
      </c>
      <c r="H1083" s="64" t="s">
        <v>24</v>
      </c>
      <c r="I1083" s="64" t="s">
        <v>24</v>
      </c>
      <c r="J1083" s="64" t="s">
        <v>2873</v>
      </c>
      <c r="K1083" s="64" t="s">
        <v>2874</v>
      </c>
      <c r="L1083" s="65">
        <v>205570</v>
      </c>
      <c r="M1083" s="65">
        <v>597739</v>
      </c>
      <c r="N1083" s="65">
        <v>623113</v>
      </c>
      <c r="O1083" s="65">
        <v>1761510</v>
      </c>
      <c r="P1083" s="65">
        <v>0</v>
      </c>
      <c r="Q1083" s="65">
        <v>160631</v>
      </c>
      <c r="R1083" s="65">
        <v>5232</v>
      </c>
      <c r="S1083" s="65">
        <v>20713</v>
      </c>
      <c r="T1083" s="57">
        <v>0</v>
      </c>
      <c r="U1083" s="58">
        <v>11920706.417148778</v>
      </c>
      <c r="V1083" s="58">
        <v>3344572.7207526127</v>
      </c>
      <c r="W1083" s="58" t="str">
        <f t="shared" si="16"/>
        <v>A</v>
      </c>
      <c r="X1083" s="58">
        <v>11920706</v>
      </c>
      <c r="Y1083" s="63">
        <v>10400428</v>
      </c>
    </row>
    <row r="1084" spans="1:25">
      <c r="A1084" s="64" t="s">
        <v>3041</v>
      </c>
      <c r="B1084" s="64" t="s">
        <v>2856</v>
      </c>
      <c r="C1084" s="64" t="s">
        <v>102</v>
      </c>
      <c r="D1084" s="64" t="s">
        <v>103</v>
      </c>
      <c r="E1084" s="64" t="s">
        <v>2857</v>
      </c>
      <c r="F1084" s="64" t="s">
        <v>3042</v>
      </c>
      <c r="G1084" s="64" t="s">
        <v>1188</v>
      </c>
      <c r="H1084" s="64" t="s">
        <v>24</v>
      </c>
      <c r="I1084" s="64" t="s">
        <v>24</v>
      </c>
      <c r="J1084" s="64" t="s">
        <v>2901</v>
      </c>
      <c r="K1084" s="64" t="s">
        <v>2870</v>
      </c>
      <c r="L1084" s="65">
        <v>101283</v>
      </c>
      <c r="M1084" s="65">
        <v>142188</v>
      </c>
      <c r="N1084" s="65">
        <v>148903</v>
      </c>
      <c r="O1084" s="65">
        <v>420334</v>
      </c>
      <c r="P1084" s="65">
        <v>0</v>
      </c>
      <c r="Q1084" s="65">
        <v>157075</v>
      </c>
      <c r="R1084" s="65">
        <v>2027</v>
      </c>
      <c r="S1084" s="65">
        <v>18699</v>
      </c>
      <c r="T1084" s="57">
        <v>0</v>
      </c>
      <c r="U1084" s="58">
        <v>8833897.4425100777</v>
      </c>
      <c r="V1084" s="58">
        <v>3049771.2151840162</v>
      </c>
      <c r="W1084" s="58" t="str">
        <f t="shared" si="16"/>
        <v>A</v>
      </c>
      <c r="X1084" s="58">
        <v>8833897</v>
      </c>
      <c r="Y1084" s="63">
        <v>7707288</v>
      </c>
    </row>
    <row r="1085" spans="1:25">
      <c r="A1085" s="64" t="s">
        <v>1782</v>
      </c>
      <c r="B1085" s="64" t="s">
        <v>2856</v>
      </c>
      <c r="C1085" s="64" t="s">
        <v>102</v>
      </c>
      <c r="D1085" s="64" t="s">
        <v>103</v>
      </c>
      <c r="E1085" s="64" t="s">
        <v>2857</v>
      </c>
      <c r="F1085" s="64" t="s">
        <v>3043</v>
      </c>
      <c r="G1085" s="64" t="s">
        <v>2889</v>
      </c>
      <c r="H1085" s="64" t="s">
        <v>24</v>
      </c>
      <c r="I1085" s="64" t="s">
        <v>24</v>
      </c>
      <c r="J1085" s="64" t="s">
        <v>2873</v>
      </c>
      <c r="K1085" s="64" t="s">
        <v>2874</v>
      </c>
      <c r="L1085" s="65">
        <v>16658</v>
      </c>
      <c r="M1085" s="65">
        <v>0</v>
      </c>
      <c r="N1085" s="65">
        <v>0</v>
      </c>
      <c r="O1085" s="65">
        <v>372647</v>
      </c>
      <c r="P1085" s="65">
        <v>0</v>
      </c>
      <c r="Q1085" s="65">
        <v>31933</v>
      </c>
      <c r="R1085" s="65">
        <v>757</v>
      </c>
      <c r="S1085" s="65">
        <v>3107</v>
      </c>
      <c r="T1085" s="57">
        <v>0</v>
      </c>
      <c r="U1085" s="58">
        <v>2242825.0670446041</v>
      </c>
      <c r="V1085" s="58">
        <v>644660.27522431756</v>
      </c>
      <c r="W1085" s="58" t="str">
        <f t="shared" si="16"/>
        <v>A</v>
      </c>
      <c r="X1085" s="58">
        <v>2242825</v>
      </c>
      <c r="Y1085" s="63">
        <v>1956792</v>
      </c>
    </row>
    <row r="1086" spans="1:25">
      <c r="A1086" s="64" t="s">
        <v>3044</v>
      </c>
      <c r="B1086" s="64" t="s">
        <v>2856</v>
      </c>
      <c r="C1086" s="64" t="s">
        <v>102</v>
      </c>
      <c r="D1086" s="64" t="s">
        <v>103</v>
      </c>
      <c r="E1086" s="64" t="s">
        <v>2857</v>
      </c>
      <c r="F1086" s="64" t="s">
        <v>3045</v>
      </c>
      <c r="G1086" s="64" t="s">
        <v>2865</v>
      </c>
      <c r="H1086" s="64" t="s">
        <v>24</v>
      </c>
      <c r="I1086" s="64" t="s">
        <v>24</v>
      </c>
      <c r="J1086" s="64" t="s">
        <v>2866</v>
      </c>
      <c r="K1086" s="64" t="s">
        <v>172</v>
      </c>
      <c r="L1086" s="65">
        <v>119588</v>
      </c>
      <c r="M1086" s="65">
        <v>228868</v>
      </c>
      <c r="N1086" s="65">
        <v>230629</v>
      </c>
      <c r="O1086" s="65">
        <v>445086</v>
      </c>
      <c r="P1086" s="65">
        <v>0</v>
      </c>
      <c r="Q1086" s="65">
        <v>37833</v>
      </c>
      <c r="R1086" s="65">
        <v>2266</v>
      </c>
      <c r="S1086" s="65">
        <v>3750</v>
      </c>
      <c r="T1086" s="57">
        <v>0</v>
      </c>
      <c r="U1086" s="58">
        <v>2675940.1259663398</v>
      </c>
      <c r="V1086" s="58">
        <v>861610.8011118588</v>
      </c>
      <c r="W1086" s="58" t="str">
        <f t="shared" si="16"/>
        <v>A</v>
      </c>
      <c r="X1086" s="58">
        <v>2675940</v>
      </c>
      <c r="Y1086" s="63">
        <v>2334671</v>
      </c>
    </row>
    <row r="1087" spans="1:25">
      <c r="A1087" s="64" t="s">
        <v>3046</v>
      </c>
      <c r="B1087" s="64" t="s">
        <v>2856</v>
      </c>
      <c r="C1087" s="64" t="s">
        <v>102</v>
      </c>
      <c r="D1087" s="64" t="s">
        <v>103</v>
      </c>
      <c r="E1087" s="64" t="s">
        <v>2857</v>
      </c>
      <c r="F1087" s="64" t="s">
        <v>3047</v>
      </c>
      <c r="G1087" s="64" t="s">
        <v>3048</v>
      </c>
      <c r="H1087" s="64" t="s">
        <v>24</v>
      </c>
      <c r="I1087" s="64" t="s">
        <v>24</v>
      </c>
      <c r="J1087" s="64" t="s">
        <v>2869</v>
      </c>
      <c r="K1087" s="64" t="s">
        <v>2870</v>
      </c>
      <c r="L1087" s="65">
        <v>23526</v>
      </c>
      <c r="M1087" s="65">
        <v>0</v>
      </c>
      <c r="N1087" s="65">
        <v>0</v>
      </c>
      <c r="O1087" s="65">
        <v>179287</v>
      </c>
      <c r="P1087" s="65">
        <v>0</v>
      </c>
      <c r="Q1087" s="65">
        <v>13228</v>
      </c>
      <c r="R1087" s="65">
        <v>713</v>
      </c>
      <c r="S1087" s="65">
        <v>1578</v>
      </c>
      <c r="T1087" s="57">
        <v>0</v>
      </c>
      <c r="U1087" s="58">
        <v>1027321.2863464074</v>
      </c>
      <c r="V1087" s="58">
        <v>295589.03857496195</v>
      </c>
      <c r="W1087" s="58" t="str">
        <f t="shared" si="16"/>
        <v>A</v>
      </c>
      <c r="X1087" s="58">
        <v>1027321</v>
      </c>
      <c r="Y1087" s="63">
        <v>896304</v>
      </c>
    </row>
    <row r="1088" spans="1:25">
      <c r="A1088" s="64" t="s">
        <v>3049</v>
      </c>
      <c r="B1088" s="64" t="s">
        <v>2856</v>
      </c>
      <c r="C1088" s="64" t="s">
        <v>102</v>
      </c>
      <c r="D1088" s="64" t="s">
        <v>103</v>
      </c>
      <c r="E1088" s="64" t="s">
        <v>2857</v>
      </c>
      <c r="F1088" s="64" t="s">
        <v>3050</v>
      </c>
      <c r="G1088" s="64" t="s">
        <v>3051</v>
      </c>
      <c r="H1088" s="64" t="s">
        <v>24</v>
      </c>
      <c r="I1088" s="64" t="s">
        <v>24</v>
      </c>
      <c r="J1088" s="64" t="s">
        <v>2869</v>
      </c>
      <c r="K1088" s="64" t="s">
        <v>2870</v>
      </c>
      <c r="L1088" s="65">
        <v>31052</v>
      </c>
      <c r="M1088" s="65">
        <v>0</v>
      </c>
      <c r="N1088" s="65">
        <v>0</v>
      </c>
      <c r="O1088" s="65">
        <v>272954</v>
      </c>
      <c r="P1088" s="65">
        <v>0</v>
      </c>
      <c r="Q1088" s="65">
        <v>14493</v>
      </c>
      <c r="R1088" s="65">
        <v>3045</v>
      </c>
      <c r="S1088" s="65">
        <v>1692</v>
      </c>
      <c r="T1088" s="57">
        <v>0</v>
      </c>
      <c r="U1088" s="58">
        <v>1269725.0181297639</v>
      </c>
      <c r="V1088" s="58">
        <v>485634.39528035634</v>
      </c>
      <c r="W1088" s="58" t="str">
        <f t="shared" si="16"/>
        <v>A</v>
      </c>
      <c r="X1088" s="58">
        <v>1269725</v>
      </c>
      <c r="Y1088" s="63">
        <v>1107794</v>
      </c>
    </row>
    <row r="1089" spans="1:25">
      <c r="A1089" s="64" t="s">
        <v>3052</v>
      </c>
      <c r="B1089" s="64" t="s">
        <v>3053</v>
      </c>
      <c r="C1089" s="64" t="s">
        <v>19</v>
      </c>
      <c r="D1089" s="64" t="s">
        <v>20</v>
      </c>
      <c r="E1089" s="64" t="s">
        <v>3054</v>
      </c>
      <c r="F1089" s="64" t="s">
        <v>22</v>
      </c>
      <c r="G1089" s="64" t="s">
        <v>23</v>
      </c>
      <c r="H1089" s="64" t="s">
        <v>24</v>
      </c>
      <c r="I1089" s="64" t="s">
        <v>24</v>
      </c>
      <c r="J1089" s="64" t="s">
        <v>25</v>
      </c>
      <c r="K1089" s="64" t="s">
        <v>172</v>
      </c>
      <c r="L1089" s="65">
        <v>0</v>
      </c>
      <c r="M1089" s="65">
        <v>1461117</v>
      </c>
      <c r="N1089" s="65">
        <v>1461037</v>
      </c>
      <c r="O1089" s="65">
        <v>721662</v>
      </c>
      <c r="P1089" s="65">
        <v>0</v>
      </c>
      <c r="Q1089" s="65">
        <v>58224</v>
      </c>
      <c r="R1089" s="65">
        <v>25931</v>
      </c>
      <c r="S1089" s="65">
        <v>5735</v>
      </c>
      <c r="T1089" s="57">
        <v>0</v>
      </c>
      <c r="U1089" s="58">
        <v>4903798.4560744204</v>
      </c>
      <c r="V1089" s="58">
        <v>3915693.2416561395</v>
      </c>
      <c r="W1089" s="58" t="str">
        <f t="shared" si="16"/>
        <v>A</v>
      </c>
      <c r="X1089" s="58">
        <v>4903798</v>
      </c>
      <c r="Y1089" s="63">
        <v>4088940</v>
      </c>
    </row>
    <row r="1090" spans="1:25">
      <c r="A1090" s="64" t="s">
        <v>3055</v>
      </c>
      <c r="B1090" s="64" t="s">
        <v>3053</v>
      </c>
      <c r="C1090" s="64" t="s">
        <v>28</v>
      </c>
      <c r="D1090" s="64" t="s">
        <v>29</v>
      </c>
      <c r="E1090" s="64" t="s">
        <v>3054</v>
      </c>
      <c r="F1090" s="64" t="s">
        <v>1176</v>
      </c>
      <c r="G1090" s="64" t="s">
        <v>902</v>
      </c>
      <c r="H1090" s="64" t="s">
        <v>24</v>
      </c>
      <c r="I1090" s="64" t="s">
        <v>3056</v>
      </c>
      <c r="J1090" s="64" t="s">
        <v>3057</v>
      </c>
      <c r="K1090" s="64" t="s">
        <v>172</v>
      </c>
      <c r="L1090" s="65">
        <v>8833</v>
      </c>
      <c r="M1090" s="65">
        <v>17982</v>
      </c>
      <c r="N1090" s="65">
        <v>17982</v>
      </c>
      <c r="O1090" s="65">
        <v>30112</v>
      </c>
      <c r="P1090" s="65">
        <v>0</v>
      </c>
      <c r="Q1090" s="65">
        <v>4524</v>
      </c>
      <c r="R1090" s="65">
        <v>111</v>
      </c>
      <c r="S1090" s="65">
        <v>297</v>
      </c>
      <c r="T1090" s="57">
        <v>0</v>
      </c>
      <c r="U1090" s="58">
        <v>248919.80163649839</v>
      </c>
      <c r="V1090" s="58">
        <v>91598.380609833242</v>
      </c>
      <c r="W1090" s="58" t="str">
        <f t="shared" si="16"/>
        <v>A</v>
      </c>
      <c r="X1090" s="58">
        <v>248920</v>
      </c>
      <c r="Y1090" s="63">
        <v>217175</v>
      </c>
    </row>
    <row r="1091" spans="1:25">
      <c r="A1091" s="64" t="s">
        <v>3058</v>
      </c>
      <c r="B1091" s="64" t="s">
        <v>3053</v>
      </c>
      <c r="C1091" s="64" t="s">
        <v>49</v>
      </c>
      <c r="D1091" s="64" t="s">
        <v>50</v>
      </c>
      <c r="E1091" s="64" t="s">
        <v>3054</v>
      </c>
      <c r="F1091" s="64" t="s">
        <v>63</v>
      </c>
      <c r="G1091" s="64" t="s">
        <v>902</v>
      </c>
      <c r="H1091" s="64" t="s">
        <v>24</v>
      </c>
      <c r="I1091" s="64" t="s">
        <v>3059</v>
      </c>
      <c r="J1091" s="64" t="s">
        <v>3057</v>
      </c>
      <c r="K1091" s="64" t="s">
        <v>172</v>
      </c>
      <c r="L1091" s="65">
        <v>9027</v>
      </c>
      <c r="M1091" s="65">
        <v>0</v>
      </c>
      <c r="N1091" s="65">
        <v>0</v>
      </c>
      <c r="O1091" s="65">
        <v>67311</v>
      </c>
      <c r="P1091" s="65">
        <v>0</v>
      </c>
      <c r="Q1091" s="65">
        <v>4099</v>
      </c>
      <c r="R1091" s="65">
        <v>381</v>
      </c>
      <c r="S1091" s="65">
        <v>375</v>
      </c>
      <c r="T1091" s="57">
        <v>0</v>
      </c>
      <c r="U1091" s="58">
        <v>322144.73497511103</v>
      </c>
      <c r="V1091" s="58">
        <v>103033.39708858001</v>
      </c>
      <c r="W1091" s="58" t="str">
        <f t="shared" ref="W1091:W1154" si="17">IF(U1091&gt;V1091, "A", "B")</f>
        <v>A</v>
      </c>
      <c r="X1091" s="58">
        <v>322145</v>
      </c>
      <c r="Y1091" s="63">
        <v>281061</v>
      </c>
    </row>
    <row r="1092" spans="1:25">
      <c r="A1092" s="64" t="s">
        <v>3060</v>
      </c>
      <c r="B1092" s="64" t="s">
        <v>3053</v>
      </c>
      <c r="C1092" s="64" t="s">
        <v>28</v>
      </c>
      <c r="D1092" s="64" t="s">
        <v>29</v>
      </c>
      <c r="E1092" s="64" t="s">
        <v>3054</v>
      </c>
      <c r="F1092" s="64" t="s">
        <v>823</v>
      </c>
      <c r="G1092" s="64" t="s">
        <v>181</v>
      </c>
      <c r="H1092" s="64" t="s">
        <v>24</v>
      </c>
      <c r="I1092" s="64" t="s">
        <v>3061</v>
      </c>
      <c r="J1092" s="64" t="s">
        <v>3062</v>
      </c>
      <c r="K1092" s="64" t="s">
        <v>172</v>
      </c>
      <c r="L1092" s="65">
        <v>18731</v>
      </c>
      <c r="M1092" s="65">
        <v>0</v>
      </c>
      <c r="N1092" s="65">
        <v>0</v>
      </c>
      <c r="O1092" s="65">
        <v>48174</v>
      </c>
      <c r="P1092" s="65">
        <v>0</v>
      </c>
      <c r="Q1092" s="65">
        <v>11864</v>
      </c>
      <c r="R1092" s="65">
        <v>1865</v>
      </c>
      <c r="S1092" s="65">
        <v>591</v>
      </c>
      <c r="T1092" s="57">
        <v>0</v>
      </c>
      <c r="U1092" s="58">
        <v>560444.0789304073</v>
      </c>
      <c r="V1092" s="58">
        <v>352688.33155213919</v>
      </c>
      <c r="W1092" s="58" t="str">
        <f t="shared" si="17"/>
        <v>A</v>
      </c>
      <c r="X1092" s="58">
        <v>560444</v>
      </c>
      <c r="Y1092" s="63">
        <v>488969</v>
      </c>
    </row>
    <row r="1093" spans="1:25">
      <c r="A1093" s="64" t="s">
        <v>3063</v>
      </c>
      <c r="B1093" s="64" t="s">
        <v>3053</v>
      </c>
      <c r="C1093" s="64" t="s">
        <v>28</v>
      </c>
      <c r="D1093" s="64" t="s">
        <v>29</v>
      </c>
      <c r="E1093" s="64" t="s">
        <v>3054</v>
      </c>
      <c r="F1093" s="64" t="s">
        <v>2590</v>
      </c>
      <c r="G1093" s="64" t="s">
        <v>1116</v>
      </c>
      <c r="H1093" s="64" t="s">
        <v>24</v>
      </c>
      <c r="I1093" s="64" t="s">
        <v>3064</v>
      </c>
      <c r="J1093" s="64" t="s">
        <v>3057</v>
      </c>
      <c r="K1093" s="64" t="s">
        <v>172</v>
      </c>
      <c r="L1093" s="65">
        <v>70197</v>
      </c>
      <c r="M1093" s="65">
        <v>64407</v>
      </c>
      <c r="N1093" s="65">
        <v>64407</v>
      </c>
      <c r="O1093" s="65">
        <v>82825</v>
      </c>
      <c r="P1093" s="65">
        <v>0</v>
      </c>
      <c r="Q1093" s="65">
        <v>16918</v>
      </c>
      <c r="R1093" s="65">
        <v>6463</v>
      </c>
      <c r="S1093" s="65">
        <v>1331</v>
      </c>
      <c r="T1093" s="57">
        <v>21981</v>
      </c>
      <c r="U1093" s="58">
        <v>909631.92896917579</v>
      </c>
      <c r="V1093" s="58">
        <v>1050944.8151496928</v>
      </c>
      <c r="W1093" s="58" t="str">
        <f t="shared" si="17"/>
        <v>B</v>
      </c>
      <c r="X1093" s="58">
        <v>1050945</v>
      </c>
      <c r="Y1093" s="63">
        <v>916915</v>
      </c>
    </row>
    <row r="1094" spans="1:25">
      <c r="A1094" s="64" t="s">
        <v>3065</v>
      </c>
      <c r="B1094" s="64" t="s">
        <v>3053</v>
      </c>
      <c r="C1094" s="64" t="s">
        <v>28</v>
      </c>
      <c r="D1094" s="64" t="s">
        <v>29</v>
      </c>
      <c r="E1094" s="64" t="s">
        <v>3054</v>
      </c>
      <c r="F1094" s="64" t="s">
        <v>2546</v>
      </c>
      <c r="G1094" s="64" t="s">
        <v>1838</v>
      </c>
      <c r="H1094" s="64" t="s">
        <v>24</v>
      </c>
      <c r="I1094" s="64" t="s">
        <v>3066</v>
      </c>
      <c r="J1094" s="64" t="s">
        <v>3067</v>
      </c>
      <c r="K1094" s="64" t="s">
        <v>172</v>
      </c>
      <c r="L1094" s="65">
        <v>18394</v>
      </c>
      <c r="M1094" s="65">
        <v>52399</v>
      </c>
      <c r="N1094" s="65">
        <v>52399</v>
      </c>
      <c r="O1094" s="65">
        <v>88328</v>
      </c>
      <c r="P1094" s="65">
        <v>0</v>
      </c>
      <c r="Q1094" s="65">
        <v>11380</v>
      </c>
      <c r="R1094" s="65">
        <v>613</v>
      </c>
      <c r="S1094" s="65">
        <v>915</v>
      </c>
      <c r="T1094" s="57">
        <v>0</v>
      </c>
      <c r="U1094" s="58">
        <v>679312.19101947115</v>
      </c>
      <c r="V1094" s="58">
        <v>254266.20568522206</v>
      </c>
      <c r="W1094" s="58" t="str">
        <f t="shared" si="17"/>
        <v>A</v>
      </c>
      <c r="X1094" s="58">
        <v>679312</v>
      </c>
      <c r="Y1094" s="63">
        <v>592678</v>
      </c>
    </row>
    <row r="1095" spans="1:25">
      <c r="A1095" s="64" t="s">
        <v>3068</v>
      </c>
      <c r="B1095" s="64" t="s">
        <v>3053</v>
      </c>
      <c r="C1095" s="64" t="s">
        <v>28</v>
      </c>
      <c r="D1095" s="64" t="s">
        <v>29</v>
      </c>
      <c r="E1095" s="64" t="s">
        <v>3054</v>
      </c>
      <c r="F1095" s="64" t="s">
        <v>1498</v>
      </c>
      <c r="G1095" s="64" t="s">
        <v>1838</v>
      </c>
      <c r="H1095" s="64" t="s">
        <v>24</v>
      </c>
      <c r="I1095" s="64" t="s">
        <v>3069</v>
      </c>
      <c r="J1095" s="64" t="s">
        <v>3067</v>
      </c>
      <c r="K1095" s="64" t="s">
        <v>172</v>
      </c>
      <c r="L1095" s="65">
        <v>36047</v>
      </c>
      <c r="M1095" s="65">
        <v>74111</v>
      </c>
      <c r="N1095" s="65">
        <v>74108</v>
      </c>
      <c r="O1095" s="65">
        <v>112488</v>
      </c>
      <c r="P1095" s="65">
        <v>0</v>
      </c>
      <c r="Q1095" s="65">
        <v>36710</v>
      </c>
      <c r="R1095" s="65">
        <v>2564</v>
      </c>
      <c r="S1095" s="65">
        <v>2390</v>
      </c>
      <c r="T1095" s="57">
        <v>0</v>
      </c>
      <c r="U1095" s="58">
        <v>1757299.3508628979</v>
      </c>
      <c r="V1095" s="58">
        <v>862138.0834419711</v>
      </c>
      <c r="W1095" s="58" t="str">
        <f t="shared" si="17"/>
        <v>A</v>
      </c>
      <c r="X1095" s="58">
        <v>1757299</v>
      </c>
      <c r="Y1095" s="63">
        <v>1533186</v>
      </c>
    </row>
    <row r="1096" spans="1:25">
      <c r="A1096" s="64" t="s">
        <v>3070</v>
      </c>
      <c r="B1096" s="64" t="s">
        <v>3053</v>
      </c>
      <c r="C1096" s="64" t="s">
        <v>28</v>
      </c>
      <c r="D1096" s="64" t="s">
        <v>29</v>
      </c>
      <c r="E1096" s="64" t="s">
        <v>3054</v>
      </c>
      <c r="F1096" s="64" t="s">
        <v>913</v>
      </c>
      <c r="G1096" s="64" t="s">
        <v>491</v>
      </c>
      <c r="H1096" s="64" t="s">
        <v>24</v>
      </c>
      <c r="I1096" s="64" t="s">
        <v>3071</v>
      </c>
      <c r="J1096" s="64" t="s">
        <v>3072</v>
      </c>
      <c r="K1096" s="64" t="s">
        <v>172</v>
      </c>
      <c r="L1096" s="65">
        <v>5130</v>
      </c>
      <c r="M1096" s="65">
        <v>0</v>
      </c>
      <c r="N1096" s="65">
        <v>0</v>
      </c>
      <c r="O1096" s="65">
        <v>72897</v>
      </c>
      <c r="P1096" s="65">
        <v>0</v>
      </c>
      <c r="Q1096" s="65">
        <v>7002</v>
      </c>
      <c r="R1096" s="65">
        <v>580</v>
      </c>
      <c r="S1096" s="65">
        <v>970</v>
      </c>
      <c r="T1096" s="57">
        <v>0</v>
      </c>
      <c r="U1096" s="58">
        <v>523350.89173404308</v>
      </c>
      <c r="V1096" s="58">
        <v>170942.00185212429</v>
      </c>
      <c r="W1096" s="58" t="str">
        <f t="shared" si="17"/>
        <v>A</v>
      </c>
      <c r="X1096" s="58">
        <v>523351</v>
      </c>
      <c r="Y1096" s="63">
        <v>456607</v>
      </c>
    </row>
    <row r="1097" spans="1:25">
      <c r="A1097" s="64" t="s">
        <v>3073</v>
      </c>
      <c r="B1097" s="64" t="s">
        <v>3053</v>
      </c>
      <c r="C1097" s="64" t="s">
        <v>28</v>
      </c>
      <c r="D1097" s="64" t="s">
        <v>29</v>
      </c>
      <c r="E1097" s="64" t="s">
        <v>3054</v>
      </c>
      <c r="F1097" s="64" t="s">
        <v>2082</v>
      </c>
      <c r="G1097" s="64" t="s">
        <v>166</v>
      </c>
      <c r="H1097" s="64" t="s">
        <v>24</v>
      </c>
      <c r="I1097" s="64" t="s">
        <v>633</v>
      </c>
      <c r="J1097" s="64" t="s">
        <v>3074</v>
      </c>
      <c r="K1097" s="64" t="s">
        <v>172</v>
      </c>
      <c r="L1097" s="65">
        <v>189454</v>
      </c>
      <c r="M1097" s="65">
        <v>163034</v>
      </c>
      <c r="N1097" s="65">
        <v>163033</v>
      </c>
      <c r="O1097" s="65">
        <v>186440</v>
      </c>
      <c r="P1097" s="65">
        <v>0</v>
      </c>
      <c r="Q1097" s="65">
        <v>29367</v>
      </c>
      <c r="R1097" s="65">
        <v>26850</v>
      </c>
      <c r="S1097" s="65">
        <v>2449</v>
      </c>
      <c r="T1097" s="57">
        <v>96419</v>
      </c>
      <c r="U1097" s="58">
        <v>1686314.295395639</v>
      </c>
      <c r="V1097" s="58">
        <v>3673437.7107252628</v>
      </c>
      <c r="W1097" s="58" t="str">
        <f t="shared" si="17"/>
        <v>B</v>
      </c>
      <c r="X1097" s="58">
        <v>3673438</v>
      </c>
      <c r="Y1097" s="63">
        <v>3204955</v>
      </c>
    </row>
    <row r="1098" spans="1:25">
      <c r="A1098" s="64" t="s">
        <v>3075</v>
      </c>
      <c r="B1098" s="64" t="s">
        <v>3053</v>
      </c>
      <c r="C1098" s="64" t="s">
        <v>49</v>
      </c>
      <c r="D1098" s="64" t="s">
        <v>50</v>
      </c>
      <c r="E1098" s="64" t="s">
        <v>3054</v>
      </c>
      <c r="F1098" s="64" t="s">
        <v>2593</v>
      </c>
      <c r="G1098" s="64" t="s">
        <v>166</v>
      </c>
      <c r="H1098" s="64" t="s">
        <v>24</v>
      </c>
      <c r="I1098" s="64" t="s">
        <v>3076</v>
      </c>
      <c r="J1098" s="64" t="s">
        <v>3074</v>
      </c>
      <c r="K1098" s="64" t="s">
        <v>172</v>
      </c>
      <c r="L1098" s="65">
        <v>3322</v>
      </c>
      <c r="M1098" s="65">
        <v>52210</v>
      </c>
      <c r="N1098" s="65">
        <v>50546</v>
      </c>
      <c r="O1098" s="65">
        <v>87461</v>
      </c>
      <c r="P1098" s="65">
        <v>0</v>
      </c>
      <c r="Q1098" s="65">
        <v>5368</v>
      </c>
      <c r="R1098" s="65">
        <v>472</v>
      </c>
      <c r="S1098" s="65">
        <v>432</v>
      </c>
      <c r="T1098" s="57">
        <v>0</v>
      </c>
      <c r="U1098" s="58">
        <v>410516.96522195963</v>
      </c>
      <c r="V1098" s="58">
        <v>133005.14579590317</v>
      </c>
      <c r="W1098" s="58" t="str">
        <f t="shared" si="17"/>
        <v>A</v>
      </c>
      <c r="X1098" s="58">
        <v>410517</v>
      </c>
      <c r="Y1098" s="63">
        <v>358163</v>
      </c>
    </row>
    <row r="1099" spans="1:25">
      <c r="A1099" s="64" t="s">
        <v>3077</v>
      </c>
      <c r="B1099" s="64" t="s">
        <v>3053</v>
      </c>
      <c r="C1099" s="64" t="s">
        <v>49</v>
      </c>
      <c r="D1099" s="64" t="s">
        <v>50</v>
      </c>
      <c r="E1099" s="64" t="s">
        <v>3054</v>
      </c>
      <c r="F1099" s="64" t="s">
        <v>349</v>
      </c>
      <c r="G1099" s="64" t="s">
        <v>166</v>
      </c>
      <c r="H1099" s="64" t="s">
        <v>24</v>
      </c>
      <c r="I1099" s="64" t="s">
        <v>3078</v>
      </c>
      <c r="J1099" s="64" t="s">
        <v>3074</v>
      </c>
      <c r="K1099" s="64" t="s">
        <v>172</v>
      </c>
      <c r="L1099" s="65">
        <v>1354</v>
      </c>
      <c r="M1099" s="65">
        <v>0</v>
      </c>
      <c r="N1099" s="65">
        <v>0</v>
      </c>
      <c r="O1099" s="65">
        <v>50418</v>
      </c>
      <c r="P1099" s="65">
        <v>0</v>
      </c>
      <c r="Q1099" s="65">
        <v>797</v>
      </c>
      <c r="R1099" s="65">
        <v>24</v>
      </c>
      <c r="S1099" s="65">
        <v>262</v>
      </c>
      <c r="T1099" s="57">
        <v>0</v>
      </c>
      <c r="U1099" s="58">
        <v>168029.08090872035</v>
      </c>
      <c r="V1099" s="58">
        <v>16454.675031447819</v>
      </c>
      <c r="W1099" s="58" t="str">
        <f t="shared" si="17"/>
        <v>A</v>
      </c>
      <c r="X1099" s="58">
        <v>168029</v>
      </c>
      <c r="Y1099" s="63">
        <v>146600</v>
      </c>
    </row>
    <row r="1100" spans="1:25">
      <c r="A1100" s="64" t="s">
        <v>3079</v>
      </c>
      <c r="B1100" s="64" t="s">
        <v>3053</v>
      </c>
      <c r="C1100" s="64" t="s">
        <v>49</v>
      </c>
      <c r="D1100" s="64" t="s">
        <v>50</v>
      </c>
      <c r="E1100" s="64" t="s">
        <v>3054</v>
      </c>
      <c r="F1100" s="64" t="s">
        <v>3080</v>
      </c>
      <c r="G1100" s="64" t="s">
        <v>166</v>
      </c>
      <c r="H1100" s="64" t="s">
        <v>24</v>
      </c>
      <c r="I1100" s="64" t="s">
        <v>3081</v>
      </c>
      <c r="J1100" s="64" t="s">
        <v>3074</v>
      </c>
      <c r="K1100" s="64" t="s">
        <v>172</v>
      </c>
      <c r="L1100" s="65">
        <v>1</v>
      </c>
      <c r="M1100" s="65">
        <v>0</v>
      </c>
      <c r="N1100" s="65">
        <v>0</v>
      </c>
      <c r="O1100" s="65">
        <v>58652</v>
      </c>
      <c r="P1100" s="65">
        <v>0</v>
      </c>
      <c r="Q1100" s="65">
        <v>5516</v>
      </c>
      <c r="R1100" s="65">
        <v>212</v>
      </c>
      <c r="S1100" s="65">
        <v>619</v>
      </c>
      <c r="T1100" s="57">
        <v>0</v>
      </c>
      <c r="U1100" s="58">
        <v>390115.84187417303</v>
      </c>
      <c r="V1100" s="58">
        <v>117161.96699481731</v>
      </c>
      <c r="W1100" s="58" t="str">
        <f t="shared" si="17"/>
        <v>A</v>
      </c>
      <c r="X1100" s="58">
        <v>390116</v>
      </c>
      <c r="Y1100" s="63">
        <v>340364</v>
      </c>
    </row>
    <row r="1101" spans="1:25">
      <c r="A1101" s="64" t="s">
        <v>3082</v>
      </c>
      <c r="B1101" s="64" t="s">
        <v>3053</v>
      </c>
      <c r="C1101" s="64" t="s">
        <v>49</v>
      </c>
      <c r="D1101" s="64" t="s">
        <v>50</v>
      </c>
      <c r="E1101" s="64" t="s">
        <v>3054</v>
      </c>
      <c r="F1101" s="64" t="s">
        <v>1946</v>
      </c>
      <c r="G1101" s="64" t="s">
        <v>166</v>
      </c>
      <c r="H1101" s="64" t="s">
        <v>24</v>
      </c>
      <c r="I1101" s="64" t="s">
        <v>3083</v>
      </c>
      <c r="J1101" s="64" t="s">
        <v>3074</v>
      </c>
      <c r="K1101" s="64" t="s">
        <v>172</v>
      </c>
      <c r="L1101" s="65">
        <v>3009</v>
      </c>
      <c r="M1101" s="65">
        <v>27327</v>
      </c>
      <c r="N1101" s="65">
        <v>27192</v>
      </c>
      <c r="O1101" s="65">
        <v>103712</v>
      </c>
      <c r="P1101" s="65">
        <v>0</v>
      </c>
      <c r="Q1101" s="65">
        <v>5588</v>
      </c>
      <c r="R1101" s="65">
        <v>202</v>
      </c>
      <c r="S1101" s="65">
        <v>781</v>
      </c>
      <c r="T1101" s="57">
        <v>0</v>
      </c>
      <c r="U1101" s="58">
        <v>508334.36009958142</v>
      </c>
      <c r="V1101" s="58">
        <v>117778.89642343795</v>
      </c>
      <c r="W1101" s="58" t="str">
        <f t="shared" si="17"/>
        <v>A</v>
      </c>
      <c r="X1101" s="58">
        <v>508334</v>
      </c>
      <c r="Y1101" s="63">
        <v>443505</v>
      </c>
    </row>
    <row r="1102" spans="1:25">
      <c r="A1102" s="64" t="s">
        <v>3084</v>
      </c>
      <c r="B1102" s="64" t="s">
        <v>3053</v>
      </c>
      <c r="C1102" s="64" t="s">
        <v>49</v>
      </c>
      <c r="D1102" s="64" t="s">
        <v>50</v>
      </c>
      <c r="E1102" s="64" t="s">
        <v>3054</v>
      </c>
      <c r="F1102" s="64" t="s">
        <v>3085</v>
      </c>
      <c r="G1102" s="64" t="s">
        <v>166</v>
      </c>
      <c r="H1102" s="64" t="s">
        <v>24</v>
      </c>
      <c r="I1102" s="64" t="s">
        <v>3086</v>
      </c>
      <c r="J1102" s="64" t="s">
        <v>3074</v>
      </c>
      <c r="K1102" s="64" t="s">
        <v>172</v>
      </c>
      <c r="L1102" s="65">
        <v>1</v>
      </c>
      <c r="M1102" s="65">
        <v>72509</v>
      </c>
      <c r="N1102" s="65">
        <v>0</v>
      </c>
      <c r="O1102" s="65">
        <v>129480</v>
      </c>
      <c r="P1102" s="65">
        <v>0</v>
      </c>
      <c r="Q1102" s="65">
        <v>13001</v>
      </c>
      <c r="R1102" s="65">
        <v>553</v>
      </c>
      <c r="S1102" s="65">
        <v>2465</v>
      </c>
      <c r="T1102" s="57">
        <v>0</v>
      </c>
      <c r="U1102" s="58">
        <v>1072614.4154955533</v>
      </c>
      <c r="V1102" s="58">
        <v>279956.93304051296</v>
      </c>
      <c r="W1102" s="58" t="str">
        <f t="shared" si="17"/>
        <v>A</v>
      </c>
      <c r="X1102" s="58">
        <v>1072614</v>
      </c>
      <c r="Y1102" s="63">
        <v>935821</v>
      </c>
    </row>
    <row r="1103" spans="1:25">
      <c r="A1103" s="64" t="s">
        <v>3087</v>
      </c>
      <c r="B1103" s="64" t="s">
        <v>3053</v>
      </c>
      <c r="C1103" s="64" t="s">
        <v>102</v>
      </c>
      <c r="D1103" s="64" t="s">
        <v>103</v>
      </c>
      <c r="E1103" s="64" t="s">
        <v>3054</v>
      </c>
      <c r="F1103" s="64" t="s">
        <v>1134</v>
      </c>
      <c r="G1103" s="64" t="s">
        <v>902</v>
      </c>
      <c r="H1103" s="64" t="s">
        <v>24</v>
      </c>
      <c r="I1103" s="64" t="s">
        <v>24</v>
      </c>
      <c r="J1103" s="64" t="s">
        <v>3057</v>
      </c>
      <c r="K1103" s="64" t="s">
        <v>172</v>
      </c>
      <c r="L1103" s="65">
        <v>46343</v>
      </c>
      <c r="M1103" s="65">
        <v>0</v>
      </c>
      <c r="N1103" s="65">
        <v>0</v>
      </c>
      <c r="O1103" s="65">
        <v>198018</v>
      </c>
      <c r="P1103" s="65">
        <v>0</v>
      </c>
      <c r="Q1103" s="65">
        <v>8044</v>
      </c>
      <c r="R1103" s="65">
        <v>1784</v>
      </c>
      <c r="S1103" s="65">
        <v>1261</v>
      </c>
      <c r="T1103" s="57">
        <v>0</v>
      </c>
      <c r="U1103" s="58">
        <v>850676.54065285821</v>
      </c>
      <c r="V1103" s="58">
        <v>276253.4761306927</v>
      </c>
      <c r="W1103" s="58" t="str">
        <f t="shared" si="17"/>
        <v>A</v>
      </c>
      <c r="X1103" s="58">
        <v>850677</v>
      </c>
      <c r="Y1103" s="63">
        <v>742188</v>
      </c>
    </row>
    <row r="1104" spans="1:25">
      <c r="A1104" s="64" t="s">
        <v>3088</v>
      </c>
      <c r="B1104" s="64" t="s">
        <v>3053</v>
      </c>
      <c r="C1104" s="64" t="s">
        <v>102</v>
      </c>
      <c r="D1104" s="64" t="s">
        <v>103</v>
      </c>
      <c r="E1104" s="64" t="s">
        <v>3054</v>
      </c>
      <c r="F1104" s="64" t="s">
        <v>848</v>
      </c>
      <c r="G1104" s="64" t="s">
        <v>166</v>
      </c>
      <c r="H1104" s="64" t="s">
        <v>24</v>
      </c>
      <c r="I1104" s="64" t="s">
        <v>24</v>
      </c>
      <c r="J1104" s="64" t="s">
        <v>3074</v>
      </c>
      <c r="K1104" s="64" t="s">
        <v>172</v>
      </c>
      <c r="L1104" s="65">
        <v>185894</v>
      </c>
      <c r="M1104" s="65">
        <v>290973</v>
      </c>
      <c r="N1104" s="65">
        <v>365282</v>
      </c>
      <c r="O1104" s="65">
        <v>415234</v>
      </c>
      <c r="P1104" s="65">
        <v>0</v>
      </c>
      <c r="Q1104" s="65">
        <v>32431</v>
      </c>
      <c r="R1104" s="65">
        <v>6485</v>
      </c>
      <c r="S1104" s="65">
        <v>3696</v>
      </c>
      <c r="T1104" s="57">
        <v>0</v>
      </c>
      <c r="U1104" s="58">
        <v>2441614.239009989</v>
      </c>
      <c r="V1104" s="58">
        <v>1063207.7057818822</v>
      </c>
      <c r="W1104" s="58" t="str">
        <f t="shared" si="17"/>
        <v>A</v>
      </c>
      <c r="X1104" s="58">
        <v>2441614</v>
      </c>
      <c r="Y1104" s="63">
        <v>2130229</v>
      </c>
    </row>
    <row r="1105" spans="1:25">
      <c r="A1105" s="64" t="s">
        <v>3089</v>
      </c>
      <c r="B1105" s="64" t="s">
        <v>3053</v>
      </c>
      <c r="C1105" s="64" t="s">
        <v>102</v>
      </c>
      <c r="D1105" s="64" t="s">
        <v>103</v>
      </c>
      <c r="E1105" s="64" t="s">
        <v>3054</v>
      </c>
      <c r="F1105" s="64" t="s">
        <v>1924</v>
      </c>
      <c r="G1105" s="64" t="s">
        <v>1838</v>
      </c>
      <c r="H1105" s="64" t="s">
        <v>24</v>
      </c>
      <c r="I1105" s="64" t="s">
        <v>24</v>
      </c>
      <c r="J1105" s="64" t="s">
        <v>3067</v>
      </c>
      <c r="K1105" s="64" t="s">
        <v>172</v>
      </c>
      <c r="L1105" s="65">
        <v>51772</v>
      </c>
      <c r="M1105" s="65">
        <v>0</v>
      </c>
      <c r="N1105" s="65">
        <v>0</v>
      </c>
      <c r="O1105" s="65">
        <v>300671</v>
      </c>
      <c r="P1105" s="65">
        <v>0</v>
      </c>
      <c r="Q1105" s="65">
        <v>16133</v>
      </c>
      <c r="R1105" s="65">
        <v>4906</v>
      </c>
      <c r="S1105" s="65">
        <v>2130</v>
      </c>
      <c r="T1105" s="57">
        <v>0</v>
      </c>
      <c r="U1105" s="58">
        <v>1448918.1790343751</v>
      </c>
      <c r="V1105" s="58">
        <v>648956.0712248385</v>
      </c>
      <c r="W1105" s="58" t="str">
        <f t="shared" si="17"/>
        <v>A</v>
      </c>
      <c r="X1105" s="58">
        <v>1448918</v>
      </c>
      <c r="Y1105" s="63">
        <v>1264134</v>
      </c>
    </row>
    <row r="1106" spans="1:25">
      <c r="A1106" s="64" t="s">
        <v>3165</v>
      </c>
      <c r="B1106" s="64" t="s">
        <v>3166</v>
      </c>
      <c r="C1106" s="64" t="s">
        <v>19</v>
      </c>
      <c r="D1106" s="64" t="s">
        <v>20</v>
      </c>
      <c r="E1106" s="64" t="s">
        <v>3167</v>
      </c>
      <c r="F1106" s="64" t="s">
        <v>22</v>
      </c>
      <c r="G1106" s="64" t="s">
        <v>23</v>
      </c>
      <c r="H1106" s="64" t="s">
        <v>24</v>
      </c>
      <c r="I1106" s="64" t="s">
        <v>24</v>
      </c>
      <c r="J1106" s="64" t="s">
        <v>25</v>
      </c>
      <c r="K1106" s="64" t="s">
        <v>172</v>
      </c>
      <c r="L1106" s="65">
        <v>0</v>
      </c>
      <c r="M1106" s="65">
        <v>511456</v>
      </c>
      <c r="N1106" s="65">
        <v>511456</v>
      </c>
      <c r="O1106" s="65">
        <v>583324</v>
      </c>
      <c r="P1106" s="65">
        <v>0</v>
      </c>
      <c r="Q1106" s="65">
        <v>57393</v>
      </c>
      <c r="R1106" s="65">
        <v>84808</v>
      </c>
      <c r="S1106" s="65">
        <v>2800</v>
      </c>
      <c r="T1106" s="57">
        <v>0</v>
      </c>
      <c r="U1106" s="58">
        <v>3769022.6083480516</v>
      </c>
      <c r="V1106" s="58">
        <v>7448087.1265531732</v>
      </c>
      <c r="W1106" s="58" t="str">
        <f t="shared" si="17"/>
        <v>B</v>
      </c>
      <c r="X1106" s="58">
        <v>7448087</v>
      </c>
      <c r="Y1106" s="63">
        <v>6210448</v>
      </c>
    </row>
    <row r="1107" spans="1:25">
      <c r="A1107" s="64" t="s">
        <v>2065</v>
      </c>
      <c r="B1107" s="64" t="s">
        <v>3166</v>
      </c>
      <c r="C1107" s="64" t="s">
        <v>28</v>
      </c>
      <c r="D1107" s="64" t="s">
        <v>29</v>
      </c>
      <c r="E1107" s="64" t="s">
        <v>3167</v>
      </c>
      <c r="F1107" s="64" t="s">
        <v>261</v>
      </c>
      <c r="G1107" s="64" t="s">
        <v>112</v>
      </c>
      <c r="H1107" s="64" t="s">
        <v>3168</v>
      </c>
      <c r="I1107" s="64" t="s">
        <v>3168</v>
      </c>
      <c r="J1107" s="64" t="s">
        <v>3169</v>
      </c>
      <c r="K1107" s="64" t="s">
        <v>172</v>
      </c>
      <c r="L1107" s="65">
        <v>35531</v>
      </c>
      <c r="M1107" s="65">
        <v>37712</v>
      </c>
      <c r="N1107" s="65">
        <v>37712</v>
      </c>
      <c r="O1107" s="65">
        <v>42417</v>
      </c>
      <c r="P1107" s="65">
        <v>0</v>
      </c>
      <c r="Q1107" s="65">
        <v>8356</v>
      </c>
      <c r="R1107" s="65">
        <v>6019</v>
      </c>
      <c r="S1107" s="65">
        <v>171</v>
      </c>
      <c r="T1107" s="57">
        <v>10632</v>
      </c>
      <c r="U1107" s="58">
        <v>369885.39723164268</v>
      </c>
      <c r="V1107" s="58">
        <v>718264.6546304489</v>
      </c>
      <c r="W1107" s="58" t="str">
        <f t="shared" si="17"/>
        <v>B</v>
      </c>
      <c r="X1107" s="58">
        <v>718265</v>
      </c>
      <c r="Y1107" s="63">
        <v>626663</v>
      </c>
    </row>
    <row r="1108" spans="1:25">
      <c r="A1108" s="64" t="s">
        <v>3090</v>
      </c>
      <c r="B1108" s="64" t="s">
        <v>3091</v>
      </c>
      <c r="C1108" s="64" t="s">
        <v>19</v>
      </c>
      <c r="D1108" s="64" t="s">
        <v>20</v>
      </c>
      <c r="E1108" s="64" t="s">
        <v>28</v>
      </c>
      <c r="F1108" s="64" t="s">
        <v>22</v>
      </c>
      <c r="G1108" s="64" t="s">
        <v>23</v>
      </c>
      <c r="H1108" s="64" t="s">
        <v>24</v>
      </c>
      <c r="I1108" s="64" t="s">
        <v>24</v>
      </c>
      <c r="J1108" s="64" t="s">
        <v>25</v>
      </c>
      <c r="K1108" s="64" t="s">
        <v>1473</v>
      </c>
      <c r="L1108" s="65">
        <v>0</v>
      </c>
      <c r="M1108" s="65">
        <v>5347017</v>
      </c>
      <c r="N1108" s="65">
        <v>5346818</v>
      </c>
      <c r="O1108" s="65">
        <v>3012876</v>
      </c>
      <c r="P1108" s="65">
        <v>0</v>
      </c>
      <c r="Q1108" s="65">
        <v>310438</v>
      </c>
      <c r="R1108" s="65">
        <v>140791</v>
      </c>
      <c r="S1108" s="65">
        <v>14020</v>
      </c>
      <c r="T1108" s="57">
        <v>0</v>
      </c>
      <c r="U1108" s="58">
        <v>19783062.438312136</v>
      </c>
      <c r="V1108" s="58">
        <v>19704136.880407982</v>
      </c>
      <c r="W1108" s="58" t="str">
        <f t="shared" si="17"/>
        <v>A</v>
      </c>
      <c r="X1108" s="58">
        <v>19783062</v>
      </c>
      <c r="Y1108" s="63">
        <v>16495737</v>
      </c>
    </row>
    <row r="1109" spans="1:25">
      <c r="A1109" s="64" t="s">
        <v>1614</v>
      </c>
      <c r="B1109" s="64" t="s">
        <v>3091</v>
      </c>
      <c r="C1109" s="64" t="s">
        <v>28</v>
      </c>
      <c r="D1109" s="64" t="s">
        <v>29</v>
      </c>
      <c r="E1109" s="64" t="s">
        <v>28</v>
      </c>
      <c r="F1109" s="64" t="s">
        <v>3092</v>
      </c>
      <c r="G1109" s="64" t="s">
        <v>1756</v>
      </c>
      <c r="H1109" s="64" t="s">
        <v>24</v>
      </c>
      <c r="I1109" s="64" t="s">
        <v>2325</v>
      </c>
      <c r="J1109" s="64" t="s">
        <v>931</v>
      </c>
      <c r="K1109" s="64" t="s">
        <v>929</v>
      </c>
      <c r="L1109" s="65">
        <v>91023</v>
      </c>
      <c r="M1109" s="65">
        <v>103217</v>
      </c>
      <c r="N1109" s="65">
        <v>103217</v>
      </c>
      <c r="O1109" s="65">
        <v>139966</v>
      </c>
      <c r="P1109" s="65">
        <v>0</v>
      </c>
      <c r="Q1109" s="65">
        <v>10059</v>
      </c>
      <c r="R1109" s="65">
        <v>6515</v>
      </c>
      <c r="S1109" s="65">
        <v>1135</v>
      </c>
      <c r="T1109" s="57">
        <v>0</v>
      </c>
      <c r="U1109" s="58">
        <v>777344.53027541237</v>
      </c>
      <c r="V1109" s="58">
        <v>651607.86387052701</v>
      </c>
      <c r="W1109" s="58" t="str">
        <f t="shared" si="17"/>
        <v>A</v>
      </c>
      <c r="X1109" s="58">
        <v>777345</v>
      </c>
      <c r="Y1109" s="63">
        <v>678208</v>
      </c>
    </row>
    <row r="1110" spans="1:25">
      <c r="A1110" s="64" t="s">
        <v>3093</v>
      </c>
      <c r="B1110" s="64" t="s">
        <v>3091</v>
      </c>
      <c r="C1110" s="64" t="s">
        <v>28</v>
      </c>
      <c r="D1110" s="64" t="s">
        <v>29</v>
      </c>
      <c r="E1110" s="64" t="s">
        <v>28</v>
      </c>
      <c r="F1110" s="64" t="s">
        <v>859</v>
      </c>
      <c r="G1110" s="64" t="s">
        <v>1204</v>
      </c>
      <c r="H1110" s="64" t="s">
        <v>24</v>
      </c>
      <c r="I1110" s="64" t="s">
        <v>3094</v>
      </c>
      <c r="J1110" s="64" t="s">
        <v>3095</v>
      </c>
      <c r="K1110" s="64" t="s">
        <v>1473</v>
      </c>
      <c r="L1110" s="65">
        <v>7070</v>
      </c>
      <c r="M1110" s="65">
        <v>0</v>
      </c>
      <c r="N1110" s="65">
        <v>0</v>
      </c>
      <c r="O1110" s="65">
        <v>42620</v>
      </c>
      <c r="P1110" s="65">
        <v>0</v>
      </c>
      <c r="Q1110" s="65">
        <v>13322</v>
      </c>
      <c r="R1110" s="65">
        <v>495</v>
      </c>
      <c r="S1110" s="65">
        <v>65</v>
      </c>
      <c r="T1110" s="57">
        <v>0</v>
      </c>
      <c r="U1110" s="58">
        <v>505403.34793195955</v>
      </c>
      <c r="V1110" s="58">
        <v>281748.62081171654</v>
      </c>
      <c r="W1110" s="58" t="str">
        <f t="shared" si="17"/>
        <v>A</v>
      </c>
      <c r="X1110" s="58">
        <v>505403</v>
      </c>
      <c r="Y1110" s="63">
        <v>440948</v>
      </c>
    </row>
    <row r="1111" spans="1:25">
      <c r="A1111" s="64" t="s">
        <v>858</v>
      </c>
      <c r="B1111" s="64" t="s">
        <v>3091</v>
      </c>
      <c r="C1111" s="64" t="s">
        <v>28</v>
      </c>
      <c r="D1111" s="64" t="s">
        <v>29</v>
      </c>
      <c r="E1111" s="64" t="s">
        <v>28</v>
      </c>
      <c r="F1111" s="64" t="s">
        <v>188</v>
      </c>
      <c r="G1111" s="64" t="s">
        <v>3096</v>
      </c>
      <c r="H1111" s="64" t="s">
        <v>24</v>
      </c>
      <c r="I1111" s="64" t="s">
        <v>3097</v>
      </c>
      <c r="J1111" s="64" t="s">
        <v>2816</v>
      </c>
      <c r="K1111" s="64" t="s">
        <v>1473</v>
      </c>
      <c r="L1111" s="65">
        <v>17144</v>
      </c>
      <c r="M1111" s="65">
        <v>19042</v>
      </c>
      <c r="N1111" s="65">
        <v>19042</v>
      </c>
      <c r="O1111" s="65">
        <v>17835</v>
      </c>
      <c r="P1111" s="65">
        <v>0</v>
      </c>
      <c r="Q1111" s="65">
        <v>3757</v>
      </c>
      <c r="R1111" s="65">
        <v>1717</v>
      </c>
      <c r="S1111" s="65">
        <v>159</v>
      </c>
      <c r="T1111" s="57">
        <v>7761</v>
      </c>
      <c r="U1111" s="58">
        <v>177780.56523857923</v>
      </c>
      <c r="V1111" s="58">
        <v>289703.90898987162</v>
      </c>
      <c r="W1111" s="58" t="str">
        <f t="shared" si="17"/>
        <v>B</v>
      </c>
      <c r="X1111" s="58">
        <v>289704</v>
      </c>
      <c r="Y1111" s="63">
        <v>252757</v>
      </c>
    </row>
    <row r="1112" spans="1:25">
      <c r="A1112" s="64" t="s">
        <v>3098</v>
      </c>
      <c r="B1112" s="64" t="s">
        <v>3091</v>
      </c>
      <c r="C1112" s="64" t="s">
        <v>28</v>
      </c>
      <c r="D1112" s="64" t="s">
        <v>29</v>
      </c>
      <c r="E1112" s="64" t="s">
        <v>28</v>
      </c>
      <c r="F1112" s="64" t="s">
        <v>952</v>
      </c>
      <c r="G1112" s="64" t="s">
        <v>3099</v>
      </c>
      <c r="H1112" s="64" t="s">
        <v>24</v>
      </c>
      <c r="I1112" s="64" t="s">
        <v>3100</v>
      </c>
      <c r="J1112" s="64" t="s">
        <v>3101</v>
      </c>
      <c r="K1112" s="64" t="s">
        <v>1473</v>
      </c>
      <c r="L1112" s="65">
        <v>29427</v>
      </c>
      <c r="M1112" s="65">
        <v>39916</v>
      </c>
      <c r="N1112" s="65">
        <v>39916</v>
      </c>
      <c r="O1112" s="65">
        <v>43475</v>
      </c>
      <c r="P1112" s="65">
        <v>0</v>
      </c>
      <c r="Q1112" s="65">
        <v>11131</v>
      </c>
      <c r="R1112" s="65">
        <v>3452</v>
      </c>
      <c r="S1112" s="65">
        <v>348</v>
      </c>
      <c r="T1112" s="57">
        <v>460</v>
      </c>
      <c r="U1112" s="58">
        <v>487469.06038657721</v>
      </c>
      <c r="V1112" s="58">
        <v>458323.59966421808</v>
      </c>
      <c r="W1112" s="58" t="str">
        <f t="shared" si="17"/>
        <v>A</v>
      </c>
      <c r="X1112" s="58">
        <v>487469</v>
      </c>
      <c r="Y1112" s="63">
        <v>425301</v>
      </c>
    </row>
    <row r="1113" spans="1:25">
      <c r="A1113" s="64" t="s">
        <v>3102</v>
      </c>
      <c r="B1113" s="64" t="s">
        <v>3091</v>
      </c>
      <c r="C1113" s="64" t="s">
        <v>49</v>
      </c>
      <c r="D1113" s="64" t="s">
        <v>50</v>
      </c>
      <c r="E1113" s="64" t="s">
        <v>28</v>
      </c>
      <c r="F1113" s="64" t="s">
        <v>261</v>
      </c>
      <c r="G1113" s="64" t="s">
        <v>3103</v>
      </c>
      <c r="H1113" s="64" t="s">
        <v>24</v>
      </c>
      <c r="I1113" s="64" t="s">
        <v>313</v>
      </c>
      <c r="J1113" s="64" t="s">
        <v>3104</v>
      </c>
      <c r="K1113" s="64" t="s">
        <v>1473</v>
      </c>
      <c r="L1113" s="65">
        <v>73637</v>
      </c>
      <c r="M1113" s="65">
        <v>114486</v>
      </c>
      <c r="N1113" s="65">
        <v>114486</v>
      </c>
      <c r="O1113" s="65">
        <v>222209</v>
      </c>
      <c r="P1113" s="65">
        <v>0</v>
      </c>
      <c r="Q1113" s="65">
        <v>13518</v>
      </c>
      <c r="R1113" s="65">
        <v>2177</v>
      </c>
      <c r="S1113" s="65">
        <v>883</v>
      </c>
      <c r="T1113" s="57">
        <v>0</v>
      </c>
      <c r="U1113" s="58">
        <v>1002947.0188448706</v>
      </c>
      <c r="V1113" s="58">
        <v>405573.42498239211</v>
      </c>
      <c r="W1113" s="58" t="str">
        <f t="shared" si="17"/>
        <v>A</v>
      </c>
      <c r="X1113" s="58">
        <v>1002947</v>
      </c>
      <c r="Y1113" s="63">
        <v>875039</v>
      </c>
    </row>
    <row r="1114" spans="1:25">
      <c r="A1114" s="64" t="s">
        <v>3105</v>
      </c>
      <c r="B1114" s="64" t="s">
        <v>3091</v>
      </c>
      <c r="C1114" s="64" t="s">
        <v>28</v>
      </c>
      <c r="D1114" s="64" t="s">
        <v>29</v>
      </c>
      <c r="E1114" s="64" t="s">
        <v>28</v>
      </c>
      <c r="F1114" s="64" t="s">
        <v>3106</v>
      </c>
      <c r="G1114" s="64" t="s">
        <v>1204</v>
      </c>
      <c r="H1114" s="64" t="s">
        <v>24</v>
      </c>
      <c r="I1114" s="64" t="s">
        <v>3107</v>
      </c>
      <c r="J1114" s="64" t="s">
        <v>3095</v>
      </c>
      <c r="K1114" s="64" t="s">
        <v>1473</v>
      </c>
      <c r="L1114" s="65">
        <v>3653</v>
      </c>
      <c r="M1114" s="65">
        <v>0</v>
      </c>
      <c r="N1114" s="65">
        <v>0</v>
      </c>
      <c r="O1114" s="65">
        <v>21041</v>
      </c>
      <c r="P1114" s="65">
        <v>0</v>
      </c>
      <c r="Q1114" s="65">
        <v>2241</v>
      </c>
      <c r="R1114" s="65">
        <v>573</v>
      </c>
      <c r="S1114" s="65">
        <v>78</v>
      </c>
      <c r="T1114" s="57">
        <v>0</v>
      </c>
      <c r="U1114" s="58">
        <v>123639.32960075466</v>
      </c>
      <c r="V1114" s="58">
        <v>82392.691745636897</v>
      </c>
      <c r="W1114" s="58" t="str">
        <f t="shared" si="17"/>
        <v>A</v>
      </c>
      <c r="X1114" s="58">
        <v>123639</v>
      </c>
      <c r="Y1114" s="63">
        <v>107871</v>
      </c>
    </row>
    <row r="1115" spans="1:25">
      <c r="A1115" s="64" t="s">
        <v>3108</v>
      </c>
      <c r="B1115" s="64" t="s">
        <v>3091</v>
      </c>
      <c r="C1115" s="64" t="s">
        <v>49</v>
      </c>
      <c r="D1115" s="64" t="s">
        <v>50</v>
      </c>
      <c r="E1115" s="64" t="s">
        <v>28</v>
      </c>
      <c r="F1115" s="64" t="s">
        <v>205</v>
      </c>
      <c r="G1115" s="64" t="s">
        <v>3109</v>
      </c>
      <c r="H1115" s="64" t="s">
        <v>24</v>
      </c>
      <c r="I1115" s="64" t="s">
        <v>3110</v>
      </c>
      <c r="J1115" s="64" t="s">
        <v>3111</v>
      </c>
      <c r="K1115" s="64" t="s">
        <v>1473</v>
      </c>
      <c r="L1115" s="65">
        <v>9587</v>
      </c>
      <c r="M1115" s="65">
        <v>16509</v>
      </c>
      <c r="N1115" s="65">
        <v>16509</v>
      </c>
      <c r="O1115" s="65">
        <v>17411</v>
      </c>
      <c r="P1115" s="65">
        <v>0</v>
      </c>
      <c r="Q1115" s="65">
        <v>1129</v>
      </c>
      <c r="R1115" s="65">
        <v>578</v>
      </c>
      <c r="S1115" s="65">
        <v>61</v>
      </c>
      <c r="T1115" s="57">
        <v>0</v>
      </c>
      <c r="U1115" s="58">
        <v>79350.580168482775</v>
      </c>
      <c r="V1115" s="58">
        <v>62184.877794053114</v>
      </c>
      <c r="W1115" s="58" t="str">
        <f t="shared" si="17"/>
        <v>A</v>
      </c>
      <c r="X1115" s="58">
        <v>79351</v>
      </c>
      <c r="Y1115" s="63">
        <v>69231</v>
      </c>
    </row>
    <row r="1116" spans="1:25">
      <c r="A1116" s="64" t="s">
        <v>1360</v>
      </c>
      <c r="B1116" s="64" t="s">
        <v>3091</v>
      </c>
      <c r="C1116" s="64" t="s">
        <v>28</v>
      </c>
      <c r="D1116" s="64" t="s">
        <v>29</v>
      </c>
      <c r="E1116" s="64" t="s">
        <v>28</v>
      </c>
      <c r="F1116" s="64" t="s">
        <v>266</v>
      </c>
      <c r="G1116" s="64" t="s">
        <v>3112</v>
      </c>
      <c r="H1116" s="64" t="s">
        <v>24</v>
      </c>
      <c r="I1116" s="64" t="s">
        <v>3113</v>
      </c>
      <c r="J1116" s="64" t="s">
        <v>3114</v>
      </c>
      <c r="K1116" s="64" t="s">
        <v>1473</v>
      </c>
      <c r="L1116" s="65">
        <v>46577</v>
      </c>
      <c r="M1116" s="65">
        <v>56721</v>
      </c>
      <c r="N1116" s="65">
        <v>45642</v>
      </c>
      <c r="O1116" s="65">
        <v>43055</v>
      </c>
      <c r="P1116" s="65">
        <v>34645</v>
      </c>
      <c r="Q1116" s="65">
        <v>10119</v>
      </c>
      <c r="R1116" s="65">
        <v>4429</v>
      </c>
      <c r="S1116" s="65">
        <v>206</v>
      </c>
      <c r="T1116" s="57">
        <v>34896</v>
      </c>
      <c r="U1116" s="58">
        <v>431406.74528291298</v>
      </c>
      <c r="V1116" s="58">
        <v>942134.90369072929</v>
      </c>
      <c r="W1116" s="58" t="str">
        <f t="shared" si="17"/>
        <v>B</v>
      </c>
      <c r="X1116" s="58">
        <v>942135</v>
      </c>
      <c r="Y1116" s="63">
        <v>821982</v>
      </c>
    </row>
    <row r="1117" spans="1:25">
      <c r="A1117" s="64" t="s">
        <v>3115</v>
      </c>
      <c r="B1117" s="64" t="s">
        <v>3091</v>
      </c>
      <c r="C1117" s="64" t="s">
        <v>49</v>
      </c>
      <c r="D1117" s="64" t="s">
        <v>50</v>
      </c>
      <c r="E1117" s="64" t="s">
        <v>28</v>
      </c>
      <c r="F1117" s="64" t="s">
        <v>883</v>
      </c>
      <c r="G1117" s="64" t="s">
        <v>3116</v>
      </c>
      <c r="H1117" s="64" t="s">
        <v>24</v>
      </c>
      <c r="I1117" s="64" t="s">
        <v>3117</v>
      </c>
      <c r="J1117" s="64" t="s">
        <v>931</v>
      </c>
      <c r="K1117" s="64" t="s">
        <v>1473</v>
      </c>
      <c r="L1117" s="65">
        <v>13639</v>
      </c>
      <c r="M1117" s="65">
        <v>17762</v>
      </c>
      <c r="N1117" s="65">
        <v>15322</v>
      </c>
      <c r="O1117" s="65">
        <v>24286</v>
      </c>
      <c r="P1117" s="65">
        <v>0</v>
      </c>
      <c r="Q1117" s="65">
        <v>2985</v>
      </c>
      <c r="R1117" s="65">
        <v>1465</v>
      </c>
      <c r="S1117" s="65">
        <v>96</v>
      </c>
      <c r="T1117" s="57">
        <v>0</v>
      </c>
      <c r="U1117" s="58">
        <v>155997.77891821551</v>
      </c>
      <c r="V1117" s="58">
        <v>159896.69114947546</v>
      </c>
      <c r="W1117" s="58" t="str">
        <f t="shared" si="17"/>
        <v>B</v>
      </c>
      <c r="X1117" s="58">
        <v>159897</v>
      </c>
      <c r="Y1117" s="63">
        <v>139505</v>
      </c>
    </row>
    <row r="1118" spans="1:25">
      <c r="A1118" s="64" t="s">
        <v>3118</v>
      </c>
      <c r="B1118" s="64" t="s">
        <v>3091</v>
      </c>
      <c r="C1118" s="64" t="s">
        <v>28</v>
      </c>
      <c r="D1118" s="64" t="s">
        <v>29</v>
      </c>
      <c r="E1118" s="64" t="s">
        <v>28</v>
      </c>
      <c r="F1118" s="64" t="s">
        <v>298</v>
      </c>
      <c r="G1118" s="64" t="s">
        <v>3119</v>
      </c>
      <c r="H1118" s="64" t="s">
        <v>24</v>
      </c>
      <c r="I1118" s="64" t="s">
        <v>1999</v>
      </c>
      <c r="J1118" s="64" t="s">
        <v>3104</v>
      </c>
      <c r="K1118" s="64" t="s">
        <v>1473</v>
      </c>
      <c r="L1118" s="65">
        <v>89258</v>
      </c>
      <c r="M1118" s="65">
        <v>122617</v>
      </c>
      <c r="N1118" s="65">
        <v>122617</v>
      </c>
      <c r="O1118" s="65">
        <v>137436</v>
      </c>
      <c r="P1118" s="65">
        <v>0</v>
      </c>
      <c r="Q1118" s="65">
        <v>18349</v>
      </c>
      <c r="R1118" s="65">
        <v>3743</v>
      </c>
      <c r="S1118" s="65">
        <v>1993</v>
      </c>
      <c r="T1118" s="57">
        <v>0</v>
      </c>
      <c r="U1118" s="58">
        <v>1173173.6751401289</v>
      </c>
      <c r="V1118" s="58">
        <v>606827.42393751291</v>
      </c>
      <c r="W1118" s="58" t="str">
        <f t="shared" si="17"/>
        <v>A</v>
      </c>
      <c r="X1118" s="58">
        <v>1173174</v>
      </c>
      <c r="Y1118" s="63">
        <v>1023556</v>
      </c>
    </row>
    <row r="1119" spans="1:25">
      <c r="A1119" s="64" t="s">
        <v>3120</v>
      </c>
      <c r="B1119" s="64" t="s">
        <v>3091</v>
      </c>
      <c r="C1119" s="64" t="s">
        <v>28</v>
      </c>
      <c r="D1119" s="64" t="s">
        <v>29</v>
      </c>
      <c r="E1119" s="64" t="s">
        <v>28</v>
      </c>
      <c r="F1119" s="64" t="s">
        <v>301</v>
      </c>
      <c r="G1119" s="64" t="s">
        <v>3121</v>
      </c>
      <c r="H1119" s="64" t="s">
        <v>24</v>
      </c>
      <c r="I1119" s="64" t="s">
        <v>3122</v>
      </c>
      <c r="J1119" s="64" t="s">
        <v>3123</v>
      </c>
      <c r="K1119" s="64" t="s">
        <v>1473</v>
      </c>
      <c r="L1119" s="65">
        <v>11916</v>
      </c>
      <c r="M1119" s="65">
        <v>0</v>
      </c>
      <c r="N1119" s="65">
        <v>0</v>
      </c>
      <c r="O1119" s="65">
        <v>48914</v>
      </c>
      <c r="P1119" s="65">
        <v>0</v>
      </c>
      <c r="Q1119" s="65">
        <v>11013</v>
      </c>
      <c r="R1119" s="65">
        <v>1718</v>
      </c>
      <c r="S1119" s="65">
        <v>661</v>
      </c>
      <c r="T1119" s="57">
        <v>0</v>
      </c>
      <c r="U1119" s="58">
        <v>547520.8157713915</v>
      </c>
      <c r="V1119" s="58">
        <v>326445.09616619913</v>
      </c>
      <c r="W1119" s="58" t="str">
        <f t="shared" si="17"/>
        <v>A</v>
      </c>
      <c r="X1119" s="58">
        <v>547521</v>
      </c>
      <c r="Y1119" s="63">
        <v>477694</v>
      </c>
    </row>
    <row r="1120" spans="1:25">
      <c r="A1120" s="64" t="s">
        <v>3124</v>
      </c>
      <c r="B1120" s="64" t="s">
        <v>3091</v>
      </c>
      <c r="C1120" s="64" t="s">
        <v>49</v>
      </c>
      <c r="D1120" s="64" t="s">
        <v>50</v>
      </c>
      <c r="E1120" s="64" t="s">
        <v>28</v>
      </c>
      <c r="F1120" s="64" t="s">
        <v>2194</v>
      </c>
      <c r="G1120" s="64" t="s">
        <v>3125</v>
      </c>
      <c r="H1120" s="64" t="s">
        <v>24</v>
      </c>
      <c r="I1120" s="64" t="s">
        <v>3126</v>
      </c>
      <c r="J1120" s="64" t="s">
        <v>3111</v>
      </c>
      <c r="K1120" s="64" t="s">
        <v>1473</v>
      </c>
      <c r="L1120" s="65">
        <v>17895</v>
      </c>
      <c r="M1120" s="65">
        <v>23397</v>
      </c>
      <c r="N1120" s="65">
        <v>23397</v>
      </c>
      <c r="O1120" s="65">
        <v>22591</v>
      </c>
      <c r="P1120" s="65">
        <v>0</v>
      </c>
      <c r="Q1120" s="65">
        <v>4794</v>
      </c>
      <c r="R1120" s="65">
        <v>1321</v>
      </c>
      <c r="S1120" s="65">
        <v>145</v>
      </c>
      <c r="T1120" s="57">
        <v>4127</v>
      </c>
      <c r="U1120" s="58">
        <v>216721.8152536657</v>
      </c>
      <c r="V1120" s="58">
        <v>234919.52913404314</v>
      </c>
      <c r="W1120" s="58" t="str">
        <f t="shared" si="17"/>
        <v>B</v>
      </c>
      <c r="X1120" s="58">
        <v>234920</v>
      </c>
      <c r="Y1120" s="63">
        <v>204960</v>
      </c>
    </row>
    <row r="1121" spans="1:25">
      <c r="A1121" s="64" t="s">
        <v>3127</v>
      </c>
      <c r="B1121" s="64" t="s">
        <v>3091</v>
      </c>
      <c r="C1121" s="64" t="s">
        <v>28</v>
      </c>
      <c r="D1121" s="64" t="s">
        <v>29</v>
      </c>
      <c r="E1121" s="64" t="s">
        <v>28</v>
      </c>
      <c r="F1121" s="64" t="s">
        <v>333</v>
      </c>
      <c r="G1121" s="64" t="s">
        <v>3128</v>
      </c>
      <c r="H1121" s="64" t="s">
        <v>24</v>
      </c>
      <c r="I1121" s="64" t="s">
        <v>3129</v>
      </c>
      <c r="J1121" s="64" t="s">
        <v>3130</v>
      </c>
      <c r="K1121" s="64" t="s">
        <v>1473</v>
      </c>
      <c r="L1121" s="65">
        <v>54790</v>
      </c>
      <c r="M1121" s="65">
        <v>66743</v>
      </c>
      <c r="N1121" s="65">
        <v>66743</v>
      </c>
      <c r="O1121" s="65">
        <v>75568</v>
      </c>
      <c r="P1121" s="65">
        <v>0</v>
      </c>
      <c r="Q1121" s="65">
        <v>13219</v>
      </c>
      <c r="R1121" s="65">
        <v>5735</v>
      </c>
      <c r="S1121" s="65">
        <v>391</v>
      </c>
      <c r="T1121" s="57">
        <v>6235</v>
      </c>
      <c r="U1121" s="58">
        <v>622189.72741429321</v>
      </c>
      <c r="V1121" s="58">
        <v>732653.89871092467</v>
      </c>
      <c r="W1121" s="58" t="str">
        <f t="shared" si="17"/>
        <v>B</v>
      </c>
      <c r="X1121" s="58">
        <v>732654</v>
      </c>
      <c r="Y1121" s="63">
        <v>639217</v>
      </c>
    </row>
    <row r="1122" spans="1:25">
      <c r="A1122" s="64" t="s">
        <v>3131</v>
      </c>
      <c r="B1122" s="64" t="s">
        <v>3091</v>
      </c>
      <c r="C1122" s="64" t="s">
        <v>28</v>
      </c>
      <c r="D1122" s="64" t="s">
        <v>29</v>
      </c>
      <c r="E1122" s="64" t="s">
        <v>28</v>
      </c>
      <c r="F1122" s="64" t="s">
        <v>2593</v>
      </c>
      <c r="G1122" s="64" t="s">
        <v>3132</v>
      </c>
      <c r="H1122" s="64" t="s">
        <v>24</v>
      </c>
      <c r="I1122" s="64" t="s">
        <v>550</v>
      </c>
      <c r="J1122" s="64" t="s">
        <v>3104</v>
      </c>
      <c r="K1122" s="64" t="s">
        <v>1473</v>
      </c>
      <c r="L1122" s="65">
        <v>113662</v>
      </c>
      <c r="M1122" s="65">
        <v>144903</v>
      </c>
      <c r="N1122" s="65">
        <v>144903</v>
      </c>
      <c r="O1122" s="65">
        <v>180719</v>
      </c>
      <c r="P1122" s="65">
        <v>0</v>
      </c>
      <c r="Q1122" s="65">
        <v>24870</v>
      </c>
      <c r="R1122" s="65">
        <v>4130</v>
      </c>
      <c r="S1122" s="65">
        <v>1145</v>
      </c>
      <c r="T1122" s="57">
        <v>0</v>
      </c>
      <c r="U1122" s="58">
        <v>1315660.8742095928</v>
      </c>
      <c r="V1122" s="58">
        <v>755081.62595230946</v>
      </c>
      <c r="W1122" s="58" t="str">
        <f t="shared" si="17"/>
        <v>A</v>
      </c>
      <c r="X1122" s="58">
        <v>1315661</v>
      </c>
      <c r="Y1122" s="63">
        <v>1147871</v>
      </c>
    </row>
    <row r="1123" spans="1:25">
      <c r="A1123" s="64" t="s">
        <v>3133</v>
      </c>
      <c r="B1123" s="64" t="s">
        <v>3091</v>
      </c>
      <c r="C1123" s="64" t="s">
        <v>28</v>
      </c>
      <c r="D1123" s="64" t="s">
        <v>29</v>
      </c>
      <c r="E1123" s="64" t="s">
        <v>28</v>
      </c>
      <c r="F1123" s="64" t="s">
        <v>339</v>
      </c>
      <c r="G1123" s="64" t="s">
        <v>3134</v>
      </c>
      <c r="H1123" s="64" t="s">
        <v>24</v>
      </c>
      <c r="I1123" s="64" t="s">
        <v>2244</v>
      </c>
      <c r="J1123" s="64" t="s">
        <v>3104</v>
      </c>
      <c r="K1123" s="64" t="s">
        <v>1473</v>
      </c>
      <c r="L1123" s="65">
        <v>304869</v>
      </c>
      <c r="M1123" s="65">
        <v>266979</v>
      </c>
      <c r="N1123" s="65">
        <v>266979</v>
      </c>
      <c r="O1123" s="65">
        <v>242803</v>
      </c>
      <c r="P1123" s="65">
        <v>0</v>
      </c>
      <c r="Q1123" s="65">
        <v>36466</v>
      </c>
      <c r="R1123" s="65">
        <v>15564</v>
      </c>
      <c r="S1123" s="65">
        <v>2220</v>
      </c>
      <c r="T1123" s="57">
        <v>212374</v>
      </c>
      <c r="U1123" s="58">
        <v>1977137.8944034495</v>
      </c>
      <c r="V1123" s="58">
        <v>4455240.1740629766</v>
      </c>
      <c r="W1123" s="58" t="str">
        <f t="shared" si="17"/>
        <v>B</v>
      </c>
      <c r="X1123" s="58">
        <v>4455240</v>
      </c>
      <c r="Y1123" s="63">
        <v>3887052</v>
      </c>
    </row>
    <row r="1124" spans="1:25">
      <c r="A1124" s="64" t="s">
        <v>3135</v>
      </c>
      <c r="B1124" s="64" t="s">
        <v>3091</v>
      </c>
      <c r="C1124" s="64" t="s">
        <v>49</v>
      </c>
      <c r="D1124" s="64" t="s">
        <v>50</v>
      </c>
      <c r="E1124" s="64" t="s">
        <v>28</v>
      </c>
      <c r="F1124" s="64" t="s">
        <v>2594</v>
      </c>
      <c r="G1124" s="64" t="s">
        <v>3136</v>
      </c>
      <c r="H1124" s="64" t="s">
        <v>24</v>
      </c>
      <c r="I1124" s="64" t="s">
        <v>3137</v>
      </c>
      <c r="J1124" s="64" t="s">
        <v>3111</v>
      </c>
      <c r="K1124" s="64" t="s">
        <v>1473</v>
      </c>
      <c r="L1124" s="65">
        <v>36750</v>
      </c>
      <c r="M1124" s="65">
        <v>41055</v>
      </c>
      <c r="N1124" s="65">
        <v>41055</v>
      </c>
      <c r="O1124" s="65">
        <v>32420</v>
      </c>
      <c r="P1124" s="65">
        <v>0</v>
      </c>
      <c r="Q1124" s="65">
        <v>5743</v>
      </c>
      <c r="R1124" s="65">
        <v>4155</v>
      </c>
      <c r="S1124" s="65">
        <v>232</v>
      </c>
      <c r="T1124" s="57">
        <v>22449</v>
      </c>
      <c r="U1124" s="58">
        <v>280023.63653047674</v>
      </c>
      <c r="V1124" s="58">
        <v>685221.50251447666</v>
      </c>
      <c r="W1124" s="58" t="str">
        <f t="shared" si="17"/>
        <v>B</v>
      </c>
      <c r="X1124" s="58">
        <v>685222</v>
      </c>
      <c r="Y1124" s="63">
        <v>597834</v>
      </c>
    </row>
    <row r="1125" spans="1:25">
      <c r="A1125" s="64" t="s">
        <v>2156</v>
      </c>
      <c r="B1125" s="64" t="s">
        <v>3091</v>
      </c>
      <c r="C1125" s="64" t="s">
        <v>28</v>
      </c>
      <c r="D1125" s="64" t="s">
        <v>29</v>
      </c>
      <c r="E1125" s="64" t="s">
        <v>28</v>
      </c>
      <c r="F1125" s="64" t="s">
        <v>923</v>
      </c>
      <c r="G1125" s="64" t="s">
        <v>3138</v>
      </c>
      <c r="H1125" s="64" t="s">
        <v>24</v>
      </c>
      <c r="I1125" s="64" t="s">
        <v>618</v>
      </c>
      <c r="J1125" s="64" t="s">
        <v>3104</v>
      </c>
      <c r="K1125" s="64" t="s">
        <v>1473</v>
      </c>
      <c r="L1125" s="65">
        <v>114773</v>
      </c>
      <c r="M1125" s="65">
        <v>104577</v>
      </c>
      <c r="N1125" s="65">
        <v>104577</v>
      </c>
      <c r="O1125" s="65">
        <v>95535</v>
      </c>
      <c r="P1125" s="65">
        <v>0</v>
      </c>
      <c r="Q1125" s="65">
        <v>14610</v>
      </c>
      <c r="R1125" s="65">
        <v>5706</v>
      </c>
      <c r="S1125" s="65">
        <v>561</v>
      </c>
      <c r="T1125" s="57">
        <v>75824</v>
      </c>
      <c r="U1125" s="58">
        <v>733096.16450452094</v>
      </c>
      <c r="V1125" s="58">
        <v>1630732.1713870701</v>
      </c>
      <c r="W1125" s="58" t="str">
        <f t="shared" si="17"/>
        <v>B</v>
      </c>
      <c r="X1125" s="58">
        <v>1630732</v>
      </c>
      <c r="Y1125" s="63">
        <v>1422761</v>
      </c>
    </row>
    <row r="1126" spans="1:25">
      <c r="A1126" s="64" t="s">
        <v>3139</v>
      </c>
      <c r="B1126" s="64" t="s">
        <v>3091</v>
      </c>
      <c r="C1126" s="64" t="s">
        <v>28</v>
      </c>
      <c r="D1126" s="64" t="s">
        <v>29</v>
      </c>
      <c r="E1126" s="64" t="s">
        <v>28</v>
      </c>
      <c r="F1126" s="64" t="s">
        <v>1506</v>
      </c>
      <c r="G1126" s="64" t="s">
        <v>3140</v>
      </c>
      <c r="H1126" s="64" t="s">
        <v>24</v>
      </c>
      <c r="I1126" s="64" t="s">
        <v>3141</v>
      </c>
      <c r="J1126" s="64" t="s">
        <v>3095</v>
      </c>
      <c r="K1126" s="64" t="s">
        <v>1473</v>
      </c>
      <c r="L1126" s="65">
        <v>9371</v>
      </c>
      <c r="M1126" s="65">
        <v>0</v>
      </c>
      <c r="N1126" s="65">
        <v>0</v>
      </c>
      <c r="O1126" s="65">
        <v>16408</v>
      </c>
      <c r="P1126" s="65">
        <v>0</v>
      </c>
      <c r="Q1126" s="65">
        <v>4101</v>
      </c>
      <c r="R1126" s="65">
        <v>764</v>
      </c>
      <c r="S1126" s="65">
        <v>27</v>
      </c>
      <c r="T1126" s="57">
        <v>0</v>
      </c>
      <c r="U1126" s="58">
        <v>163228.1741002838</v>
      </c>
      <c r="V1126" s="58">
        <v>130440.542867558</v>
      </c>
      <c r="W1126" s="58" t="str">
        <f t="shared" si="17"/>
        <v>A</v>
      </c>
      <c r="X1126" s="58">
        <v>163228</v>
      </c>
      <c r="Y1126" s="63">
        <v>142411</v>
      </c>
    </row>
    <row r="1127" spans="1:25">
      <c r="A1127" s="64" t="s">
        <v>600</v>
      </c>
      <c r="B1127" s="64" t="s">
        <v>3091</v>
      </c>
      <c r="C1127" s="64" t="s">
        <v>28</v>
      </c>
      <c r="D1127" s="64" t="s">
        <v>29</v>
      </c>
      <c r="E1127" s="64" t="s">
        <v>28</v>
      </c>
      <c r="F1127" s="64" t="s">
        <v>3142</v>
      </c>
      <c r="G1127" s="64" t="s">
        <v>3143</v>
      </c>
      <c r="H1127" s="64" t="s">
        <v>24</v>
      </c>
      <c r="I1127" s="64" t="s">
        <v>633</v>
      </c>
      <c r="J1127" s="64" t="s">
        <v>3111</v>
      </c>
      <c r="K1127" s="64" t="s">
        <v>1473</v>
      </c>
      <c r="L1127" s="65">
        <v>219958</v>
      </c>
      <c r="M1127" s="65">
        <v>219214</v>
      </c>
      <c r="N1127" s="65">
        <v>219214</v>
      </c>
      <c r="O1127" s="65">
        <v>204214</v>
      </c>
      <c r="P1127" s="65">
        <v>0</v>
      </c>
      <c r="Q1127" s="65">
        <v>42208</v>
      </c>
      <c r="R1127" s="65">
        <v>30025</v>
      </c>
      <c r="S1127" s="65">
        <v>1310</v>
      </c>
      <c r="T1127" s="57">
        <v>124189</v>
      </c>
      <c r="U1127" s="58">
        <v>1924190.1406660294</v>
      </c>
      <c r="V1127" s="58">
        <v>4486756.4611348659</v>
      </c>
      <c r="W1127" s="58" t="str">
        <f t="shared" si="17"/>
        <v>B</v>
      </c>
      <c r="X1127" s="58">
        <v>4486756</v>
      </c>
      <c r="Y1127" s="63">
        <v>3914549</v>
      </c>
    </row>
    <row r="1128" spans="1:25">
      <c r="A1128" s="64" t="s">
        <v>3144</v>
      </c>
      <c r="B1128" s="64" t="s">
        <v>3091</v>
      </c>
      <c r="C1128" s="64" t="s">
        <v>28</v>
      </c>
      <c r="D1128" s="64" t="s">
        <v>29</v>
      </c>
      <c r="E1128" s="64" t="s">
        <v>28</v>
      </c>
      <c r="F1128" s="64" t="s">
        <v>1010</v>
      </c>
      <c r="G1128" s="64" t="s">
        <v>3145</v>
      </c>
      <c r="H1128" s="64" t="s">
        <v>24</v>
      </c>
      <c r="I1128" s="64" t="s">
        <v>636</v>
      </c>
      <c r="J1128" s="64" t="s">
        <v>3146</v>
      </c>
      <c r="K1128" s="64" t="s">
        <v>1473</v>
      </c>
      <c r="L1128" s="65">
        <v>97110</v>
      </c>
      <c r="M1128" s="65">
        <v>100220</v>
      </c>
      <c r="N1128" s="65">
        <v>100220</v>
      </c>
      <c r="O1128" s="65">
        <v>97032</v>
      </c>
      <c r="P1128" s="65">
        <v>0</v>
      </c>
      <c r="Q1128" s="65">
        <v>16958</v>
      </c>
      <c r="R1128" s="65">
        <v>10753</v>
      </c>
      <c r="S1128" s="65">
        <v>525</v>
      </c>
      <c r="T1128" s="57">
        <v>47956</v>
      </c>
      <c r="U1128" s="58">
        <v>802315.4852118385</v>
      </c>
      <c r="V1128" s="58">
        <v>1684649.7294510836</v>
      </c>
      <c r="W1128" s="58" t="str">
        <f t="shared" si="17"/>
        <v>B</v>
      </c>
      <c r="X1128" s="58">
        <v>1684650</v>
      </c>
      <c r="Y1128" s="63">
        <v>1469802</v>
      </c>
    </row>
    <row r="1129" spans="1:25">
      <c r="A1129" s="64" t="s">
        <v>3147</v>
      </c>
      <c r="B1129" s="64" t="s">
        <v>3091</v>
      </c>
      <c r="C1129" s="64" t="s">
        <v>49</v>
      </c>
      <c r="D1129" s="64" t="s">
        <v>50</v>
      </c>
      <c r="E1129" s="64" t="s">
        <v>28</v>
      </c>
      <c r="F1129" s="64" t="s">
        <v>3148</v>
      </c>
      <c r="G1129" s="64" t="s">
        <v>3149</v>
      </c>
      <c r="H1129" s="64" t="s">
        <v>24</v>
      </c>
      <c r="I1129" s="64" t="s">
        <v>3150</v>
      </c>
      <c r="J1129" s="64" t="s">
        <v>3104</v>
      </c>
      <c r="K1129" s="64" t="s">
        <v>1473</v>
      </c>
      <c r="L1129" s="65">
        <v>43975</v>
      </c>
      <c r="M1129" s="65">
        <v>47621</v>
      </c>
      <c r="N1129" s="65">
        <v>47621</v>
      </c>
      <c r="O1129" s="65">
        <v>84585</v>
      </c>
      <c r="P1129" s="65">
        <v>0</v>
      </c>
      <c r="Q1129" s="65">
        <v>8546</v>
      </c>
      <c r="R1129" s="65">
        <v>2357</v>
      </c>
      <c r="S1129" s="65">
        <v>357</v>
      </c>
      <c r="T1129" s="57">
        <v>0</v>
      </c>
      <c r="U1129" s="58">
        <v>490120.33391551522</v>
      </c>
      <c r="V1129" s="58">
        <v>326485.41664620081</v>
      </c>
      <c r="W1129" s="58" t="str">
        <f t="shared" si="17"/>
        <v>A</v>
      </c>
      <c r="X1129" s="58">
        <v>490120</v>
      </c>
      <c r="Y1129" s="63">
        <v>427614</v>
      </c>
    </row>
    <row r="1130" spans="1:25">
      <c r="A1130" s="64" t="s">
        <v>3151</v>
      </c>
      <c r="B1130" s="64" t="s">
        <v>3091</v>
      </c>
      <c r="C1130" s="64" t="s">
        <v>28</v>
      </c>
      <c r="D1130" s="64" t="s">
        <v>29</v>
      </c>
      <c r="E1130" s="64" t="s">
        <v>28</v>
      </c>
      <c r="F1130" s="64" t="s">
        <v>3152</v>
      </c>
      <c r="G1130" s="64" t="s">
        <v>3153</v>
      </c>
      <c r="H1130" s="64" t="s">
        <v>24</v>
      </c>
      <c r="I1130" s="64" t="s">
        <v>1743</v>
      </c>
      <c r="J1130" s="64" t="s">
        <v>3104</v>
      </c>
      <c r="K1130" s="64" t="s">
        <v>1473</v>
      </c>
      <c r="L1130" s="65">
        <v>85218</v>
      </c>
      <c r="M1130" s="65">
        <v>262199</v>
      </c>
      <c r="N1130" s="65">
        <v>262199</v>
      </c>
      <c r="O1130" s="65">
        <v>437994</v>
      </c>
      <c r="P1130" s="65">
        <v>0</v>
      </c>
      <c r="Q1130" s="65">
        <v>29156</v>
      </c>
      <c r="R1130" s="65">
        <v>2154</v>
      </c>
      <c r="S1130" s="65">
        <v>1629</v>
      </c>
      <c r="T1130" s="57">
        <v>0</v>
      </c>
      <c r="U1130" s="58">
        <v>2035414.7435503309</v>
      </c>
      <c r="V1130" s="58">
        <v>693136.12766709481</v>
      </c>
      <c r="W1130" s="58" t="str">
        <f t="shared" si="17"/>
        <v>A</v>
      </c>
      <c r="X1130" s="58">
        <v>2035415</v>
      </c>
      <c r="Y1130" s="63">
        <v>1775833</v>
      </c>
    </row>
    <row r="1131" spans="1:25">
      <c r="A1131" s="64" t="s">
        <v>3154</v>
      </c>
      <c r="B1131" s="64" t="s">
        <v>3091</v>
      </c>
      <c r="C1131" s="64" t="s">
        <v>28</v>
      </c>
      <c r="D1131" s="64" t="s">
        <v>29</v>
      </c>
      <c r="E1131" s="64" t="s">
        <v>28</v>
      </c>
      <c r="F1131" s="64" t="s">
        <v>1710</v>
      </c>
      <c r="G1131" s="64" t="s">
        <v>3155</v>
      </c>
      <c r="H1131" s="64" t="s">
        <v>24</v>
      </c>
      <c r="I1131" s="64" t="s">
        <v>3156</v>
      </c>
      <c r="J1131" s="64" t="s">
        <v>3157</v>
      </c>
      <c r="K1131" s="64" t="s">
        <v>1473</v>
      </c>
      <c r="L1131" s="65">
        <v>14643</v>
      </c>
      <c r="M1131" s="65">
        <v>0</v>
      </c>
      <c r="N1131" s="65">
        <v>0</v>
      </c>
      <c r="O1131" s="65">
        <v>26203</v>
      </c>
      <c r="P1131" s="65">
        <v>0</v>
      </c>
      <c r="Q1131" s="65">
        <v>3747</v>
      </c>
      <c r="R1131" s="65">
        <v>2622</v>
      </c>
      <c r="S1131" s="65">
        <v>122</v>
      </c>
      <c r="T1131" s="57">
        <v>0</v>
      </c>
      <c r="U1131" s="58">
        <v>187655.33939304049</v>
      </c>
      <c r="V1131" s="58">
        <v>256671.15607682674</v>
      </c>
      <c r="W1131" s="58" t="str">
        <f t="shared" si="17"/>
        <v>B</v>
      </c>
      <c r="X1131" s="58">
        <v>256671</v>
      </c>
      <c r="Y1131" s="63">
        <v>223937</v>
      </c>
    </row>
    <row r="1132" spans="1:25">
      <c r="A1132" s="64" t="s">
        <v>3158</v>
      </c>
      <c r="B1132" s="64" t="s">
        <v>3091</v>
      </c>
      <c r="C1132" s="64" t="s">
        <v>102</v>
      </c>
      <c r="D1132" s="64" t="s">
        <v>103</v>
      </c>
      <c r="E1132" s="64" t="s">
        <v>28</v>
      </c>
      <c r="F1132" s="64" t="s">
        <v>224</v>
      </c>
      <c r="G1132" s="64" t="s">
        <v>175</v>
      </c>
      <c r="H1132" s="64" t="s">
        <v>24</v>
      </c>
      <c r="I1132" s="64" t="s">
        <v>24</v>
      </c>
      <c r="J1132" s="64" t="s">
        <v>931</v>
      </c>
      <c r="K1132" s="64" t="s">
        <v>929</v>
      </c>
      <c r="L1132" s="65">
        <v>173593</v>
      </c>
      <c r="M1132" s="65">
        <v>162184</v>
      </c>
      <c r="N1132" s="65">
        <v>162114</v>
      </c>
      <c r="O1132" s="65">
        <v>219959</v>
      </c>
      <c r="P1132" s="65">
        <v>0</v>
      </c>
      <c r="Q1132" s="65">
        <v>14772</v>
      </c>
      <c r="R1132" s="65">
        <v>9451</v>
      </c>
      <c r="S1132" s="65">
        <v>2131</v>
      </c>
      <c r="T1132" s="57">
        <v>39219</v>
      </c>
      <c r="U1132" s="58">
        <v>1248491.6403404148</v>
      </c>
      <c r="V1132" s="58">
        <v>1400599.6210572575</v>
      </c>
      <c r="W1132" s="58" t="str">
        <f t="shared" si="17"/>
        <v>B</v>
      </c>
      <c r="X1132" s="58">
        <v>1400600</v>
      </c>
      <c r="Y1132" s="63">
        <v>1221978</v>
      </c>
    </row>
    <row r="1133" spans="1:25">
      <c r="A1133" s="64" t="s">
        <v>3159</v>
      </c>
      <c r="B1133" s="64" t="s">
        <v>3091</v>
      </c>
      <c r="C1133" s="64" t="s">
        <v>102</v>
      </c>
      <c r="D1133" s="64" t="s">
        <v>103</v>
      </c>
      <c r="E1133" s="64" t="s">
        <v>28</v>
      </c>
      <c r="F1133" s="64" t="s">
        <v>768</v>
      </c>
      <c r="G1133" s="64" t="s">
        <v>769</v>
      </c>
      <c r="H1133" s="64" t="s">
        <v>24</v>
      </c>
      <c r="I1133" s="64" t="s">
        <v>24</v>
      </c>
      <c r="J1133" s="64" t="s">
        <v>3111</v>
      </c>
      <c r="K1133" s="64" t="s">
        <v>1473</v>
      </c>
      <c r="L1133" s="65">
        <v>71197</v>
      </c>
      <c r="M1133" s="65">
        <v>141372</v>
      </c>
      <c r="N1133" s="65">
        <v>32602</v>
      </c>
      <c r="O1133" s="65">
        <v>316236</v>
      </c>
      <c r="P1133" s="65">
        <v>0</v>
      </c>
      <c r="Q1133" s="65">
        <v>17292</v>
      </c>
      <c r="R1133" s="65">
        <v>1770</v>
      </c>
      <c r="S1133" s="65">
        <v>1147</v>
      </c>
      <c r="T1133" s="57">
        <v>0</v>
      </c>
      <c r="U1133" s="58">
        <v>1348791.7933624643</v>
      </c>
      <c r="V1133" s="58">
        <v>446283.83843037847</v>
      </c>
      <c r="W1133" s="58" t="str">
        <f t="shared" si="17"/>
        <v>A</v>
      </c>
      <c r="X1133" s="58">
        <v>1348792</v>
      </c>
      <c r="Y1133" s="63">
        <v>1176777</v>
      </c>
    </row>
    <row r="1134" spans="1:25">
      <c r="A1134" s="64" t="s">
        <v>3160</v>
      </c>
      <c r="B1134" s="64" t="s">
        <v>3091</v>
      </c>
      <c r="C1134" s="64" t="s">
        <v>102</v>
      </c>
      <c r="D1134" s="64" t="s">
        <v>103</v>
      </c>
      <c r="E1134" s="64" t="s">
        <v>28</v>
      </c>
      <c r="F1134" s="64" t="s">
        <v>771</v>
      </c>
      <c r="G1134" s="64" t="s">
        <v>242</v>
      </c>
      <c r="H1134" s="64" t="s">
        <v>24</v>
      </c>
      <c r="I1134" s="64" t="s">
        <v>24</v>
      </c>
      <c r="J1134" s="64" t="s">
        <v>931</v>
      </c>
      <c r="K1134" s="64" t="s">
        <v>929</v>
      </c>
      <c r="L1134" s="65">
        <v>288587</v>
      </c>
      <c r="M1134" s="65">
        <v>616341</v>
      </c>
      <c r="N1134" s="65">
        <v>616291</v>
      </c>
      <c r="O1134" s="65">
        <v>1104291</v>
      </c>
      <c r="P1134" s="65">
        <v>0</v>
      </c>
      <c r="Q1134" s="65">
        <v>52348</v>
      </c>
      <c r="R1134" s="65">
        <v>6063</v>
      </c>
      <c r="S1134" s="65">
        <v>7531</v>
      </c>
      <c r="T1134" s="57">
        <v>0</v>
      </c>
      <c r="U1134" s="58">
        <v>5059265.3659226242</v>
      </c>
      <c r="V1134" s="58">
        <v>1401391.9009375577</v>
      </c>
      <c r="W1134" s="58" t="str">
        <f t="shared" si="17"/>
        <v>A</v>
      </c>
      <c r="X1134" s="58">
        <v>5059265</v>
      </c>
      <c r="Y1134" s="63">
        <v>4414044</v>
      </c>
    </row>
    <row r="1135" spans="1:25">
      <c r="A1135" s="64" t="s">
        <v>3161</v>
      </c>
      <c r="B1135" s="64" t="s">
        <v>3091</v>
      </c>
      <c r="C1135" s="64" t="s">
        <v>102</v>
      </c>
      <c r="D1135" s="64" t="s">
        <v>103</v>
      </c>
      <c r="E1135" s="64" t="s">
        <v>28</v>
      </c>
      <c r="F1135" s="64" t="s">
        <v>2437</v>
      </c>
      <c r="G1135" s="64" t="s">
        <v>660</v>
      </c>
      <c r="H1135" s="64" t="s">
        <v>24</v>
      </c>
      <c r="I1135" s="64" t="s">
        <v>24</v>
      </c>
      <c r="J1135" s="64" t="s">
        <v>3111</v>
      </c>
      <c r="K1135" s="64" t="s">
        <v>1473</v>
      </c>
      <c r="L1135" s="65">
        <v>117339</v>
      </c>
      <c r="M1135" s="65">
        <v>180735</v>
      </c>
      <c r="N1135" s="65">
        <v>180735</v>
      </c>
      <c r="O1135" s="65">
        <v>306935</v>
      </c>
      <c r="P1135" s="65">
        <v>0</v>
      </c>
      <c r="Q1135" s="65">
        <v>24992</v>
      </c>
      <c r="R1135" s="65">
        <v>3820</v>
      </c>
      <c r="S1135" s="65">
        <v>1332</v>
      </c>
      <c r="T1135" s="57">
        <v>0</v>
      </c>
      <c r="U1135" s="58">
        <v>1599172.0508772463</v>
      </c>
      <c r="V1135" s="58">
        <v>735184.48016273987</v>
      </c>
      <c r="W1135" s="58" t="str">
        <f t="shared" si="17"/>
        <v>A</v>
      </c>
      <c r="X1135" s="58">
        <v>1599172</v>
      </c>
      <c r="Y1135" s="63">
        <v>1395226</v>
      </c>
    </row>
    <row r="1136" spans="1:25">
      <c r="A1136" s="64" t="s">
        <v>3162</v>
      </c>
      <c r="B1136" s="64" t="s">
        <v>3091</v>
      </c>
      <c r="C1136" s="64" t="s">
        <v>102</v>
      </c>
      <c r="D1136" s="64" t="s">
        <v>103</v>
      </c>
      <c r="E1136" s="64" t="s">
        <v>28</v>
      </c>
      <c r="F1136" s="64" t="s">
        <v>3163</v>
      </c>
      <c r="G1136" s="64" t="s">
        <v>571</v>
      </c>
      <c r="H1136" s="64" t="s">
        <v>24</v>
      </c>
      <c r="I1136" s="64" t="s">
        <v>24</v>
      </c>
      <c r="J1136" s="64" t="s">
        <v>931</v>
      </c>
      <c r="K1136" s="64" t="s">
        <v>929</v>
      </c>
      <c r="L1136" s="65">
        <v>24549</v>
      </c>
      <c r="M1136" s="65">
        <v>0</v>
      </c>
      <c r="N1136" s="65">
        <v>0</v>
      </c>
      <c r="O1136" s="65">
        <v>312311</v>
      </c>
      <c r="P1136" s="65">
        <v>0</v>
      </c>
      <c r="Q1136" s="65">
        <v>7823</v>
      </c>
      <c r="R1136" s="65">
        <v>3666</v>
      </c>
      <c r="S1136" s="65">
        <v>1100</v>
      </c>
      <c r="T1136" s="57">
        <v>0</v>
      </c>
      <c r="U1136" s="58">
        <v>1041255.4332672227</v>
      </c>
      <c r="V1136" s="58">
        <v>406658.86855956021</v>
      </c>
      <c r="W1136" s="58" t="str">
        <f t="shared" si="17"/>
        <v>A</v>
      </c>
      <c r="X1136" s="58">
        <v>1041255</v>
      </c>
      <c r="Y1136" s="63">
        <v>908461</v>
      </c>
    </row>
    <row r="1137" spans="1:25">
      <c r="A1137" s="64" t="s">
        <v>3164</v>
      </c>
      <c r="B1137" s="64" t="s">
        <v>3091</v>
      </c>
      <c r="C1137" s="64" t="s">
        <v>102</v>
      </c>
      <c r="D1137" s="64" t="s">
        <v>103</v>
      </c>
      <c r="E1137" s="64" t="s">
        <v>28</v>
      </c>
      <c r="F1137" s="64" t="s">
        <v>2537</v>
      </c>
      <c r="G1137" s="64" t="s">
        <v>2140</v>
      </c>
      <c r="H1137" s="64" t="s">
        <v>24</v>
      </c>
      <c r="I1137" s="64" t="s">
        <v>24</v>
      </c>
      <c r="J1137" s="64" t="s">
        <v>931</v>
      </c>
      <c r="K1137" s="64" t="s">
        <v>929</v>
      </c>
      <c r="L1137" s="65">
        <v>59061</v>
      </c>
      <c r="M1137" s="65">
        <v>166665</v>
      </c>
      <c r="N1137" s="65">
        <v>97806</v>
      </c>
      <c r="O1137" s="65">
        <v>454096</v>
      </c>
      <c r="P1137" s="65">
        <v>0</v>
      </c>
      <c r="Q1137" s="65">
        <v>22740</v>
      </c>
      <c r="R1137" s="65">
        <v>2179</v>
      </c>
      <c r="S1137" s="65">
        <v>3363</v>
      </c>
      <c r="T1137" s="57">
        <v>0</v>
      </c>
      <c r="U1137" s="58">
        <v>2162909.9685659856</v>
      </c>
      <c r="V1137" s="58">
        <v>576266.3488505272</v>
      </c>
      <c r="W1137" s="58" t="str">
        <f t="shared" si="17"/>
        <v>A</v>
      </c>
      <c r="X1137" s="58">
        <v>2162910</v>
      </c>
      <c r="Y1137" s="63">
        <v>1887069</v>
      </c>
    </row>
    <row r="1138" spans="1:25">
      <c r="A1138" s="64" t="s">
        <v>3170</v>
      </c>
      <c r="B1138" s="64" t="s">
        <v>3171</v>
      </c>
      <c r="C1138" s="64" t="s">
        <v>19</v>
      </c>
      <c r="D1138" s="64" t="s">
        <v>20</v>
      </c>
      <c r="E1138" s="64" t="s">
        <v>3172</v>
      </c>
      <c r="F1138" s="64" t="s">
        <v>22</v>
      </c>
      <c r="G1138" s="64" t="s">
        <v>23</v>
      </c>
      <c r="H1138" s="64" t="s">
        <v>24</v>
      </c>
      <c r="I1138" s="64" t="s">
        <v>24</v>
      </c>
      <c r="J1138" s="64" t="s">
        <v>25</v>
      </c>
      <c r="K1138" s="64" t="s">
        <v>172</v>
      </c>
      <c r="L1138" s="65">
        <v>0</v>
      </c>
      <c r="M1138" s="65">
        <v>4132423</v>
      </c>
      <c r="N1138" s="65">
        <v>4132156</v>
      </c>
      <c r="O1138" s="65">
        <v>1602914</v>
      </c>
      <c r="P1138" s="65">
        <v>0</v>
      </c>
      <c r="Q1138" s="65">
        <v>214285</v>
      </c>
      <c r="R1138" s="65">
        <v>80273</v>
      </c>
      <c r="S1138" s="65">
        <v>16234</v>
      </c>
      <c r="T1138" s="57">
        <v>0</v>
      </c>
      <c r="U1138" s="58">
        <v>14560619.164885812</v>
      </c>
      <c r="V1138" s="58">
        <v>11755727.557551375</v>
      </c>
      <c r="W1138" s="58" t="str">
        <f t="shared" si="17"/>
        <v>A</v>
      </c>
      <c r="X1138" s="58">
        <v>14560619</v>
      </c>
      <c r="Y1138" s="63">
        <v>12141100</v>
      </c>
    </row>
    <row r="1139" spans="1:25">
      <c r="A1139" s="64" t="s">
        <v>3173</v>
      </c>
      <c r="B1139" s="64" t="s">
        <v>3171</v>
      </c>
      <c r="C1139" s="64" t="s">
        <v>28</v>
      </c>
      <c r="D1139" s="64" t="s">
        <v>29</v>
      </c>
      <c r="E1139" s="64" t="s">
        <v>3172</v>
      </c>
      <c r="F1139" s="64" t="s">
        <v>1751</v>
      </c>
      <c r="G1139" s="64" t="s">
        <v>1116</v>
      </c>
      <c r="H1139" s="64" t="s">
        <v>24</v>
      </c>
      <c r="I1139" s="64" t="s">
        <v>3174</v>
      </c>
      <c r="J1139" s="64" t="s">
        <v>3175</v>
      </c>
      <c r="K1139" s="64" t="s">
        <v>172</v>
      </c>
      <c r="L1139" s="65">
        <v>8414</v>
      </c>
      <c r="M1139" s="65">
        <v>0</v>
      </c>
      <c r="N1139" s="65">
        <v>0</v>
      </c>
      <c r="O1139" s="65">
        <v>15778</v>
      </c>
      <c r="P1139" s="65">
        <v>0</v>
      </c>
      <c r="Q1139" s="65">
        <v>1189</v>
      </c>
      <c r="R1139" s="65">
        <v>1157</v>
      </c>
      <c r="S1139" s="65">
        <v>43</v>
      </c>
      <c r="T1139" s="57">
        <v>0</v>
      </c>
      <c r="U1139" s="58">
        <v>74942.359720336783</v>
      </c>
      <c r="V1139" s="58">
        <v>104671.32563768195</v>
      </c>
      <c r="W1139" s="58" t="str">
        <f t="shared" si="17"/>
        <v>B</v>
      </c>
      <c r="X1139" s="58">
        <v>104671</v>
      </c>
      <c r="Y1139" s="63">
        <v>91322</v>
      </c>
    </row>
    <row r="1140" spans="1:25">
      <c r="A1140" s="64" t="s">
        <v>43</v>
      </c>
      <c r="B1140" s="64" t="s">
        <v>3171</v>
      </c>
      <c r="C1140" s="64" t="s">
        <v>28</v>
      </c>
      <c r="D1140" s="64" t="s">
        <v>29</v>
      </c>
      <c r="E1140" s="64" t="s">
        <v>3172</v>
      </c>
      <c r="F1140" s="64" t="s">
        <v>799</v>
      </c>
      <c r="G1140" s="64" t="s">
        <v>23</v>
      </c>
      <c r="H1140" s="64" t="s">
        <v>24</v>
      </c>
      <c r="I1140" s="64" t="s">
        <v>3176</v>
      </c>
      <c r="J1140" s="64" t="s">
        <v>3177</v>
      </c>
      <c r="K1140" s="64" t="s">
        <v>172</v>
      </c>
      <c r="L1140" s="65">
        <v>11933</v>
      </c>
      <c r="M1140" s="65">
        <v>26417</v>
      </c>
      <c r="N1140" s="65">
        <v>26417</v>
      </c>
      <c r="O1140" s="65">
        <v>70180</v>
      </c>
      <c r="P1140" s="65">
        <v>0</v>
      </c>
      <c r="Q1140" s="65">
        <v>8350</v>
      </c>
      <c r="R1140" s="65">
        <v>1330</v>
      </c>
      <c r="S1140" s="65">
        <v>825</v>
      </c>
      <c r="T1140" s="57">
        <v>0</v>
      </c>
      <c r="U1140" s="58">
        <v>535008.03016069659</v>
      </c>
      <c r="V1140" s="58">
        <v>249468.58527539152</v>
      </c>
      <c r="W1140" s="58" t="str">
        <f t="shared" si="17"/>
        <v>A</v>
      </c>
      <c r="X1140" s="58">
        <v>535008</v>
      </c>
      <c r="Y1140" s="63">
        <v>466777</v>
      </c>
    </row>
    <row r="1141" spans="1:25">
      <c r="A1141" s="64" t="s">
        <v>2138</v>
      </c>
      <c r="B1141" s="64" t="s">
        <v>3171</v>
      </c>
      <c r="C1141" s="64" t="s">
        <v>28</v>
      </c>
      <c r="D1141" s="64" t="s">
        <v>29</v>
      </c>
      <c r="E1141" s="64" t="s">
        <v>3172</v>
      </c>
      <c r="F1141" s="64" t="s">
        <v>1475</v>
      </c>
      <c r="G1141" s="64" t="s">
        <v>1080</v>
      </c>
      <c r="H1141" s="64" t="s">
        <v>24</v>
      </c>
      <c r="I1141" s="64" t="s">
        <v>3178</v>
      </c>
      <c r="J1141" s="64" t="s">
        <v>3177</v>
      </c>
      <c r="K1141" s="64" t="s">
        <v>172</v>
      </c>
      <c r="L1141" s="65">
        <v>12809</v>
      </c>
      <c r="M1141" s="65">
        <v>77329</v>
      </c>
      <c r="N1141" s="65">
        <v>73903</v>
      </c>
      <c r="O1141" s="65">
        <v>122363</v>
      </c>
      <c r="P1141" s="65">
        <v>0</v>
      </c>
      <c r="Q1141" s="65">
        <v>7979</v>
      </c>
      <c r="R1141" s="65">
        <v>500</v>
      </c>
      <c r="S1141" s="65">
        <v>993</v>
      </c>
      <c r="T1141" s="57">
        <v>0</v>
      </c>
      <c r="U1141" s="58">
        <v>654588.69398185972</v>
      </c>
      <c r="V1141" s="58">
        <v>183293.4586975826</v>
      </c>
      <c r="W1141" s="58" t="str">
        <f t="shared" si="17"/>
        <v>A</v>
      </c>
      <c r="X1141" s="58">
        <v>654589</v>
      </c>
      <c r="Y1141" s="63">
        <v>571108</v>
      </c>
    </row>
    <row r="1142" spans="1:25">
      <c r="A1142" s="64" t="s">
        <v>3179</v>
      </c>
      <c r="B1142" s="64" t="s">
        <v>3171</v>
      </c>
      <c r="C1142" s="64" t="s">
        <v>28</v>
      </c>
      <c r="D1142" s="64" t="s">
        <v>29</v>
      </c>
      <c r="E1142" s="64" t="s">
        <v>3172</v>
      </c>
      <c r="F1142" s="64" t="s">
        <v>936</v>
      </c>
      <c r="G1142" s="64" t="s">
        <v>52</v>
      </c>
      <c r="H1142" s="64" t="s">
        <v>24</v>
      </c>
      <c r="I1142" s="64" t="s">
        <v>3180</v>
      </c>
      <c r="J1142" s="64" t="s">
        <v>3181</v>
      </c>
      <c r="K1142" s="64" t="s">
        <v>172</v>
      </c>
      <c r="L1142" s="65">
        <v>34688</v>
      </c>
      <c r="M1142" s="65">
        <v>45794</v>
      </c>
      <c r="N1142" s="65">
        <v>45794</v>
      </c>
      <c r="O1142" s="65">
        <v>80885</v>
      </c>
      <c r="P1142" s="65">
        <v>0</v>
      </c>
      <c r="Q1142" s="65">
        <v>16689</v>
      </c>
      <c r="R1142" s="65">
        <v>7089</v>
      </c>
      <c r="S1142" s="65">
        <v>494</v>
      </c>
      <c r="T1142" s="57">
        <v>0</v>
      </c>
      <c r="U1142" s="58">
        <v>757036.89227009669</v>
      </c>
      <c r="V1142" s="58">
        <v>815241.38973361929</v>
      </c>
      <c r="W1142" s="58" t="str">
        <f t="shared" si="17"/>
        <v>B</v>
      </c>
      <c r="X1142" s="58">
        <v>815241</v>
      </c>
      <c r="Y1142" s="63">
        <v>711271</v>
      </c>
    </row>
    <row r="1143" spans="1:25">
      <c r="A1143" s="64" t="s">
        <v>3182</v>
      </c>
      <c r="B1143" s="64" t="s">
        <v>3171</v>
      </c>
      <c r="C1143" s="64" t="s">
        <v>28</v>
      </c>
      <c r="D1143" s="64" t="s">
        <v>29</v>
      </c>
      <c r="E1143" s="64" t="s">
        <v>3172</v>
      </c>
      <c r="F1143" s="64" t="s">
        <v>2030</v>
      </c>
      <c r="G1143" s="64" t="s">
        <v>166</v>
      </c>
      <c r="H1143" s="64" t="s">
        <v>24</v>
      </c>
      <c r="I1143" s="64" t="s">
        <v>3183</v>
      </c>
      <c r="J1143" s="64" t="s">
        <v>3184</v>
      </c>
      <c r="K1143" s="64" t="s">
        <v>172</v>
      </c>
      <c r="L1143" s="65">
        <v>28922</v>
      </c>
      <c r="M1143" s="65">
        <v>36208</v>
      </c>
      <c r="N1143" s="65">
        <v>36208</v>
      </c>
      <c r="O1143" s="65">
        <v>37729</v>
      </c>
      <c r="P1143" s="65">
        <v>0</v>
      </c>
      <c r="Q1143" s="65">
        <v>6725</v>
      </c>
      <c r="R1143" s="65">
        <v>3674</v>
      </c>
      <c r="S1143" s="65">
        <v>382</v>
      </c>
      <c r="T1143" s="57">
        <v>5452</v>
      </c>
      <c r="U1143" s="58">
        <v>346125.55447038607</v>
      </c>
      <c r="V1143" s="58">
        <v>455431.86952648504</v>
      </c>
      <c r="W1143" s="58" t="str">
        <f t="shared" si="17"/>
        <v>B</v>
      </c>
      <c r="X1143" s="58">
        <v>455432</v>
      </c>
      <c r="Y1143" s="63">
        <v>397350</v>
      </c>
    </row>
    <row r="1144" spans="1:25">
      <c r="A1144" s="64" t="s">
        <v>3185</v>
      </c>
      <c r="B1144" s="64" t="s">
        <v>3171</v>
      </c>
      <c r="C1144" s="64" t="s">
        <v>28</v>
      </c>
      <c r="D1144" s="64" t="s">
        <v>29</v>
      </c>
      <c r="E1144" s="64" t="s">
        <v>3172</v>
      </c>
      <c r="F1144" s="64" t="s">
        <v>1671</v>
      </c>
      <c r="G1144" s="64" t="s">
        <v>23</v>
      </c>
      <c r="H1144" s="64" t="s">
        <v>24</v>
      </c>
      <c r="I1144" s="64" t="s">
        <v>3186</v>
      </c>
      <c r="J1144" s="64" t="s">
        <v>3187</v>
      </c>
      <c r="K1144" s="64" t="s">
        <v>172</v>
      </c>
      <c r="L1144" s="65">
        <v>383</v>
      </c>
      <c r="M1144" s="65">
        <v>0</v>
      </c>
      <c r="N1144" s="65">
        <v>0</v>
      </c>
      <c r="O1144" s="65">
        <v>13190</v>
      </c>
      <c r="P1144" s="65">
        <v>0</v>
      </c>
      <c r="Q1144" s="65">
        <v>2009</v>
      </c>
      <c r="R1144" s="65">
        <v>139</v>
      </c>
      <c r="S1144" s="65">
        <v>187</v>
      </c>
      <c r="T1144" s="57">
        <v>0</v>
      </c>
      <c r="U1144" s="58">
        <v>119512.84069329692</v>
      </c>
      <c r="V1144" s="58">
        <v>47087.377349557522</v>
      </c>
      <c r="W1144" s="58" t="str">
        <f t="shared" si="17"/>
        <v>A</v>
      </c>
      <c r="X1144" s="58">
        <v>119513</v>
      </c>
      <c r="Y1144" s="63">
        <v>104271</v>
      </c>
    </row>
    <row r="1145" spans="1:25">
      <c r="A1145" s="64" t="s">
        <v>3188</v>
      </c>
      <c r="B1145" s="64" t="s">
        <v>3171</v>
      </c>
      <c r="C1145" s="64" t="s">
        <v>28</v>
      </c>
      <c r="D1145" s="64" t="s">
        <v>29</v>
      </c>
      <c r="E1145" s="64" t="s">
        <v>3172</v>
      </c>
      <c r="F1145" s="64" t="s">
        <v>875</v>
      </c>
      <c r="G1145" s="64" t="s">
        <v>608</v>
      </c>
      <c r="H1145" s="64" t="s">
        <v>24</v>
      </c>
      <c r="I1145" s="64" t="s">
        <v>3189</v>
      </c>
      <c r="J1145" s="64" t="s">
        <v>3177</v>
      </c>
      <c r="K1145" s="64" t="s">
        <v>172</v>
      </c>
      <c r="L1145" s="65">
        <v>40304</v>
      </c>
      <c r="M1145" s="65">
        <v>54413</v>
      </c>
      <c r="N1145" s="65">
        <v>54413</v>
      </c>
      <c r="O1145" s="65">
        <v>103019</v>
      </c>
      <c r="P1145" s="65">
        <v>0</v>
      </c>
      <c r="Q1145" s="65">
        <v>14368</v>
      </c>
      <c r="R1145" s="65">
        <v>7089</v>
      </c>
      <c r="S1145" s="65">
        <v>1405</v>
      </c>
      <c r="T1145" s="57">
        <v>0</v>
      </c>
      <c r="U1145" s="58">
        <v>883255.97755143687</v>
      </c>
      <c r="V1145" s="58">
        <v>772317.2358491288</v>
      </c>
      <c r="W1145" s="58" t="str">
        <f t="shared" si="17"/>
        <v>A</v>
      </c>
      <c r="X1145" s="58">
        <v>883256</v>
      </c>
      <c r="Y1145" s="63">
        <v>770612</v>
      </c>
    </row>
    <row r="1146" spans="1:25">
      <c r="A1146" s="64" t="s">
        <v>3190</v>
      </c>
      <c r="B1146" s="64" t="s">
        <v>3171</v>
      </c>
      <c r="C1146" s="64" t="s">
        <v>49</v>
      </c>
      <c r="D1146" s="64" t="s">
        <v>50</v>
      </c>
      <c r="E1146" s="64" t="s">
        <v>3172</v>
      </c>
      <c r="F1146" s="64" t="s">
        <v>3191</v>
      </c>
      <c r="G1146" s="64" t="s">
        <v>1080</v>
      </c>
      <c r="H1146" s="64" t="s">
        <v>24</v>
      </c>
      <c r="I1146" s="64" t="s">
        <v>3192</v>
      </c>
      <c r="J1146" s="64" t="s">
        <v>3177</v>
      </c>
      <c r="K1146" s="64" t="s">
        <v>172</v>
      </c>
      <c r="L1146" s="65">
        <v>1</v>
      </c>
      <c r="M1146" s="65">
        <v>45165</v>
      </c>
      <c r="N1146" s="65">
        <v>0</v>
      </c>
      <c r="O1146" s="65">
        <v>89306</v>
      </c>
      <c r="P1146" s="65">
        <v>0</v>
      </c>
      <c r="Q1146" s="65">
        <v>10175</v>
      </c>
      <c r="R1146" s="65">
        <v>344</v>
      </c>
      <c r="S1146" s="65">
        <v>1013</v>
      </c>
      <c r="T1146" s="57">
        <v>0</v>
      </c>
      <c r="U1146" s="58">
        <v>660686.42585377675</v>
      </c>
      <c r="V1146" s="58">
        <v>212757.72680055807</v>
      </c>
      <c r="W1146" s="58" t="str">
        <f t="shared" si="17"/>
        <v>A</v>
      </c>
      <c r="X1146" s="58">
        <v>660686</v>
      </c>
      <c r="Y1146" s="63">
        <v>576427</v>
      </c>
    </row>
    <row r="1147" spans="1:25">
      <c r="A1147" s="64" t="s">
        <v>3193</v>
      </c>
      <c r="B1147" s="64" t="s">
        <v>3171</v>
      </c>
      <c r="C1147" s="64" t="s">
        <v>28</v>
      </c>
      <c r="D1147" s="64" t="s">
        <v>29</v>
      </c>
      <c r="E1147" s="64" t="s">
        <v>3172</v>
      </c>
      <c r="F1147" s="64" t="s">
        <v>298</v>
      </c>
      <c r="G1147" s="64" t="s">
        <v>181</v>
      </c>
      <c r="H1147" s="64" t="s">
        <v>24</v>
      </c>
      <c r="I1147" s="64" t="s">
        <v>3194</v>
      </c>
      <c r="J1147" s="64" t="s">
        <v>3195</v>
      </c>
      <c r="K1147" s="64" t="s">
        <v>172</v>
      </c>
      <c r="L1147" s="65">
        <v>14244</v>
      </c>
      <c r="M1147" s="65">
        <v>38389</v>
      </c>
      <c r="N1147" s="65">
        <v>34397</v>
      </c>
      <c r="O1147" s="65">
        <v>73917</v>
      </c>
      <c r="P1147" s="65">
        <v>0</v>
      </c>
      <c r="Q1147" s="65">
        <v>9505</v>
      </c>
      <c r="R1147" s="65">
        <v>398</v>
      </c>
      <c r="S1147" s="65">
        <v>880</v>
      </c>
      <c r="T1147" s="57">
        <v>0</v>
      </c>
      <c r="U1147" s="58">
        <v>587266.76034834096</v>
      </c>
      <c r="V1147" s="58">
        <v>204225.84598496449</v>
      </c>
      <c r="W1147" s="58" t="str">
        <f t="shared" si="17"/>
        <v>A</v>
      </c>
      <c r="X1147" s="58">
        <v>587267</v>
      </c>
      <c r="Y1147" s="63">
        <v>512371</v>
      </c>
    </row>
    <row r="1148" spans="1:25">
      <c r="A1148" s="64" t="s">
        <v>3196</v>
      </c>
      <c r="B1148" s="64" t="s">
        <v>3171</v>
      </c>
      <c r="C1148" s="64" t="s">
        <v>28</v>
      </c>
      <c r="D1148" s="64" t="s">
        <v>29</v>
      </c>
      <c r="E1148" s="64" t="s">
        <v>3172</v>
      </c>
      <c r="F1148" s="64" t="s">
        <v>301</v>
      </c>
      <c r="G1148" s="64" t="s">
        <v>1080</v>
      </c>
      <c r="H1148" s="64" t="s">
        <v>24</v>
      </c>
      <c r="I1148" s="64" t="s">
        <v>3197</v>
      </c>
      <c r="J1148" s="64" t="s">
        <v>3177</v>
      </c>
      <c r="K1148" s="64" t="s">
        <v>172</v>
      </c>
      <c r="L1148" s="65">
        <v>9017</v>
      </c>
      <c r="M1148" s="65">
        <v>24391</v>
      </c>
      <c r="N1148" s="65">
        <v>23152</v>
      </c>
      <c r="O1148" s="65">
        <v>92411</v>
      </c>
      <c r="P1148" s="65">
        <v>0</v>
      </c>
      <c r="Q1148" s="65">
        <v>12129</v>
      </c>
      <c r="R1148" s="65">
        <v>1025</v>
      </c>
      <c r="S1148" s="65">
        <v>1555</v>
      </c>
      <c r="T1148" s="57">
        <v>0</v>
      </c>
      <c r="U1148" s="58">
        <v>818790.80864357017</v>
      </c>
      <c r="V1148" s="58">
        <v>297560.64831542509</v>
      </c>
      <c r="W1148" s="58" t="str">
        <f t="shared" si="17"/>
        <v>A</v>
      </c>
      <c r="X1148" s="58">
        <v>818791</v>
      </c>
      <c r="Y1148" s="63">
        <v>714369</v>
      </c>
    </row>
    <row r="1149" spans="1:25">
      <c r="A1149" s="64" t="s">
        <v>437</v>
      </c>
      <c r="B1149" s="64" t="s">
        <v>3171</v>
      </c>
      <c r="C1149" s="64" t="s">
        <v>49</v>
      </c>
      <c r="D1149" s="64" t="s">
        <v>50</v>
      </c>
      <c r="E1149" s="64" t="s">
        <v>3172</v>
      </c>
      <c r="F1149" s="64" t="s">
        <v>3198</v>
      </c>
      <c r="G1149" s="64" t="s">
        <v>491</v>
      </c>
      <c r="H1149" s="64" t="s">
        <v>24</v>
      </c>
      <c r="I1149" s="64" t="s">
        <v>3199</v>
      </c>
      <c r="J1149" s="64" t="s">
        <v>3200</v>
      </c>
      <c r="K1149" s="64" t="s">
        <v>172</v>
      </c>
      <c r="L1149" s="65">
        <v>1</v>
      </c>
      <c r="M1149" s="65">
        <v>0</v>
      </c>
      <c r="N1149" s="65">
        <v>0</v>
      </c>
      <c r="O1149" s="65">
        <v>58163</v>
      </c>
      <c r="P1149" s="65">
        <v>0</v>
      </c>
      <c r="Q1149" s="65">
        <v>9884</v>
      </c>
      <c r="R1149" s="65">
        <v>894</v>
      </c>
      <c r="S1149" s="65">
        <v>713</v>
      </c>
      <c r="T1149" s="57">
        <v>0</v>
      </c>
      <c r="U1149" s="58">
        <v>539706.0375377615</v>
      </c>
      <c r="V1149" s="58">
        <v>246680.43011448631</v>
      </c>
      <c r="W1149" s="58" t="str">
        <f t="shared" si="17"/>
        <v>A</v>
      </c>
      <c r="X1149" s="58">
        <v>539706</v>
      </c>
      <c r="Y1149" s="63">
        <v>470876</v>
      </c>
    </row>
    <row r="1150" spans="1:25">
      <c r="A1150" s="64" t="s">
        <v>2936</v>
      </c>
      <c r="B1150" s="64" t="s">
        <v>3171</v>
      </c>
      <c r="C1150" s="64" t="s">
        <v>28</v>
      </c>
      <c r="D1150" s="64" t="s">
        <v>29</v>
      </c>
      <c r="E1150" s="64" t="s">
        <v>3172</v>
      </c>
      <c r="F1150" s="64" t="s">
        <v>3201</v>
      </c>
      <c r="G1150" s="64" t="s">
        <v>40</v>
      </c>
      <c r="H1150" s="64" t="s">
        <v>24</v>
      </c>
      <c r="I1150" s="64" t="s">
        <v>3202</v>
      </c>
      <c r="J1150" s="64" t="s">
        <v>2036</v>
      </c>
      <c r="K1150" s="64" t="s">
        <v>172</v>
      </c>
      <c r="L1150" s="65">
        <v>23349</v>
      </c>
      <c r="M1150" s="65">
        <v>0</v>
      </c>
      <c r="N1150" s="65">
        <v>0</v>
      </c>
      <c r="O1150" s="65">
        <v>36648</v>
      </c>
      <c r="P1150" s="65">
        <v>0</v>
      </c>
      <c r="Q1150" s="65">
        <v>7460</v>
      </c>
      <c r="R1150" s="65">
        <v>2744</v>
      </c>
      <c r="S1150" s="65">
        <v>291</v>
      </c>
      <c r="T1150" s="57">
        <v>0</v>
      </c>
      <c r="U1150" s="58">
        <v>351247.30116463982</v>
      </c>
      <c r="V1150" s="58">
        <v>334057.1375755521</v>
      </c>
      <c r="W1150" s="58" t="str">
        <f t="shared" si="17"/>
        <v>A</v>
      </c>
      <c r="X1150" s="58">
        <v>351247</v>
      </c>
      <c r="Y1150" s="63">
        <v>306452</v>
      </c>
    </row>
    <row r="1151" spans="1:25">
      <c r="A1151" s="64" t="s">
        <v>3203</v>
      </c>
      <c r="B1151" s="64" t="s">
        <v>3171</v>
      </c>
      <c r="C1151" s="64" t="s">
        <v>49</v>
      </c>
      <c r="D1151" s="64" t="s">
        <v>50</v>
      </c>
      <c r="E1151" s="64" t="s">
        <v>3172</v>
      </c>
      <c r="F1151" s="64" t="s">
        <v>321</v>
      </c>
      <c r="G1151" s="64" t="s">
        <v>608</v>
      </c>
      <c r="H1151" s="64" t="s">
        <v>24</v>
      </c>
      <c r="I1151" s="64" t="s">
        <v>3204</v>
      </c>
      <c r="J1151" s="64" t="s">
        <v>3177</v>
      </c>
      <c r="K1151" s="64" t="s">
        <v>172</v>
      </c>
      <c r="L1151" s="65">
        <v>3117</v>
      </c>
      <c r="M1151" s="65">
        <v>0</v>
      </c>
      <c r="N1151" s="65">
        <v>0</v>
      </c>
      <c r="O1151" s="65">
        <v>60020</v>
      </c>
      <c r="P1151" s="65">
        <v>0</v>
      </c>
      <c r="Q1151" s="65">
        <v>3413</v>
      </c>
      <c r="R1151" s="65">
        <v>550</v>
      </c>
      <c r="S1151" s="65">
        <v>157</v>
      </c>
      <c r="T1151" s="57">
        <v>0</v>
      </c>
      <c r="U1151" s="58">
        <v>249756.69597157824</v>
      </c>
      <c r="V1151" s="58">
        <v>102423.80886677292</v>
      </c>
      <c r="W1151" s="58" t="str">
        <f t="shared" si="17"/>
        <v>A</v>
      </c>
      <c r="X1151" s="58">
        <v>249757</v>
      </c>
      <c r="Y1151" s="63">
        <v>217905</v>
      </c>
    </row>
    <row r="1152" spans="1:25">
      <c r="A1152" s="64" t="s">
        <v>2385</v>
      </c>
      <c r="B1152" s="64" t="s">
        <v>3171</v>
      </c>
      <c r="C1152" s="64" t="s">
        <v>28</v>
      </c>
      <c r="D1152" s="64" t="s">
        <v>29</v>
      </c>
      <c r="E1152" s="64" t="s">
        <v>3172</v>
      </c>
      <c r="F1152" s="64" t="s">
        <v>1691</v>
      </c>
      <c r="G1152" s="64" t="s">
        <v>1116</v>
      </c>
      <c r="H1152" s="64" t="s">
        <v>24</v>
      </c>
      <c r="I1152" s="64" t="s">
        <v>3205</v>
      </c>
      <c r="J1152" s="64" t="s">
        <v>3175</v>
      </c>
      <c r="K1152" s="64" t="s">
        <v>172</v>
      </c>
      <c r="L1152" s="65">
        <v>7921</v>
      </c>
      <c r="M1152" s="65">
        <v>0</v>
      </c>
      <c r="N1152" s="65">
        <v>0</v>
      </c>
      <c r="O1152" s="65">
        <v>31743</v>
      </c>
      <c r="P1152" s="65">
        <v>0</v>
      </c>
      <c r="Q1152" s="65">
        <v>4967</v>
      </c>
      <c r="R1152" s="65">
        <v>1374</v>
      </c>
      <c r="S1152" s="65">
        <v>706</v>
      </c>
      <c r="T1152" s="57">
        <v>0</v>
      </c>
      <c r="U1152" s="58">
        <v>335033.36442027253</v>
      </c>
      <c r="V1152" s="58">
        <v>190048.34799082886</v>
      </c>
      <c r="W1152" s="58" t="str">
        <f t="shared" si="17"/>
        <v>A</v>
      </c>
      <c r="X1152" s="58">
        <v>335033</v>
      </c>
      <c r="Y1152" s="63">
        <v>292305</v>
      </c>
    </row>
    <row r="1153" spans="1:25">
      <c r="A1153" s="64" t="s">
        <v>3206</v>
      </c>
      <c r="B1153" s="64" t="s">
        <v>3171</v>
      </c>
      <c r="C1153" s="64" t="s">
        <v>28</v>
      </c>
      <c r="D1153" s="64" t="s">
        <v>29</v>
      </c>
      <c r="E1153" s="64" t="s">
        <v>3172</v>
      </c>
      <c r="F1153" s="64" t="s">
        <v>1271</v>
      </c>
      <c r="G1153" s="64" t="s">
        <v>302</v>
      </c>
      <c r="H1153" s="64" t="s">
        <v>24</v>
      </c>
      <c r="I1153" s="64" t="s">
        <v>3207</v>
      </c>
      <c r="J1153" s="64" t="s">
        <v>3208</v>
      </c>
      <c r="K1153" s="64" t="s">
        <v>172</v>
      </c>
      <c r="L1153" s="65">
        <v>18273</v>
      </c>
      <c r="M1153" s="65">
        <v>27447</v>
      </c>
      <c r="N1153" s="65">
        <v>27447</v>
      </c>
      <c r="O1153" s="65">
        <v>46478</v>
      </c>
      <c r="P1153" s="65">
        <v>0</v>
      </c>
      <c r="Q1153" s="65">
        <v>6566</v>
      </c>
      <c r="R1153" s="65">
        <v>3523</v>
      </c>
      <c r="S1153" s="65">
        <v>211</v>
      </c>
      <c r="T1153" s="57">
        <v>0</v>
      </c>
      <c r="U1153" s="58">
        <v>329467.30156968045</v>
      </c>
      <c r="V1153" s="58">
        <v>373192.99287772994</v>
      </c>
      <c r="W1153" s="58" t="str">
        <f t="shared" si="17"/>
        <v>B</v>
      </c>
      <c r="X1153" s="58">
        <v>373193</v>
      </c>
      <c r="Y1153" s="63">
        <v>325599</v>
      </c>
    </row>
    <row r="1154" spans="1:25">
      <c r="A1154" s="64" t="s">
        <v>3209</v>
      </c>
      <c r="B1154" s="64" t="s">
        <v>3171</v>
      </c>
      <c r="C1154" s="64" t="s">
        <v>28</v>
      </c>
      <c r="D1154" s="64" t="s">
        <v>29</v>
      </c>
      <c r="E1154" s="64" t="s">
        <v>3172</v>
      </c>
      <c r="F1154" s="64" t="s">
        <v>2089</v>
      </c>
      <c r="G1154" s="64" t="s">
        <v>1034</v>
      </c>
      <c r="H1154" s="64" t="s">
        <v>24</v>
      </c>
      <c r="I1154" s="64" t="s">
        <v>3210</v>
      </c>
      <c r="J1154" s="64" t="s">
        <v>3195</v>
      </c>
      <c r="K1154" s="64" t="s">
        <v>172</v>
      </c>
      <c r="L1154" s="65">
        <v>14522</v>
      </c>
      <c r="M1154" s="65">
        <v>18428</v>
      </c>
      <c r="N1154" s="65">
        <v>17944</v>
      </c>
      <c r="O1154" s="65">
        <v>59781</v>
      </c>
      <c r="P1154" s="65">
        <v>0</v>
      </c>
      <c r="Q1154" s="65">
        <v>11137</v>
      </c>
      <c r="R1154" s="65">
        <v>851</v>
      </c>
      <c r="S1154" s="65">
        <v>1216</v>
      </c>
      <c r="T1154" s="57">
        <v>0</v>
      </c>
      <c r="U1154" s="58">
        <v>666677.06438620342</v>
      </c>
      <c r="V1154" s="58">
        <v>266780.29549625743</v>
      </c>
      <c r="W1154" s="58" t="str">
        <f t="shared" si="17"/>
        <v>A</v>
      </c>
      <c r="X1154" s="58">
        <v>666677</v>
      </c>
      <c r="Y1154" s="63">
        <v>581654</v>
      </c>
    </row>
    <row r="1155" spans="1:25">
      <c r="A1155" s="64" t="s">
        <v>3211</v>
      </c>
      <c r="B1155" s="64" t="s">
        <v>3171</v>
      </c>
      <c r="C1155" s="64" t="s">
        <v>49</v>
      </c>
      <c r="D1155" s="64" t="s">
        <v>50</v>
      </c>
      <c r="E1155" s="64" t="s">
        <v>3172</v>
      </c>
      <c r="F1155" s="64" t="s">
        <v>1354</v>
      </c>
      <c r="G1155" s="64" t="s">
        <v>1080</v>
      </c>
      <c r="H1155" s="64" t="s">
        <v>24</v>
      </c>
      <c r="I1155" s="64" t="s">
        <v>3212</v>
      </c>
      <c r="J1155" s="64" t="s">
        <v>3177</v>
      </c>
      <c r="K1155" s="64" t="s">
        <v>172</v>
      </c>
      <c r="L1155" s="65">
        <v>1426</v>
      </c>
      <c r="M1155" s="65">
        <v>0</v>
      </c>
      <c r="N1155" s="65">
        <v>0</v>
      </c>
      <c r="O1155" s="65">
        <v>54144</v>
      </c>
      <c r="P1155" s="65">
        <v>0</v>
      </c>
      <c r="Q1155" s="65">
        <v>2639</v>
      </c>
      <c r="R1155" s="65">
        <v>191</v>
      </c>
      <c r="S1155" s="65">
        <v>269</v>
      </c>
      <c r="T1155" s="57">
        <v>0</v>
      </c>
      <c r="U1155" s="58">
        <v>233314.10903244346</v>
      </c>
      <c r="V1155" s="58">
        <v>62454.536118051255</v>
      </c>
      <c r="W1155" s="58" t="str">
        <f t="shared" ref="W1155:W1218" si="18">IF(U1155&gt;V1155, "A", "B")</f>
        <v>A</v>
      </c>
      <c r="X1155" s="58">
        <v>233314</v>
      </c>
      <c r="Y1155" s="63">
        <v>203559</v>
      </c>
    </row>
    <row r="1156" spans="1:25">
      <c r="A1156" s="64" t="s">
        <v>3213</v>
      </c>
      <c r="B1156" s="64" t="s">
        <v>3171</v>
      </c>
      <c r="C1156" s="64" t="s">
        <v>28</v>
      </c>
      <c r="D1156" s="64" t="s">
        <v>29</v>
      </c>
      <c r="E1156" s="64" t="s">
        <v>3172</v>
      </c>
      <c r="F1156" s="64" t="s">
        <v>130</v>
      </c>
      <c r="G1156" s="64" t="s">
        <v>1080</v>
      </c>
      <c r="H1156" s="64" t="s">
        <v>24</v>
      </c>
      <c r="I1156" s="64" t="s">
        <v>3214</v>
      </c>
      <c r="J1156" s="64" t="s">
        <v>3177</v>
      </c>
      <c r="K1156" s="64" t="s">
        <v>172</v>
      </c>
      <c r="L1156" s="65">
        <v>18453</v>
      </c>
      <c r="M1156" s="65">
        <v>31031</v>
      </c>
      <c r="N1156" s="65">
        <v>30612</v>
      </c>
      <c r="O1156" s="65">
        <v>90927</v>
      </c>
      <c r="P1156" s="65">
        <v>0</v>
      </c>
      <c r="Q1156" s="65">
        <v>6428</v>
      </c>
      <c r="R1156" s="65">
        <v>953</v>
      </c>
      <c r="S1156" s="65">
        <v>787</v>
      </c>
      <c r="T1156" s="57">
        <v>0</v>
      </c>
      <c r="U1156" s="58">
        <v>510111.73241736903</v>
      </c>
      <c r="V1156" s="58">
        <v>186982.08235177386</v>
      </c>
      <c r="W1156" s="58" t="str">
        <f t="shared" si="18"/>
        <v>A</v>
      </c>
      <c r="X1156" s="58">
        <v>510112</v>
      </c>
      <c r="Y1156" s="63">
        <v>445056</v>
      </c>
    </row>
    <row r="1157" spans="1:25">
      <c r="A1157" s="64" t="s">
        <v>3215</v>
      </c>
      <c r="B1157" s="64" t="s">
        <v>3171</v>
      </c>
      <c r="C1157" s="64" t="s">
        <v>28</v>
      </c>
      <c r="D1157" s="64" t="s">
        <v>29</v>
      </c>
      <c r="E1157" s="64" t="s">
        <v>3172</v>
      </c>
      <c r="F1157" s="64" t="s">
        <v>1194</v>
      </c>
      <c r="G1157" s="64" t="s">
        <v>181</v>
      </c>
      <c r="H1157" s="64" t="s">
        <v>24</v>
      </c>
      <c r="I1157" s="64" t="s">
        <v>3216</v>
      </c>
      <c r="J1157" s="64" t="s">
        <v>3195</v>
      </c>
      <c r="K1157" s="64" t="s">
        <v>172</v>
      </c>
      <c r="L1157" s="65">
        <v>23548</v>
      </c>
      <c r="M1157" s="65">
        <v>33578</v>
      </c>
      <c r="N1157" s="65">
        <v>33578</v>
      </c>
      <c r="O1157" s="65">
        <v>48058</v>
      </c>
      <c r="P1157" s="65">
        <v>0</v>
      </c>
      <c r="Q1157" s="65">
        <v>4190</v>
      </c>
      <c r="R1157" s="65">
        <v>226</v>
      </c>
      <c r="S1157" s="65">
        <v>170</v>
      </c>
      <c r="T1157" s="57">
        <v>0</v>
      </c>
      <c r="U1157" s="58">
        <v>252395.14874716848</v>
      </c>
      <c r="V1157" s="58">
        <v>93639.638763607669</v>
      </c>
      <c r="W1157" s="58" t="str">
        <f t="shared" si="18"/>
        <v>A</v>
      </c>
      <c r="X1157" s="58">
        <v>252395</v>
      </c>
      <c r="Y1157" s="63">
        <v>220206</v>
      </c>
    </row>
    <row r="1158" spans="1:25">
      <c r="A1158" s="64" t="s">
        <v>3217</v>
      </c>
      <c r="B1158" s="64" t="s">
        <v>3171</v>
      </c>
      <c r="C1158" s="64" t="s">
        <v>28</v>
      </c>
      <c r="D1158" s="64" t="s">
        <v>29</v>
      </c>
      <c r="E1158" s="64" t="s">
        <v>3172</v>
      </c>
      <c r="F1158" s="64" t="s">
        <v>2806</v>
      </c>
      <c r="G1158" s="64" t="s">
        <v>1080</v>
      </c>
      <c r="H1158" s="64" t="s">
        <v>24</v>
      </c>
      <c r="I1158" s="64" t="s">
        <v>1099</v>
      </c>
      <c r="J1158" s="64" t="s">
        <v>3177</v>
      </c>
      <c r="K1158" s="64" t="s">
        <v>172</v>
      </c>
      <c r="L1158" s="65">
        <v>557087</v>
      </c>
      <c r="M1158" s="65">
        <v>493846</v>
      </c>
      <c r="N1158" s="65">
        <v>493846</v>
      </c>
      <c r="O1158" s="65">
        <v>608660</v>
      </c>
      <c r="P1158" s="65">
        <v>0</v>
      </c>
      <c r="Q1158" s="65">
        <v>70424</v>
      </c>
      <c r="R1158" s="65">
        <v>91183</v>
      </c>
      <c r="S1158" s="65">
        <v>5495</v>
      </c>
      <c r="T1158" s="57">
        <v>223084</v>
      </c>
      <c r="U1158" s="58">
        <v>4297479.5893684942</v>
      </c>
      <c r="V1158" s="58">
        <v>10621757.44835313</v>
      </c>
      <c r="W1158" s="58" t="str">
        <f t="shared" si="18"/>
        <v>B</v>
      </c>
      <c r="X1158" s="58">
        <v>10621757</v>
      </c>
      <c r="Y1158" s="63">
        <v>9267137</v>
      </c>
    </row>
    <row r="1159" spans="1:25">
      <c r="A1159" s="64" t="s">
        <v>3218</v>
      </c>
      <c r="B1159" s="64" t="s">
        <v>3171</v>
      </c>
      <c r="C1159" s="64" t="s">
        <v>49</v>
      </c>
      <c r="D1159" s="64" t="s">
        <v>50</v>
      </c>
      <c r="E1159" s="64" t="s">
        <v>3172</v>
      </c>
      <c r="F1159" s="64" t="s">
        <v>3219</v>
      </c>
      <c r="G1159" s="64" t="s">
        <v>1080</v>
      </c>
      <c r="H1159" s="64" t="s">
        <v>24</v>
      </c>
      <c r="I1159" s="64" t="s">
        <v>3220</v>
      </c>
      <c r="J1159" s="64" t="s">
        <v>3177</v>
      </c>
      <c r="K1159" s="64" t="s">
        <v>172</v>
      </c>
      <c r="L1159" s="65">
        <v>1</v>
      </c>
      <c r="M1159" s="65">
        <v>0</v>
      </c>
      <c r="N1159" s="65">
        <v>0</v>
      </c>
      <c r="O1159" s="65">
        <v>53007</v>
      </c>
      <c r="P1159" s="65">
        <v>0</v>
      </c>
      <c r="Q1159" s="65">
        <v>4085</v>
      </c>
      <c r="R1159" s="65">
        <v>1227</v>
      </c>
      <c r="S1159" s="65">
        <v>268</v>
      </c>
      <c r="T1159" s="57">
        <v>0</v>
      </c>
      <c r="U1159" s="58">
        <v>275480.02785722614</v>
      </c>
      <c r="V1159" s="58">
        <v>163231.80421608256</v>
      </c>
      <c r="W1159" s="58" t="str">
        <f t="shared" si="18"/>
        <v>A</v>
      </c>
      <c r="X1159" s="58">
        <v>275480</v>
      </c>
      <c r="Y1159" s="63">
        <v>240347</v>
      </c>
    </row>
    <row r="1160" spans="1:25">
      <c r="A1160" s="64" t="s">
        <v>3221</v>
      </c>
      <c r="B1160" s="64" t="s">
        <v>3171</v>
      </c>
      <c r="C1160" s="64" t="s">
        <v>28</v>
      </c>
      <c r="D1160" s="64" t="s">
        <v>29</v>
      </c>
      <c r="E1160" s="64" t="s">
        <v>3172</v>
      </c>
      <c r="F1160" s="64" t="s">
        <v>3148</v>
      </c>
      <c r="G1160" s="64" t="s">
        <v>1238</v>
      </c>
      <c r="H1160" s="64" t="s">
        <v>24</v>
      </c>
      <c r="I1160" s="64" t="s">
        <v>633</v>
      </c>
      <c r="J1160" s="64" t="s">
        <v>3222</v>
      </c>
      <c r="K1160" s="64" t="s">
        <v>172</v>
      </c>
      <c r="L1160" s="65">
        <v>181608</v>
      </c>
      <c r="M1160" s="65">
        <v>171300</v>
      </c>
      <c r="N1160" s="65">
        <v>171300</v>
      </c>
      <c r="O1160" s="65">
        <v>208916</v>
      </c>
      <c r="P1160" s="65">
        <v>0</v>
      </c>
      <c r="Q1160" s="65">
        <v>36379</v>
      </c>
      <c r="R1160" s="65">
        <v>25268</v>
      </c>
      <c r="S1160" s="65">
        <v>1335</v>
      </c>
      <c r="T1160" s="57">
        <v>62229</v>
      </c>
      <c r="U1160" s="58">
        <v>1757997.9106859306</v>
      </c>
      <c r="V1160" s="58">
        <v>3260445.606955979</v>
      </c>
      <c r="W1160" s="58" t="str">
        <f t="shared" si="18"/>
        <v>B</v>
      </c>
      <c r="X1160" s="58">
        <v>3260446</v>
      </c>
      <c r="Y1160" s="63">
        <v>2844633</v>
      </c>
    </row>
    <row r="1161" spans="1:25">
      <c r="A1161" s="64" t="s">
        <v>3223</v>
      </c>
      <c r="B1161" s="64" t="s">
        <v>3171</v>
      </c>
      <c r="C1161" s="64" t="s">
        <v>28</v>
      </c>
      <c r="D1161" s="64" t="s">
        <v>29</v>
      </c>
      <c r="E1161" s="64" t="s">
        <v>3172</v>
      </c>
      <c r="F1161" s="64" t="s">
        <v>2785</v>
      </c>
      <c r="G1161" s="64" t="s">
        <v>491</v>
      </c>
      <c r="H1161" s="64" t="s">
        <v>24</v>
      </c>
      <c r="I1161" s="64" t="s">
        <v>668</v>
      </c>
      <c r="J1161" s="64" t="s">
        <v>3200</v>
      </c>
      <c r="K1161" s="64" t="s">
        <v>172</v>
      </c>
      <c r="L1161" s="65">
        <v>147979</v>
      </c>
      <c r="M1161" s="65">
        <v>158501</v>
      </c>
      <c r="N1161" s="65">
        <v>158501</v>
      </c>
      <c r="O1161" s="65">
        <v>198397</v>
      </c>
      <c r="P1161" s="65">
        <v>0</v>
      </c>
      <c r="Q1161" s="65">
        <v>32370</v>
      </c>
      <c r="R1161" s="65">
        <v>23465</v>
      </c>
      <c r="S1161" s="65">
        <v>1997</v>
      </c>
      <c r="T1161" s="57">
        <v>22539</v>
      </c>
      <c r="U1161" s="58">
        <v>1725844.2823675761</v>
      </c>
      <c r="V1161" s="58">
        <v>2558729.2382651046</v>
      </c>
      <c r="W1161" s="58" t="str">
        <f t="shared" si="18"/>
        <v>B</v>
      </c>
      <c r="X1161" s="58">
        <v>2558729</v>
      </c>
      <c r="Y1161" s="63">
        <v>2232408</v>
      </c>
    </row>
    <row r="1162" spans="1:25">
      <c r="A1162" s="64" t="s">
        <v>3224</v>
      </c>
      <c r="B1162" s="64" t="s">
        <v>3171</v>
      </c>
      <c r="C1162" s="64" t="s">
        <v>28</v>
      </c>
      <c r="D1162" s="64" t="s">
        <v>29</v>
      </c>
      <c r="E1162" s="64" t="s">
        <v>3172</v>
      </c>
      <c r="F1162" s="64" t="s">
        <v>3225</v>
      </c>
      <c r="G1162" s="64" t="s">
        <v>902</v>
      </c>
      <c r="H1162" s="64" t="s">
        <v>24</v>
      </c>
      <c r="I1162" s="64" t="s">
        <v>3226</v>
      </c>
      <c r="J1162" s="64" t="s">
        <v>1554</v>
      </c>
      <c r="K1162" s="64" t="s">
        <v>172</v>
      </c>
      <c r="L1162" s="65">
        <v>32464</v>
      </c>
      <c r="M1162" s="65">
        <v>42834</v>
      </c>
      <c r="N1162" s="65">
        <v>42834</v>
      </c>
      <c r="O1162" s="65">
        <v>161791</v>
      </c>
      <c r="P1162" s="65">
        <v>0</v>
      </c>
      <c r="Q1162" s="65">
        <v>23162</v>
      </c>
      <c r="R1162" s="65">
        <v>3806</v>
      </c>
      <c r="S1162" s="65">
        <v>1538</v>
      </c>
      <c r="T1162" s="57">
        <v>0</v>
      </c>
      <c r="U1162" s="58">
        <v>1292354.614039748</v>
      </c>
      <c r="V1162" s="58">
        <v>700340.31564967905</v>
      </c>
      <c r="W1162" s="58" t="str">
        <f t="shared" si="18"/>
        <v>A</v>
      </c>
      <c r="X1162" s="58">
        <v>1292355</v>
      </c>
      <c r="Y1162" s="63">
        <v>1127538</v>
      </c>
    </row>
    <row r="1163" spans="1:25">
      <c r="A1163" s="64" t="s">
        <v>3227</v>
      </c>
      <c r="B1163" s="64" t="s">
        <v>3171</v>
      </c>
      <c r="C1163" s="64" t="s">
        <v>28</v>
      </c>
      <c r="D1163" s="64" t="s">
        <v>29</v>
      </c>
      <c r="E1163" s="64" t="s">
        <v>3172</v>
      </c>
      <c r="F1163" s="64" t="s">
        <v>418</v>
      </c>
      <c r="G1163" s="64" t="s">
        <v>112</v>
      </c>
      <c r="H1163" s="64" t="s">
        <v>24</v>
      </c>
      <c r="I1163" s="64" t="s">
        <v>3228</v>
      </c>
      <c r="J1163" s="64" t="s">
        <v>3187</v>
      </c>
      <c r="K1163" s="64" t="s">
        <v>172</v>
      </c>
      <c r="L1163" s="65">
        <v>16726</v>
      </c>
      <c r="M1163" s="65">
        <v>0</v>
      </c>
      <c r="N1163" s="65">
        <v>0</v>
      </c>
      <c r="O1163" s="65">
        <v>31925</v>
      </c>
      <c r="P1163" s="65">
        <v>0</v>
      </c>
      <c r="Q1163" s="65">
        <v>4198</v>
      </c>
      <c r="R1163" s="65">
        <v>2016</v>
      </c>
      <c r="S1163" s="65">
        <v>231</v>
      </c>
      <c r="T1163" s="57">
        <v>0</v>
      </c>
      <c r="U1163" s="58">
        <v>231259.76862065244</v>
      </c>
      <c r="V1163" s="58">
        <v>221705.56078389444</v>
      </c>
      <c r="W1163" s="58" t="str">
        <f t="shared" si="18"/>
        <v>A</v>
      </c>
      <c r="X1163" s="58">
        <v>231260</v>
      </c>
      <c r="Y1163" s="63">
        <v>201767</v>
      </c>
    </row>
    <row r="1164" spans="1:25">
      <c r="A1164" s="64" t="s">
        <v>3229</v>
      </c>
      <c r="B1164" s="64" t="s">
        <v>3171</v>
      </c>
      <c r="C1164" s="64" t="s">
        <v>28</v>
      </c>
      <c r="D1164" s="64" t="s">
        <v>29</v>
      </c>
      <c r="E1164" s="64" t="s">
        <v>3172</v>
      </c>
      <c r="F1164" s="64" t="s">
        <v>3230</v>
      </c>
      <c r="G1164" s="64" t="s">
        <v>68</v>
      </c>
      <c r="H1164" s="64" t="s">
        <v>24</v>
      </c>
      <c r="I1164" s="64" t="s">
        <v>3231</v>
      </c>
      <c r="J1164" s="64" t="s">
        <v>3232</v>
      </c>
      <c r="K1164" s="64" t="s">
        <v>172</v>
      </c>
      <c r="L1164" s="65">
        <v>43284</v>
      </c>
      <c r="M1164" s="65">
        <v>49826</v>
      </c>
      <c r="N1164" s="65">
        <v>49826</v>
      </c>
      <c r="O1164" s="65">
        <v>91067</v>
      </c>
      <c r="P1164" s="65">
        <v>0</v>
      </c>
      <c r="Q1164" s="65">
        <v>17336</v>
      </c>
      <c r="R1164" s="65">
        <v>6262</v>
      </c>
      <c r="S1164" s="65">
        <v>1795</v>
      </c>
      <c r="T1164" s="57">
        <v>0</v>
      </c>
      <c r="U1164" s="58">
        <v>1017282.1151907172</v>
      </c>
      <c r="V1164" s="58">
        <v>768107.35855312506</v>
      </c>
      <c r="W1164" s="58" t="str">
        <f t="shared" si="18"/>
        <v>A</v>
      </c>
      <c r="X1164" s="58">
        <v>1017282</v>
      </c>
      <c r="Y1164" s="63">
        <v>887545</v>
      </c>
    </row>
    <row r="1165" spans="1:25">
      <c r="A1165" s="64" t="s">
        <v>2320</v>
      </c>
      <c r="B1165" s="64" t="s">
        <v>3171</v>
      </c>
      <c r="C1165" s="64" t="s">
        <v>102</v>
      </c>
      <c r="D1165" s="64" t="s">
        <v>103</v>
      </c>
      <c r="E1165" s="64" t="s">
        <v>3172</v>
      </c>
      <c r="F1165" s="64" t="s">
        <v>1134</v>
      </c>
      <c r="G1165" s="64" t="s">
        <v>902</v>
      </c>
      <c r="H1165" s="64" t="s">
        <v>24</v>
      </c>
      <c r="I1165" s="64" t="s">
        <v>24</v>
      </c>
      <c r="J1165" s="64" t="s">
        <v>1554</v>
      </c>
      <c r="K1165" s="64" t="s">
        <v>172</v>
      </c>
      <c r="L1165" s="65">
        <v>62680</v>
      </c>
      <c r="M1165" s="65">
        <v>151649</v>
      </c>
      <c r="N1165" s="65">
        <v>151649</v>
      </c>
      <c r="O1165" s="65">
        <v>268998</v>
      </c>
      <c r="P1165" s="65">
        <v>0</v>
      </c>
      <c r="Q1165" s="65">
        <v>20885</v>
      </c>
      <c r="R1165" s="65">
        <v>3949</v>
      </c>
      <c r="S1165" s="65">
        <v>1987</v>
      </c>
      <c r="T1165" s="57">
        <v>0</v>
      </c>
      <c r="U1165" s="58">
        <v>1508920.2923459269</v>
      </c>
      <c r="V1165" s="58">
        <v>668449.03500760184</v>
      </c>
      <c r="W1165" s="58" t="str">
        <f t="shared" si="18"/>
        <v>A</v>
      </c>
      <c r="X1165" s="58">
        <v>1508920</v>
      </c>
      <c r="Y1165" s="63">
        <v>1316484</v>
      </c>
    </row>
    <row r="1166" spans="1:25">
      <c r="A1166" s="64" t="s">
        <v>3233</v>
      </c>
      <c r="B1166" s="64" t="s">
        <v>3171</v>
      </c>
      <c r="C1166" s="64" t="s">
        <v>102</v>
      </c>
      <c r="D1166" s="64" t="s">
        <v>103</v>
      </c>
      <c r="E1166" s="64" t="s">
        <v>3172</v>
      </c>
      <c r="F1166" s="64" t="s">
        <v>1141</v>
      </c>
      <c r="G1166" s="64" t="s">
        <v>1080</v>
      </c>
      <c r="H1166" s="64" t="s">
        <v>24</v>
      </c>
      <c r="I1166" s="64" t="s">
        <v>24</v>
      </c>
      <c r="J1166" s="64" t="s">
        <v>3177</v>
      </c>
      <c r="K1166" s="64" t="s">
        <v>172</v>
      </c>
      <c r="L1166" s="65">
        <v>321062</v>
      </c>
      <c r="M1166" s="65">
        <v>541671</v>
      </c>
      <c r="N1166" s="65">
        <v>591754</v>
      </c>
      <c r="O1166" s="65">
        <v>765916</v>
      </c>
      <c r="P1166" s="65">
        <v>0</v>
      </c>
      <c r="Q1166" s="65">
        <v>54576</v>
      </c>
      <c r="R1166" s="65">
        <v>15117</v>
      </c>
      <c r="S1166" s="65">
        <v>5514</v>
      </c>
      <c r="T1166" s="57">
        <v>0</v>
      </c>
      <c r="U1166" s="58">
        <v>4121312.2233808883</v>
      </c>
      <c r="V1166" s="58">
        <v>2089618.0926021778</v>
      </c>
      <c r="W1166" s="58" t="str">
        <f t="shared" si="18"/>
        <v>A</v>
      </c>
      <c r="X1166" s="58">
        <v>4121312</v>
      </c>
      <c r="Y1166" s="63">
        <v>3595711</v>
      </c>
    </row>
    <row r="1167" spans="1:25">
      <c r="A1167" s="64" t="s">
        <v>3234</v>
      </c>
      <c r="B1167" s="64" t="s">
        <v>3171</v>
      </c>
      <c r="C1167" s="64" t="s">
        <v>102</v>
      </c>
      <c r="D1167" s="64" t="s">
        <v>103</v>
      </c>
      <c r="E1167" s="64" t="s">
        <v>3172</v>
      </c>
      <c r="F1167" s="64" t="s">
        <v>848</v>
      </c>
      <c r="G1167" s="64" t="s">
        <v>166</v>
      </c>
      <c r="H1167" s="64" t="s">
        <v>24</v>
      </c>
      <c r="I1167" s="64" t="s">
        <v>24</v>
      </c>
      <c r="J1167" s="64" t="s">
        <v>3184</v>
      </c>
      <c r="K1167" s="64" t="s">
        <v>172</v>
      </c>
      <c r="L1167" s="65">
        <v>55254</v>
      </c>
      <c r="M1167" s="65">
        <v>110944</v>
      </c>
      <c r="N1167" s="65">
        <v>110944</v>
      </c>
      <c r="O1167" s="65">
        <v>212250</v>
      </c>
      <c r="P1167" s="65">
        <v>0</v>
      </c>
      <c r="Q1167" s="65">
        <v>13894</v>
      </c>
      <c r="R1167" s="65">
        <v>5392</v>
      </c>
      <c r="S1167" s="65">
        <v>851</v>
      </c>
      <c r="T1167" s="57">
        <v>0</v>
      </c>
      <c r="U1167" s="58">
        <v>989542.95377485035</v>
      </c>
      <c r="V1167" s="58">
        <v>642279.21168979735</v>
      </c>
      <c r="W1167" s="58" t="str">
        <f t="shared" si="18"/>
        <v>A</v>
      </c>
      <c r="X1167" s="58">
        <v>989543</v>
      </c>
      <c r="Y1167" s="63">
        <v>863344</v>
      </c>
    </row>
    <row r="1168" spans="1:25">
      <c r="A1168" s="64" t="s">
        <v>3235</v>
      </c>
      <c r="B1168" s="64" t="s">
        <v>3171</v>
      </c>
      <c r="C1168" s="64" t="s">
        <v>102</v>
      </c>
      <c r="D1168" s="64" t="s">
        <v>103</v>
      </c>
      <c r="E1168" s="64" t="s">
        <v>3172</v>
      </c>
      <c r="F1168" s="64" t="s">
        <v>1979</v>
      </c>
      <c r="G1168" s="64" t="s">
        <v>491</v>
      </c>
      <c r="H1168" s="64" t="s">
        <v>24</v>
      </c>
      <c r="I1168" s="64" t="s">
        <v>24</v>
      </c>
      <c r="J1168" s="64" t="s">
        <v>3200</v>
      </c>
      <c r="K1168" s="64" t="s">
        <v>172</v>
      </c>
      <c r="L1168" s="65">
        <v>172963</v>
      </c>
      <c r="M1168" s="65">
        <v>322056</v>
      </c>
      <c r="N1168" s="65">
        <v>322032</v>
      </c>
      <c r="O1168" s="65">
        <v>512671</v>
      </c>
      <c r="P1168" s="65">
        <v>0</v>
      </c>
      <c r="Q1168" s="65">
        <v>42563</v>
      </c>
      <c r="R1168" s="65">
        <v>10235</v>
      </c>
      <c r="S1168" s="65">
        <v>3119</v>
      </c>
      <c r="T1168" s="57">
        <v>0</v>
      </c>
      <c r="U1168" s="58">
        <v>2847733.8356371252</v>
      </c>
      <c r="V1168" s="58">
        <v>1518571.6569250135</v>
      </c>
      <c r="W1168" s="58" t="str">
        <f t="shared" si="18"/>
        <v>A</v>
      </c>
      <c r="X1168" s="58">
        <v>2847734</v>
      </c>
      <c r="Y1168" s="63">
        <v>2484555</v>
      </c>
    </row>
    <row r="1169" spans="1:25">
      <c r="A1169" s="64" t="s">
        <v>3236</v>
      </c>
      <c r="B1169" s="64" t="s">
        <v>3171</v>
      </c>
      <c r="C1169" s="64" t="s">
        <v>102</v>
      </c>
      <c r="D1169" s="64" t="s">
        <v>103</v>
      </c>
      <c r="E1169" s="64" t="s">
        <v>3172</v>
      </c>
      <c r="F1169" s="64" t="s">
        <v>2533</v>
      </c>
      <c r="G1169" s="64" t="s">
        <v>608</v>
      </c>
      <c r="H1169" s="64" t="s">
        <v>24</v>
      </c>
      <c r="I1169" s="64" t="s">
        <v>24</v>
      </c>
      <c r="J1169" s="64" t="s">
        <v>3177</v>
      </c>
      <c r="K1169" s="64" t="s">
        <v>172</v>
      </c>
      <c r="L1169" s="65">
        <v>128777</v>
      </c>
      <c r="M1169" s="65">
        <v>277027</v>
      </c>
      <c r="N1169" s="65">
        <v>278227</v>
      </c>
      <c r="O1169" s="65">
        <v>531540</v>
      </c>
      <c r="P1169" s="65">
        <v>0</v>
      </c>
      <c r="Q1169" s="65">
        <v>35551</v>
      </c>
      <c r="R1169" s="65">
        <v>8551</v>
      </c>
      <c r="S1169" s="65">
        <v>3282</v>
      </c>
      <c r="T1169" s="57">
        <v>0</v>
      </c>
      <c r="U1169" s="58">
        <v>2696290.8723720601</v>
      </c>
      <c r="V1169" s="58">
        <v>1268550.057385162</v>
      </c>
      <c r="W1169" s="58" t="str">
        <f t="shared" si="18"/>
        <v>A</v>
      </c>
      <c r="X1169" s="58">
        <v>2696291</v>
      </c>
      <c r="Y1169" s="63">
        <v>2352426</v>
      </c>
    </row>
    <row r="1170" spans="1:25">
      <c r="A1170" s="64" t="s">
        <v>3237</v>
      </c>
      <c r="B1170" s="64" t="s">
        <v>3171</v>
      </c>
      <c r="C1170" s="64" t="s">
        <v>102</v>
      </c>
      <c r="D1170" s="64" t="s">
        <v>103</v>
      </c>
      <c r="E1170" s="64" t="s">
        <v>3172</v>
      </c>
      <c r="F1170" s="64" t="s">
        <v>1237</v>
      </c>
      <c r="G1170" s="64" t="s">
        <v>1238</v>
      </c>
      <c r="H1170" s="64" t="s">
        <v>24</v>
      </c>
      <c r="I1170" s="64" t="s">
        <v>24</v>
      </c>
      <c r="J1170" s="64" t="s">
        <v>3222</v>
      </c>
      <c r="K1170" s="64" t="s">
        <v>172</v>
      </c>
      <c r="L1170" s="65">
        <v>96725</v>
      </c>
      <c r="M1170" s="65">
        <v>170535</v>
      </c>
      <c r="N1170" s="65">
        <v>170535</v>
      </c>
      <c r="O1170" s="65">
        <v>262305</v>
      </c>
      <c r="P1170" s="65">
        <v>0</v>
      </c>
      <c r="Q1170" s="65">
        <v>24852</v>
      </c>
      <c r="R1170" s="65">
        <v>6785</v>
      </c>
      <c r="S1170" s="65">
        <v>1193</v>
      </c>
      <c r="T1170" s="57">
        <v>0</v>
      </c>
      <c r="U1170" s="58">
        <v>1483597.1936936069</v>
      </c>
      <c r="V1170" s="58">
        <v>944481.81779613951</v>
      </c>
      <c r="W1170" s="58" t="str">
        <f t="shared" si="18"/>
        <v>A</v>
      </c>
      <c r="X1170" s="58">
        <v>1483597</v>
      </c>
      <c r="Y1170" s="63">
        <v>1294390</v>
      </c>
    </row>
    <row r="1171" spans="1:25">
      <c r="A1171" s="64" t="s">
        <v>3307</v>
      </c>
      <c r="B1171" s="64" t="s">
        <v>3308</v>
      </c>
      <c r="C1171" s="64" t="s">
        <v>19</v>
      </c>
      <c r="D1171" s="64" t="s">
        <v>20</v>
      </c>
      <c r="E1171" s="64" t="s">
        <v>3309</v>
      </c>
      <c r="F1171" s="64" t="s">
        <v>22</v>
      </c>
      <c r="G1171" s="64" t="s">
        <v>23</v>
      </c>
      <c r="H1171" s="64" t="s">
        <v>24</v>
      </c>
      <c r="I1171" s="64" t="s">
        <v>24</v>
      </c>
      <c r="J1171" s="64" t="s">
        <v>25</v>
      </c>
      <c r="K1171" s="64" t="s">
        <v>1806</v>
      </c>
      <c r="L1171" s="65">
        <v>0</v>
      </c>
      <c r="M1171" s="65">
        <v>1950183</v>
      </c>
      <c r="N1171" s="65">
        <v>1949644</v>
      </c>
      <c r="O1171" s="65">
        <v>1615096</v>
      </c>
      <c r="P1171" s="65">
        <v>0</v>
      </c>
      <c r="Q1171" s="65">
        <v>258657</v>
      </c>
      <c r="R1171" s="65">
        <v>130097</v>
      </c>
      <c r="S1171" s="65">
        <v>7093</v>
      </c>
      <c r="T1171" s="57">
        <v>0</v>
      </c>
      <c r="U1171" s="58">
        <v>13392370.759752123</v>
      </c>
      <c r="V1171" s="58">
        <v>15804122.998856949</v>
      </c>
      <c r="W1171" s="58" t="str">
        <f t="shared" si="18"/>
        <v>B</v>
      </c>
      <c r="X1171" s="58">
        <v>15804123</v>
      </c>
      <c r="Y1171" s="63">
        <v>13177973</v>
      </c>
    </row>
    <row r="1172" spans="1:25">
      <c r="A1172" s="64" t="s">
        <v>2772</v>
      </c>
      <c r="B1172" s="64" t="s">
        <v>3308</v>
      </c>
      <c r="C1172" s="64" t="s">
        <v>28</v>
      </c>
      <c r="D1172" s="64" t="s">
        <v>29</v>
      </c>
      <c r="E1172" s="64" t="s">
        <v>3309</v>
      </c>
      <c r="F1172" s="64" t="s">
        <v>952</v>
      </c>
      <c r="G1172" s="64" t="s">
        <v>464</v>
      </c>
      <c r="H1172" s="64" t="s">
        <v>24</v>
      </c>
      <c r="I1172" s="64" t="s">
        <v>3310</v>
      </c>
      <c r="J1172" s="64" t="s">
        <v>3311</v>
      </c>
      <c r="K1172" s="64" t="s">
        <v>1806</v>
      </c>
      <c r="L1172" s="65">
        <v>85796</v>
      </c>
      <c r="M1172" s="65">
        <v>63968</v>
      </c>
      <c r="N1172" s="65">
        <v>63968</v>
      </c>
      <c r="O1172" s="65">
        <v>51400</v>
      </c>
      <c r="P1172" s="65">
        <v>0</v>
      </c>
      <c r="Q1172" s="65">
        <v>9111</v>
      </c>
      <c r="R1172" s="65">
        <v>6324</v>
      </c>
      <c r="S1172" s="65">
        <v>121</v>
      </c>
      <c r="T1172" s="57">
        <v>76695</v>
      </c>
      <c r="U1172" s="58">
        <v>402347.42209904524</v>
      </c>
      <c r="V1172" s="58">
        <v>1584143.1346940899</v>
      </c>
      <c r="W1172" s="58" t="str">
        <f t="shared" si="18"/>
        <v>B</v>
      </c>
      <c r="X1172" s="58">
        <v>1584143</v>
      </c>
      <c r="Y1172" s="63">
        <v>1382113</v>
      </c>
    </row>
    <row r="1173" spans="1:25">
      <c r="A1173" s="64" t="s">
        <v>3312</v>
      </c>
      <c r="B1173" s="64" t="s">
        <v>3308</v>
      </c>
      <c r="C1173" s="64" t="s">
        <v>28</v>
      </c>
      <c r="D1173" s="64" t="s">
        <v>29</v>
      </c>
      <c r="E1173" s="64" t="s">
        <v>3309</v>
      </c>
      <c r="F1173" s="64" t="s">
        <v>3313</v>
      </c>
      <c r="G1173" s="64" t="s">
        <v>23</v>
      </c>
      <c r="H1173" s="64" t="s">
        <v>24</v>
      </c>
      <c r="I1173" s="64" t="s">
        <v>1097</v>
      </c>
      <c r="J1173" s="64" t="s">
        <v>1585</v>
      </c>
      <c r="K1173" s="64" t="s">
        <v>1806</v>
      </c>
      <c r="L1173" s="65">
        <v>83627</v>
      </c>
      <c r="M1173" s="65">
        <v>63684</v>
      </c>
      <c r="N1173" s="65">
        <v>63684</v>
      </c>
      <c r="O1173" s="65">
        <v>49138</v>
      </c>
      <c r="P1173" s="65">
        <v>0</v>
      </c>
      <c r="Q1173" s="65">
        <v>14195</v>
      </c>
      <c r="R1173" s="65">
        <v>8743</v>
      </c>
      <c r="S1173" s="65">
        <v>174</v>
      </c>
      <c r="T1173" s="57">
        <v>75719</v>
      </c>
      <c r="U1173" s="58">
        <v>563579.69644932845</v>
      </c>
      <c r="V1173" s="58">
        <v>1838769.6273238393</v>
      </c>
      <c r="W1173" s="58" t="str">
        <f t="shared" si="18"/>
        <v>B</v>
      </c>
      <c r="X1173" s="58">
        <v>1838770</v>
      </c>
      <c r="Y1173" s="63">
        <v>1604267</v>
      </c>
    </row>
    <row r="1174" spans="1:25">
      <c r="A1174" s="64" t="s">
        <v>3314</v>
      </c>
      <c r="B1174" s="64" t="s">
        <v>3308</v>
      </c>
      <c r="C1174" s="64" t="s">
        <v>28</v>
      </c>
      <c r="D1174" s="64" t="s">
        <v>29</v>
      </c>
      <c r="E1174" s="64" t="s">
        <v>3309</v>
      </c>
      <c r="F1174" s="64" t="s">
        <v>318</v>
      </c>
      <c r="G1174" s="64" t="s">
        <v>860</v>
      </c>
      <c r="H1174" s="64" t="s">
        <v>24</v>
      </c>
      <c r="I1174" s="64" t="s">
        <v>3315</v>
      </c>
      <c r="J1174" s="64" t="s">
        <v>1772</v>
      </c>
      <c r="K1174" s="64" t="s">
        <v>1806</v>
      </c>
      <c r="L1174" s="65">
        <v>15179</v>
      </c>
      <c r="M1174" s="65">
        <v>0</v>
      </c>
      <c r="N1174" s="65">
        <v>0</v>
      </c>
      <c r="O1174" s="65">
        <v>17227</v>
      </c>
      <c r="P1174" s="65">
        <v>0</v>
      </c>
      <c r="Q1174" s="65">
        <v>3077</v>
      </c>
      <c r="R1174" s="65">
        <v>2171</v>
      </c>
      <c r="S1174" s="65">
        <v>157</v>
      </c>
      <c r="T1174" s="57">
        <v>5436</v>
      </c>
      <c r="U1174" s="58">
        <v>155287.18643105691</v>
      </c>
      <c r="V1174" s="58">
        <v>280357.15013947798</v>
      </c>
      <c r="W1174" s="58" t="str">
        <f t="shared" si="18"/>
        <v>B</v>
      </c>
      <c r="X1174" s="58">
        <v>280357</v>
      </c>
      <c r="Y1174" s="63">
        <v>244602</v>
      </c>
    </row>
    <row r="1175" spans="1:25">
      <c r="A1175" s="64" t="s">
        <v>3316</v>
      </c>
      <c r="B1175" s="64" t="s">
        <v>3308</v>
      </c>
      <c r="C1175" s="64" t="s">
        <v>28</v>
      </c>
      <c r="D1175" s="64" t="s">
        <v>29</v>
      </c>
      <c r="E1175" s="64" t="s">
        <v>3309</v>
      </c>
      <c r="F1175" s="64" t="s">
        <v>125</v>
      </c>
      <c r="G1175" s="64" t="s">
        <v>608</v>
      </c>
      <c r="H1175" s="64" t="s">
        <v>24</v>
      </c>
      <c r="I1175" s="64" t="s">
        <v>3317</v>
      </c>
      <c r="J1175" s="64" t="s">
        <v>3318</v>
      </c>
      <c r="K1175" s="64" t="s">
        <v>1806</v>
      </c>
      <c r="L1175" s="65">
        <v>22487</v>
      </c>
      <c r="M1175" s="65">
        <v>0</v>
      </c>
      <c r="N1175" s="65">
        <v>0</v>
      </c>
      <c r="O1175" s="65">
        <v>29660</v>
      </c>
      <c r="P1175" s="65">
        <v>0</v>
      </c>
      <c r="Q1175" s="65">
        <v>8179</v>
      </c>
      <c r="R1175" s="65">
        <v>2817</v>
      </c>
      <c r="S1175" s="65">
        <v>43</v>
      </c>
      <c r="T1175" s="57">
        <v>3914</v>
      </c>
      <c r="U1175" s="58">
        <v>317681.5020523445</v>
      </c>
      <c r="V1175" s="58">
        <v>401752.61962002859</v>
      </c>
      <c r="W1175" s="58" t="str">
        <f t="shared" si="18"/>
        <v>B</v>
      </c>
      <c r="X1175" s="58">
        <v>401753</v>
      </c>
      <c r="Y1175" s="63">
        <v>350516</v>
      </c>
    </row>
    <row r="1176" spans="1:25">
      <c r="A1176" s="64" t="s">
        <v>3319</v>
      </c>
      <c r="B1176" s="64" t="s">
        <v>3308</v>
      </c>
      <c r="C1176" s="64" t="s">
        <v>28</v>
      </c>
      <c r="D1176" s="64" t="s">
        <v>29</v>
      </c>
      <c r="E1176" s="64" t="s">
        <v>3309</v>
      </c>
      <c r="F1176" s="64" t="s">
        <v>1003</v>
      </c>
      <c r="G1176" s="64" t="s">
        <v>571</v>
      </c>
      <c r="H1176" s="64" t="s">
        <v>24</v>
      </c>
      <c r="I1176" s="64" t="s">
        <v>3320</v>
      </c>
      <c r="J1176" s="64" t="s">
        <v>2499</v>
      </c>
      <c r="K1176" s="64" t="s">
        <v>1806</v>
      </c>
      <c r="L1176" s="65">
        <v>44797</v>
      </c>
      <c r="M1176" s="65">
        <v>39942</v>
      </c>
      <c r="N1176" s="65">
        <v>39967</v>
      </c>
      <c r="O1176" s="65">
        <v>31492</v>
      </c>
      <c r="P1176" s="65">
        <v>0</v>
      </c>
      <c r="Q1176" s="65">
        <v>8541</v>
      </c>
      <c r="R1176" s="65">
        <v>4379</v>
      </c>
      <c r="S1176" s="65">
        <v>109</v>
      </c>
      <c r="T1176" s="57">
        <v>35391</v>
      </c>
      <c r="U1176" s="58">
        <v>343615.69529806753</v>
      </c>
      <c r="V1176" s="58">
        <v>915598.48914825148</v>
      </c>
      <c r="W1176" s="58" t="str">
        <f t="shared" si="18"/>
        <v>B</v>
      </c>
      <c r="X1176" s="58">
        <v>915598</v>
      </c>
      <c r="Y1176" s="63">
        <v>798829</v>
      </c>
    </row>
    <row r="1177" spans="1:25">
      <c r="A1177" s="64" t="s">
        <v>3321</v>
      </c>
      <c r="B1177" s="64" t="s">
        <v>3308</v>
      </c>
      <c r="C1177" s="64" t="s">
        <v>28</v>
      </c>
      <c r="D1177" s="64" t="s">
        <v>29</v>
      </c>
      <c r="E1177" s="64" t="s">
        <v>3309</v>
      </c>
      <c r="F1177" s="64" t="s">
        <v>2847</v>
      </c>
      <c r="G1177" s="64" t="s">
        <v>571</v>
      </c>
      <c r="H1177" s="64" t="s">
        <v>24</v>
      </c>
      <c r="I1177" s="64" t="s">
        <v>3322</v>
      </c>
      <c r="J1177" s="64" t="s">
        <v>2499</v>
      </c>
      <c r="K1177" s="64" t="s">
        <v>1806</v>
      </c>
      <c r="L1177" s="65">
        <v>9381</v>
      </c>
      <c r="M1177" s="65">
        <v>0</v>
      </c>
      <c r="N1177" s="65">
        <v>0</v>
      </c>
      <c r="O1177" s="65">
        <v>10749</v>
      </c>
      <c r="P1177" s="65">
        <v>0</v>
      </c>
      <c r="Q1177" s="65">
        <v>1045</v>
      </c>
      <c r="R1177" s="65">
        <v>636</v>
      </c>
      <c r="S1177" s="65">
        <v>12</v>
      </c>
      <c r="T1177" s="57">
        <v>3257</v>
      </c>
      <c r="U1177" s="58">
        <v>55369.939744246971</v>
      </c>
      <c r="V1177" s="58">
        <v>105702.30223680699</v>
      </c>
      <c r="W1177" s="58" t="str">
        <f t="shared" si="18"/>
        <v>B</v>
      </c>
      <c r="X1177" s="58">
        <v>105702</v>
      </c>
      <c r="Y1177" s="63">
        <v>92222</v>
      </c>
    </row>
    <row r="1178" spans="1:25">
      <c r="A1178" s="64" t="s">
        <v>3323</v>
      </c>
      <c r="B1178" s="64" t="s">
        <v>3308</v>
      </c>
      <c r="C1178" s="64" t="s">
        <v>28</v>
      </c>
      <c r="D1178" s="64" t="s">
        <v>29</v>
      </c>
      <c r="E1178" s="64" t="s">
        <v>3309</v>
      </c>
      <c r="F1178" s="64" t="s">
        <v>2806</v>
      </c>
      <c r="G1178" s="64" t="s">
        <v>23</v>
      </c>
      <c r="H1178" s="64" t="s">
        <v>24</v>
      </c>
      <c r="I1178" s="64" t="s">
        <v>3324</v>
      </c>
      <c r="J1178" s="64" t="s">
        <v>2521</v>
      </c>
      <c r="K1178" s="64" t="s">
        <v>1806</v>
      </c>
      <c r="L1178" s="65">
        <v>28201</v>
      </c>
      <c r="M1178" s="65">
        <v>25371</v>
      </c>
      <c r="N1178" s="65">
        <v>24736</v>
      </c>
      <c r="O1178" s="65">
        <v>19746</v>
      </c>
      <c r="P1178" s="65">
        <v>19252</v>
      </c>
      <c r="Q1178" s="65">
        <v>2462</v>
      </c>
      <c r="R1178" s="65">
        <v>1191</v>
      </c>
      <c r="S1178" s="65">
        <v>40</v>
      </c>
      <c r="T1178" s="57">
        <v>22853</v>
      </c>
      <c r="U1178" s="58">
        <v>121471.52277321607</v>
      </c>
      <c r="V1178" s="58">
        <v>417804.76487517188</v>
      </c>
      <c r="W1178" s="58" t="str">
        <f t="shared" si="18"/>
        <v>B</v>
      </c>
      <c r="X1178" s="58">
        <v>417805</v>
      </c>
      <c r="Y1178" s="63">
        <v>364521</v>
      </c>
    </row>
    <row r="1179" spans="1:25">
      <c r="A1179" s="64" t="s">
        <v>3325</v>
      </c>
      <c r="B1179" s="64" t="s">
        <v>3308</v>
      </c>
      <c r="C1179" s="64" t="s">
        <v>28</v>
      </c>
      <c r="D1179" s="64" t="s">
        <v>29</v>
      </c>
      <c r="E1179" s="64" t="s">
        <v>3309</v>
      </c>
      <c r="F1179" s="64" t="s">
        <v>2216</v>
      </c>
      <c r="G1179" s="64" t="s">
        <v>23</v>
      </c>
      <c r="H1179" s="64" t="s">
        <v>24</v>
      </c>
      <c r="I1179" s="64" t="s">
        <v>3326</v>
      </c>
      <c r="J1179" s="64" t="s">
        <v>3327</v>
      </c>
      <c r="K1179" s="64" t="s">
        <v>1806</v>
      </c>
      <c r="L1179" s="65">
        <v>53400</v>
      </c>
      <c r="M1179" s="65">
        <v>43070</v>
      </c>
      <c r="N1179" s="65">
        <v>43070</v>
      </c>
      <c r="O1179" s="65">
        <v>28486</v>
      </c>
      <c r="P1179" s="65">
        <v>0</v>
      </c>
      <c r="Q1179" s="65">
        <v>5101</v>
      </c>
      <c r="R1179" s="65">
        <v>7666</v>
      </c>
      <c r="S1179" s="65">
        <v>118</v>
      </c>
      <c r="T1179" s="57">
        <v>51241</v>
      </c>
      <c r="U1179" s="58">
        <v>233199.84642413346</v>
      </c>
      <c r="V1179" s="58">
        <v>1286041.5269814888</v>
      </c>
      <c r="W1179" s="58" t="str">
        <f t="shared" si="18"/>
        <v>B</v>
      </c>
      <c r="X1179" s="58">
        <v>1286042</v>
      </c>
      <c r="Y1179" s="63">
        <v>1122030</v>
      </c>
    </row>
    <row r="1180" spans="1:25">
      <c r="A1180" s="64" t="s">
        <v>3238</v>
      </c>
      <c r="B1180" s="64" t="s">
        <v>3239</v>
      </c>
      <c r="C1180" s="64" t="s">
        <v>19</v>
      </c>
      <c r="D1180" s="64" t="s">
        <v>20</v>
      </c>
      <c r="E1180" s="64" t="s">
        <v>3240</v>
      </c>
      <c r="F1180" s="64" t="s">
        <v>22</v>
      </c>
      <c r="G1180" s="64" t="s">
        <v>23</v>
      </c>
      <c r="H1180" s="64" t="s">
        <v>24</v>
      </c>
      <c r="I1180" s="64" t="s">
        <v>24</v>
      </c>
      <c r="J1180" s="64" t="s">
        <v>25</v>
      </c>
      <c r="K1180" s="64" t="s">
        <v>929</v>
      </c>
      <c r="L1180" s="65">
        <v>0</v>
      </c>
      <c r="M1180" s="65">
        <v>4706502</v>
      </c>
      <c r="N1180" s="65">
        <v>4705767</v>
      </c>
      <c r="O1180" s="65">
        <v>3032609</v>
      </c>
      <c r="P1180" s="65">
        <v>0</v>
      </c>
      <c r="Q1180" s="65">
        <v>248014</v>
      </c>
      <c r="R1180" s="65">
        <v>291236</v>
      </c>
      <c r="S1180" s="65">
        <v>14435</v>
      </c>
      <c r="T1180" s="57">
        <v>0</v>
      </c>
      <c r="U1180" s="58">
        <v>17972760.570667475</v>
      </c>
      <c r="V1180" s="58">
        <v>28187055.933029536</v>
      </c>
      <c r="W1180" s="58" t="str">
        <f t="shared" si="18"/>
        <v>B</v>
      </c>
      <c r="X1180" s="58">
        <v>28187056</v>
      </c>
      <c r="Y1180" s="63">
        <v>23503250</v>
      </c>
    </row>
    <row r="1181" spans="1:25">
      <c r="A1181" s="64" t="s">
        <v>3241</v>
      </c>
      <c r="B1181" s="64" t="s">
        <v>3239</v>
      </c>
      <c r="C1181" s="64" t="s">
        <v>28</v>
      </c>
      <c r="D1181" s="64" t="s">
        <v>29</v>
      </c>
      <c r="E1181" s="64" t="s">
        <v>3240</v>
      </c>
      <c r="F1181" s="64" t="s">
        <v>51</v>
      </c>
      <c r="G1181" s="64" t="s">
        <v>23</v>
      </c>
      <c r="H1181" s="64" t="s">
        <v>24</v>
      </c>
      <c r="I1181" s="64" t="s">
        <v>3242</v>
      </c>
      <c r="J1181" s="64" t="s">
        <v>3243</v>
      </c>
      <c r="K1181" s="64" t="s">
        <v>929</v>
      </c>
      <c r="L1181" s="65">
        <v>48411</v>
      </c>
      <c r="M1181" s="65">
        <v>58915</v>
      </c>
      <c r="N1181" s="65">
        <v>59032</v>
      </c>
      <c r="O1181" s="65">
        <v>72623</v>
      </c>
      <c r="P1181" s="65">
        <v>0</v>
      </c>
      <c r="Q1181" s="65">
        <v>6984</v>
      </c>
      <c r="R1181" s="65">
        <v>5988</v>
      </c>
      <c r="S1181" s="65">
        <v>559</v>
      </c>
      <c r="T1181" s="57">
        <v>0</v>
      </c>
      <c r="U1181" s="58">
        <v>452665.76050488802</v>
      </c>
      <c r="V1181" s="58">
        <v>557078.60456317838</v>
      </c>
      <c r="W1181" s="58" t="str">
        <f t="shared" si="18"/>
        <v>B</v>
      </c>
      <c r="X1181" s="58">
        <v>557079</v>
      </c>
      <c r="Y1181" s="63">
        <v>486033</v>
      </c>
    </row>
    <row r="1182" spans="1:25">
      <c r="A1182" s="64" t="s">
        <v>3244</v>
      </c>
      <c r="B1182" s="64" t="s">
        <v>3239</v>
      </c>
      <c r="C1182" s="64" t="s">
        <v>49</v>
      </c>
      <c r="D1182" s="64" t="s">
        <v>50</v>
      </c>
      <c r="E1182" s="64" t="s">
        <v>3240</v>
      </c>
      <c r="F1182" s="64" t="s">
        <v>3245</v>
      </c>
      <c r="G1182" s="64" t="s">
        <v>1024</v>
      </c>
      <c r="H1182" s="64" t="s">
        <v>24</v>
      </c>
      <c r="I1182" s="64" t="s">
        <v>3246</v>
      </c>
      <c r="J1182" s="64" t="s">
        <v>3247</v>
      </c>
      <c r="K1182" s="64" t="s">
        <v>929</v>
      </c>
      <c r="L1182" s="65">
        <v>32846</v>
      </c>
      <c r="M1182" s="65">
        <v>35207</v>
      </c>
      <c r="N1182" s="65">
        <v>35207</v>
      </c>
      <c r="O1182" s="65">
        <v>36966</v>
      </c>
      <c r="P1182" s="65">
        <v>0</v>
      </c>
      <c r="Q1182" s="65">
        <v>6777</v>
      </c>
      <c r="R1182" s="65">
        <v>3946</v>
      </c>
      <c r="S1182" s="65">
        <v>186</v>
      </c>
      <c r="T1182" s="57">
        <v>12074</v>
      </c>
      <c r="U1182" s="58">
        <v>313041.31047477119</v>
      </c>
      <c r="V1182" s="58">
        <v>559040.5990759437</v>
      </c>
      <c r="W1182" s="58" t="str">
        <f t="shared" si="18"/>
        <v>B</v>
      </c>
      <c r="X1182" s="58">
        <v>559041</v>
      </c>
      <c r="Y1182" s="63">
        <v>487745</v>
      </c>
    </row>
    <row r="1183" spans="1:25">
      <c r="A1183" s="64" t="s">
        <v>3248</v>
      </c>
      <c r="B1183" s="64" t="s">
        <v>3239</v>
      </c>
      <c r="C1183" s="64" t="s">
        <v>28</v>
      </c>
      <c r="D1183" s="64" t="s">
        <v>29</v>
      </c>
      <c r="E1183" s="64" t="s">
        <v>3240</v>
      </c>
      <c r="F1183" s="64" t="s">
        <v>3249</v>
      </c>
      <c r="G1183" s="64" t="s">
        <v>23</v>
      </c>
      <c r="H1183" s="64" t="s">
        <v>24</v>
      </c>
      <c r="I1183" s="64" t="s">
        <v>3250</v>
      </c>
      <c r="J1183" s="64" t="s">
        <v>3251</v>
      </c>
      <c r="K1183" s="64" t="s">
        <v>929</v>
      </c>
      <c r="L1183" s="65">
        <v>37987</v>
      </c>
      <c r="M1183" s="65">
        <v>51509</v>
      </c>
      <c r="N1183" s="65">
        <v>51509</v>
      </c>
      <c r="O1183" s="65">
        <v>65883</v>
      </c>
      <c r="P1183" s="65">
        <v>0</v>
      </c>
      <c r="Q1183" s="65">
        <v>11321</v>
      </c>
      <c r="R1183" s="65">
        <v>5351</v>
      </c>
      <c r="S1183" s="65">
        <v>352</v>
      </c>
      <c r="T1183" s="57">
        <v>0</v>
      </c>
      <c r="U1183" s="58">
        <v>538047.39575520414</v>
      </c>
      <c r="V1183" s="58">
        <v>591764.65070927225</v>
      </c>
      <c r="W1183" s="58" t="str">
        <f t="shared" si="18"/>
        <v>B</v>
      </c>
      <c r="X1183" s="58">
        <v>591765</v>
      </c>
      <c r="Y1183" s="63">
        <v>516296</v>
      </c>
    </row>
    <row r="1184" spans="1:25">
      <c r="A1184" s="64" t="s">
        <v>3252</v>
      </c>
      <c r="B1184" s="64" t="s">
        <v>3239</v>
      </c>
      <c r="C1184" s="64" t="s">
        <v>28</v>
      </c>
      <c r="D1184" s="64" t="s">
        <v>29</v>
      </c>
      <c r="E1184" s="64" t="s">
        <v>3240</v>
      </c>
      <c r="F1184" s="64" t="s">
        <v>3253</v>
      </c>
      <c r="G1184" s="64" t="s">
        <v>464</v>
      </c>
      <c r="H1184" s="64" t="s">
        <v>24</v>
      </c>
      <c r="I1184" s="64" t="s">
        <v>3254</v>
      </c>
      <c r="J1184" s="64" t="s">
        <v>3255</v>
      </c>
      <c r="K1184" s="64" t="s">
        <v>929</v>
      </c>
      <c r="L1184" s="65">
        <v>32719</v>
      </c>
      <c r="M1184" s="65">
        <v>0</v>
      </c>
      <c r="N1184" s="65">
        <v>0</v>
      </c>
      <c r="O1184" s="65">
        <v>43021</v>
      </c>
      <c r="P1184" s="65">
        <v>0</v>
      </c>
      <c r="Q1184" s="65">
        <v>4720</v>
      </c>
      <c r="R1184" s="65">
        <v>4943</v>
      </c>
      <c r="S1184" s="65">
        <v>203</v>
      </c>
      <c r="T1184" s="57">
        <v>5829</v>
      </c>
      <c r="U1184" s="58">
        <v>264418.39875954983</v>
      </c>
      <c r="V1184" s="58">
        <v>513774.96503244987</v>
      </c>
      <c r="W1184" s="58" t="str">
        <f t="shared" si="18"/>
        <v>B</v>
      </c>
      <c r="X1184" s="58">
        <v>513775</v>
      </c>
      <c r="Y1184" s="63">
        <v>448252</v>
      </c>
    </row>
    <row r="1185" spans="1:25">
      <c r="A1185" s="64" t="s">
        <v>3256</v>
      </c>
      <c r="B1185" s="64" t="s">
        <v>3239</v>
      </c>
      <c r="C1185" s="64" t="s">
        <v>28</v>
      </c>
      <c r="D1185" s="64" t="s">
        <v>29</v>
      </c>
      <c r="E1185" s="64" t="s">
        <v>3240</v>
      </c>
      <c r="F1185" s="64" t="s">
        <v>3257</v>
      </c>
      <c r="G1185" s="64" t="s">
        <v>876</v>
      </c>
      <c r="H1185" s="64" t="s">
        <v>24</v>
      </c>
      <c r="I1185" s="64" t="s">
        <v>1507</v>
      </c>
      <c r="J1185" s="64" t="s">
        <v>3258</v>
      </c>
      <c r="K1185" s="64" t="s">
        <v>929</v>
      </c>
      <c r="L1185" s="65">
        <v>75133</v>
      </c>
      <c r="M1185" s="65">
        <v>87899</v>
      </c>
      <c r="N1185" s="65">
        <v>87899</v>
      </c>
      <c r="O1185" s="65">
        <v>104057</v>
      </c>
      <c r="P1185" s="65">
        <v>0</v>
      </c>
      <c r="Q1185" s="65">
        <v>15150</v>
      </c>
      <c r="R1185" s="65">
        <v>8423</v>
      </c>
      <c r="S1185" s="65">
        <v>1122</v>
      </c>
      <c r="T1185" s="57">
        <v>8118</v>
      </c>
      <c r="U1185" s="58">
        <v>861481.4522733714</v>
      </c>
      <c r="V1185" s="58">
        <v>984117.78539398464</v>
      </c>
      <c r="W1185" s="58" t="str">
        <f t="shared" si="18"/>
        <v>B</v>
      </c>
      <c r="X1185" s="58">
        <v>984118</v>
      </c>
      <c r="Y1185" s="63">
        <v>858611</v>
      </c>
    </row>
    <row r="1186" spans="1:25">
      <c r="A1186" s="64" t="s">
        <v>3259</v>
      </c>
      <c r="B1186" s="64" t="s">
        <v>3239</v>
      </c>
      <c r="C1186" s="64" t="s">
        <v>28</v>
      </c>
      <c r="D1186" s="64" t="s">
        <v>29</v>
      </c>
      <c r="E1186" s="64" t="s">
        <v>3240</v>
      </c>
      <c r="F1186" s="64" t="s">
        <v>3260</v>
      </c>
      <c r="G1186" s="64" t="s">
        <v>1024</v>
      </c>
      <c r="H1186" s="64" t="s">
        <v>24</v>
      </c>
      <c r="I1186" s="64" t="s">
        <v>3261</v>
      </c>
      <c r="J1186" s="64" t="s">
        <v>3247</v>
      </c>
      <c r="K1186" s="64" t="s">
        <v>929</v>
      </c>
      <c r="L1186" s="65">
        <v>35164</v>
      </c>
      <c r="M1186" s="65">
        <v>51071</v>
      </c>
      <c r="N1186" s="65">
        <v>51071</v>
      </c>
      <c r="O1186" s="65">
        <v>63575</v>
      </c>
      <c r="P1186" s="65">
        <v>0</v>
      </c>
      <c r="Q1186" s="65">
        <v>6796</v>
      </c>
      <c r="R1186" s="65">
        <v>4808</v>
      </c>
      <c r="S1186" s="65">
        <v>225</v>
      </c>
      <c r="T1186" s="57">
        <v>0</v>
      </c>
      <c r="U1186" s="58">
        <v>372532.6043819295</v>
      </c>
      <c r="V1186" s="58">
        <v>469275.95299870148</v>
      </c>
      <c r="W1186" s="58" t="str">
        <f t="shared" si="18"/>
        <v>B</v>
      </c>
      <c r="X1186" s="58">
        <v>469276</v>
      </c>
      <c r="Y1186" s="63">
        <v>409428</v>
      </c>
    </row>
    <row r="1187" spans="1:25">
      <c r="A1187" s="64" t="s">
        <v>3262</v>
      </c>
      <c r="B1187" s="64" t="s">
        <v>3239</v>
      </c>
      <c r="C1187" s="64" t="s">
        <v>49</v>
      </c>
      <c r="D1187" s="64" t="s">
        <v>50</v>
      </c>
      <c r="E1187" s="64" t="s">
        <v>3240</v>
      </c>
      <c r="F1187" s="64" t="s">
        <v>3263</v>
      </c>
      <c r="G1187" s="64" t="s">
        <v>242</v>
      </c>
      <c r="H1187" s="64" t="s">
        <v>24</v>
      </c>
      <c r="I1187" s="64" t="s">
        <v>3264</v>
      </c>
      <c r="J1187" s="64" t="s">
        <v>1410</v>
      </c>
      <c r="K1187" s="64" t="s">
        <v>929</v>
      </c>
      <c r="L1187" s="65">
        <v>67899</v>
      </c>
      <c r="M1187" s="65">
        <v>77930</v>
      </c>
      <c r="N1187" s="65">
        <v>77685</v>
      </c>
      <c r="O1187" s="65">
        <v>99218</v>
      </c>
      <c r="P1187" s="65">
        <v>98906</v>
      </c>
      <c r="Q1187" s="65">
        <v>13960</v>
      </c>
      <c r="R1187" s="65">
        <v>9493</v>
      </c>
      <c r="S1187" s="65">
        <v>723</v>
      </c>
      <c r="T1187" s="57">
        <v>2469</v>
      </c>
      <c r="U1187" s="58">
        <v>747730.74113849062</v>
      </c>
      <c r="V1187" s="58">
        <v>967592.14143101196</v>
      </c>
      <c r="W1187" s="58" t="str">
        <f t="shared" si="18"/>
        <v>B</v>
      </c>
      <c r="X1187" s="58">
        <v>967592</v>
      </c>
      <c r="Y1187" s="63">
        <v>844193</v>
      </c>
    </row>
    <row r="1188" spans="1:25">
      <c r="A1188" s="64" t="s">
        <v>3265</v>
      </c>
      <c r="B1188" s="64" t="s">
        <v>3239</v>
      </c>
      <c r="C1188" s="64" t="s">
        <v>28</v>
      </c>
      <c r="D1188" s="64" t="s">
        <v>29</v>
      </c>
      <c r="E1188" s="64" t="s">
        <v>3240</v>
      </c>
      <c r="F1188" s="64" t="s">
        <v>3266</v>
      </c>
      <c r="G1188" s="64" t="s">
        <v>1238</v>
      </c>
      <c r="H1188" s="64" t="s">
        <v>24</v>
      </c>
      <c r="I1188" s="64" t="s">
        <v>3267</v>
      </c>
      <c r="J1188" s="64" t="s">
        <v>3268</v>
      </c>
      <c r="K1188" s="64" t="s">
        <v>929</v>
      </c>
      <c r="L1188" s="65">
        <v>47575</v>
      </c>
      <c r="M1188" s="65">
        <v>48397</v>
      </c>
      <c r="N1188" s="65">
        <v>48347</v>
      </c>
      <c r="O1188" s="65">
        <v>51320</v>
      </c>
      <c r="P1188" s="65">
        <v>0</v>
      </c>
      <c r="Q1188" s="65">
        <v>11638</v>
      </c>
      <c r="R1188" s="65">
        <v>7254</v>
      </c>
      <c r="S1188" s="65">
        <v>271</v>
      </c>
      <c r="T1188" s="57">
        <v>19711</v>
      </c>
      <c r="U1188" s="58">
        <v>505478.42516997812</v>
      </c>
      <c r="V1188" s="58">
        <v>981300.4762037833</v>
      </c>
      <c r="W1188" s="58" t="str">
        <f t="shared" si="18"/>
        <v>B</v>
      </c>
      <c r="X1188" s="58">
        <v>981300</v>
      </c>
      <c r="Y1188" s="63">
        <v>856152</v>
      </c>
    </row>
    <row r="1189" spans="1:25">
      <c r="A1189" s="64" t="s">
        <v>3269</v>
      </c>
      <c r="B1189" s="64" t="s">
        <v>3239</v>
      </c>
      <c r="C1189" s="64" t="s">
        <v>28</v>
      </c>
      <c r="D1189" s="64" t="s">
        <v>29</v>
      </c>
      <c r="E1189" s="64" t="s">
        <v>3240</v>
      </c>
      <c r="F1189" s="64" t="s">
        <v>3270</v>
      </c>
      <c r="G1189" s="64" t="s">
        <v>201</v>
      </c>
      <c r="H1189" s="64" t="s">
        <v>24</v>
      </c>
      <c r="I1189" s="64" t="s">
        <v>1606</v>
      </c>
      <c r="J1189" s="64" t="s">
        <v>3271</v>
      </c>
      <c r="K1189" s="64" t="s">
        <v>929</v>
      </c>
      <c r="L1189" s="65">
        <v>126706</v>
      </c>
      <c r="M1189" s="65">
        <v>170704</v>
      </c>
      <c r="N1189" s="65">
        <v>170616</v>
      </c>
      <c r="O1189" s="65">
        <v>233209</v>
      </c>
      <c r="P1189" s="65">
        <v>0</v>
      </c>
      <c r="Q1189" s="65">
        <v>42238</v>
      </c>
      <c r="R1189" s="65">
        <v>16991</v>
      </c>
      <c r="S1189" s="65">
        <v>1947</v>
      </c>
      <c r="T1189" s="57">
        <v>0</v>
      </c>
      <c r="U1189" s="58">
        <v>2089965.5037801252</v>
      </c>
      <c r="V1189" s="58">
        <v>1995362.1798526505</v>
      </c>
      <c r="W1189" s="58" t="str">
        <f t="shared" si="18"/>
        <v>A</v>
      </c>
      <c r="X1189" s="58">
        <v>2089966</v>
      </c>
      <c r="Y1189" s="63">
        <v>1823427</v>
      </c>
    </row>
    <row r="1190" spans="1:25">
      <c r="A1190" s="64" t="s">
        <v>3272</v>
      </c>
      <c r="B1190" s="64" t="s">
        <v>3239</v>
      </c>
      <c r="C1190" s="64" t="s">
        <v>28</v>
      </c>
      <c r="D1190" s="64" t="s">
        <v>29</v>
      </c>
      <c r="E1190" s="64" t="s">
        <v>3240</v>
      </c>
      <c r="F1190" s="64" t="s">
        <v>3273</v>
      </c>
      <c r="G1190" s="64" t="s">
        <v>23</v>
      </c>
      <c r="H1190" s="64" t="s">
        <v>24</v>
      </c>
      <c r="I1190" s="64" t="s">
        <v>518</v>
      </c>
      <c r="J1190" s="64" t="s">
        <v>3274</v>
      </c>
      <c r="K1190" s="64" t="s">
        <v>929</v>
      </c>
      <c r="L1190" s="65">
        <v>741324</v>
      </c>
      <c r="M1190" s="65">
        <v>636438</v>
      </c>
      <c r="N1190" s="65">
        <v>636212</v>
      </c>
      <c r="O1190" s="65">
        <v>594833</v>
      </c>
      <c r="P1190" s="65">
        <v>0</v>
      </c>
      <c r="Q1190" s="65">
        <v>142495</v>
      </c>
      <c r="R1190" s="65">
        <v>103770</v>
      </c>
      <c r="S1190" s="65">
        <v>7017</v>
      </c>
      <c r="T1190" s="57">
        <v>511981</v>
      </c>
      <c r="U1190" s="58">
        <v>6749457.8483388368</v>
      </c>
      <c r="V1190" s="58">
        <v>16484281.504907459</v>
      </c>
      <c r="W1190" s="58" t="str">
        <f t="shared" si="18"/>
        <v>B</v>
      </c>
      <c r="X1190" s="58">
        <v>16484282</v>
      </c>
      <c r="Y1190" s="63">
        <v>14382000</v>
      </c>
    </row>
    <row r="1191" spans="1:25">
      <c r="A1191" s="64" t="s">
        <v>3275</v>
      </c>
      <c r="B1191" s="64" t="s">
        <v>3239</v>
      </c>
      <c r="C1191" s="64" t="s">
        <v>28</v>
      </c>
      <c r="D1191" s="64" t="s">
        <v>29</v>
      </c>
      <c r="E1191" s="64" t="s">
        <v>3240</v>
      </c>
      <c r="F1191" s="64" t="s">
        <v>3276</v>
      </c>
      <c r="G1191" s="64" t="s">
        <v>1195</v>
      </c>
      <c r="H1191" s="64" t="s">
        <v>24</v>
      </c>
      <c r="I1191" s="64" t="s">
        <v>3277</v>
      </c>
      <c r="J1191" s="64" t="s">
        <v>3278</v>
      </c>
      <c r="K1191" s="64" t="s">
        <v>929</v>
      </c>
      <c r="L1191" s="65">
        <v>18057</v>
      </c>
      <c r="M1191" s="65">
        <v>22432</v>
      </c>
      <c r="N1191" s="65">
        <v>22432</v>
      </c>
      <c r="O1191" s="65">
        <v>25501</v>
      </c>
      <c r="P1191" s="65">
        <v>0</v>
      </c>
      <c r="Q1191" s="65">
        <v>1804</v>
      </c>
      <c r="R1191" s="65">
        <v>2140</v>
      </c>
      <c r="S1191" s="65">
        <v>47</v>
      </c>
      <c r="T1191" s="57">
        <v>1459</v>
      </c>
      <c r="U1191" s="58">
        <v>113687.12911767037</v>
      </c>
      <c r="V1191" s="58">
        <v>204625.88842378353</v>
      </c>
      <c r="W1191" s="58" t="str">
        <f t="shared" si="18"/>
        <v>B</v>
      </c>
      <c r="X1191" s="58">
        <v>204626</v>
      </c>
      <c r="Y1191" s="63">
        <v>178530</v>
      </c>
    </row>
    <row r="1192" spans="1:25">
      <c r="A1192" s="64" t="s">
        <v>3279</v>
      </c>
      <c r="B1192" s="64" t="s">
        <v>3239</v>
      </c>
      <c r="C1192" s="64" t="s">
        <v>28</v>
      </c>
      <c r="D1192" s="64" t="s">
        <v>29</v>
      </c>
      <c r="E1192" s="64" t="s">
        <v>3240</v>
      </c>
      <c r="F1192" s="64" t="s">
        <v>3280</v>
      </c>
      <c r="G1192" s="64" t="s">
        <v>1195</v>
      </c>
      <c r="H1192" s="64" t="s">
        <v>24</v>
      </c>
      <c r="I1192" s="64" t="s">
        <v>3281</v>
      </c>
      <c r="J1192" s="64" t="s">
        <v>3278</v>
      </c>
      <c r="K1192" s="64" t="s">
        <v>929</v>
      </c>
      <c r="L1192" s="65">
        <v>45110</v>
      </c>
      <c r="M1192" s="65">
        <v>50016</v>
      </c>
      <c r="N1192" s="65">
        <v>49620</v>
      </c>
      <c r="O1192" s="65">
        <v>66083</v>
      </c>
      <c r="P1192" s="65">
        <v>65560</v>
      </c>
      <c r="Q1192" s="65">
        <v>7859</v>
      </c>
      <c r="R1192" s="65">
        <v>8393</v>
      </c>
      <c r="S1192" s="65">
        <v>251</v>
      </c>
      <c r="T1192" s="57">
        <v>1790</v>
      </c>
      <c r="U1192" s="58">
        <v>414629.55386658513</v>
      </c>
      <c r="V1192" s="58">
        <v>767620.51718106051</v>
      </c>
      <c r="W1192" s="58" t="str">
        <f t="shared" si="18"/>
        <v>B</v>
      </c>
      <c r="X1192" s="58">
        <v>767621</v>
      </c>
      <c r="Y1192" s="63">
        <v>669724</v>
      </c>
    </row>
    <row r="1193" spans="1:25">
      <c r="A1193" s="64" t="s">
        <v>3282</v>
      </c>
      <c r="B1193" s="64" t="s">
        <v>3239</v>
      </c>
      <c r="C1193" s="64" t="s">
        <v>28</v>
      </c>
      <c r="D1193" s="64" t="s">
        <v>29</v>
      </c>
      <c r="E1193" s="64" t="s">
        <v>3240</v>
      </c>
      <c r="F1193" s="64" t="s">
        <v>3283</v>
      </c>
      <c r="G1193" s="64" t="s">
        <v>90</v>
      </c>
      <c r="H1193" s="64" t="s">
        <v>24</v>
      </c>
      <c r="I1193" s="64" t="s">
        <v>629</v>
      </c>
      <c r="J1193" s="64" t="s">
        <v>3284</v>
      </c>
      <c r="K1193" s="64" t="s">
        <v>929</v>
      </c>
      <c r="L1193" s="65">
        <v>89144</v>
      </c>
      <c r="M1193" s="65">
        <v>85725</v>
      </c>
      <c r="N1193" s="65">
        <v>85725</v>
      </c>
      <c r="O1193" s="65">
        <v>78860</v>
      </c>
      <c r="P1193" s="65">
        <v>0</v>
      </c>
      <c r="Q1193" s="65">
        <v>14171</v>
      </c>
      <c r="R1193" s="65">
        <v>12682</v>
      </c>
      <c r="S1193" s="65">
        <v>785</v>
      </c>
      <c r="T1193" s="57">
        <v>54234</v>
      </c>
      <c r="U1193" s="58">
        <v>724717.19321113371</v>
      </c>
      <c r="V1193" s="58">
        <v>1849845.4009478469</v>
      </c>
      <c r="W1193" s="58" t="str">
        <f t="shared" si="18"/>
        <v>B</v>
      </c>
      <c r="X1193" s="58">
        <v>1849845</v>
      </c>
      <c r="Y1193" s="63">
        <v>1613930</v>
      </c>
    </row>
    <row r="1194" spans="1:25">
      <c r="A1194" s="64" t="s">
        <v>3285</v>
      </c>
      <c r="B1194" s="64" t="s">
        <v>3239</v>
      </c>
      <c r="C1194" s="64" t="s">
        <v>28</v>
      </c>
      <c r="D1194" s="64" t="s">
        <v>29</v>
      </c>
      <c r="E1194" s="64" t="s">
        <v>3240</v>
      </c>
      <c r="F1194" s="64" t="s">
        <v>1431</v>
      </c>
      <c r="G1194" s="64" t="s">
        <v>1101</v>
      </c>
      <c r="H1194" s="64" t="s">
        <v>24</v>
      </c>
      <c r="I1194" s="64" t="s">
        <v>3286</v>
      </c>
      <c r="J1194" s="64" t="s">
        <v>3287</v>
      </c>
      <c r="K1194" s="64" t="s">
        <v>929</v>
      </c>
      <c r="L1194" s="65">
        <v>45747</v>
      </c>
      <c r="M1194" s="65">
        <v>48085</v>
      </c>
      <c r="N1194" s="65">
        <v>48085</v>
      </c>
      <c r="O1194" s="65">
        <v>49288</v>
      </c>
      <c r="P1194" s="65">
        <v>0</v>
      </c>
      <c r="Q1194" s="65">
        <v>5310</v>
      </c>
      <c r="R1194" s="65">
        <v>8009</v>
      </c>
      <c r="S1194" s="65">
        <v>482</v>
      </c>
      <c r="T1194" s="57">
        <v>19013</v>
      </c>
      <c r="U1194" s="58">
        <v>342163.37736286822</v>
      </c>
      <c r="V1194" s="58">
        <v>909455.04659249308</v>
      </c>
      <c r="W1194" s="58" t="str">
        <f t="shared" si="18"/>
        <v>B</v>
      </c>
      <c r="X1194" s="58">
        <v>909455</v>
      </c>
      <c r="Y1194" s="63">
        <v>793470</v>
      </c>
    </row>
    <row r="1195" spans="1:25">
      <c r="A1195" s="64" t="s">
        <v>3288</v>
      </c>
      <c r="B1195" s="64" t="s">
        <v>3239</v>
      </c>
      <c r="C1195" s="64" t="s">
        <v>49</v>
      </c>
      <c r="D1195" s="64" t="s">
        <v>50</v>
      </c>
      <c r="E1195" s="64" t="s">
        <v>3240</v>
      </c>
      <c r="F1195" s="64" t="s">
        <v>3289</v>
      </c>
      <c r="G1195" s="64" t="s">
        <v>140</v>
      </c>
      <c r="H1195" s="64" t="s">
        <v>24</v>
      </c>
      <c r="I1195" s="64" t="s">
        <v>3290</v>
      </c>
      <c r="J1195" s="64" t="s">
        <v>1944</v>
      </c>
      <c r="K1195" s="64" t="s">
        <v>929</v>
      </c>
      <c r="L1195" s="65">
        <v>33563</v>
      </c>
      <c r="M1195" s="65">
        <v>29571</v>
      </c>
      <c r="N1195" s="65">
        <v>29571</v>
      </c>
      <c r="O1195" s="65">
        <v>27244</v>
      </c>
      <c r="P1195" s="65">
        <v>0</v>
      </c>
      <c r="Q1195" s="65">
        <v>3942</v>
      </c>
      <c r="R1195" s="65">
        <v>5324</v>
      </c>
      <c r="S1195" s="65">
        <v>144</v>
      </c>
      <c r="T1195" s="57">
        <v>22866</v>
      </c>
      <c r="U1195" s="58">
        <v>199437.10280908822</v>
      </c>
      <c r="V1195" s="58">
        <v>740693.70469773654</v>
      </c>
      <c r="W1195" s="58" t="str">
        <f t="shared" si="18"/>
        <v>B</v>
      </c>
      <c r="X1195" s="58">
        <v>740694</v>
      </c>
      <c r="Y1195" s="63">
        <v>646231</v>
      </c>
    </row>
    <row r="1196" spans="1:25">
      <c r="A1196" s="64" t="s">
        <v>3291</v>
      </c>
      <c r="B1196" s="64" t="s">
        <v>3239</v>
      </c>
      <c r="C1196" s="64" t="s">
        <v>28</v>
      </c>
      <c r="D1196" s="64" t="s">
        <v>29</v>
      </c>
      <c r="E1196" s="64" t="s">
        <v>3240</v>
      </c>
      <c r="F1196" s="64" t="s">
        <v>3292</v>
      </c>
      <c r="G1196" s="64" t="s">
        <v>2100</v>
      </c>
      <c r="H1196" s="64" t="s">
        <v>24</v>
      </c>
      <c r="I1196" s="64" t="s">
        <v>3293</v>
      </c>
      <c r="J1196" s="64" t="s">
        <v>3274</v>
      </c>
      <c r="K1196" s="64" t="s">
        <v>929</v>
      </c>
      <c r="L1196" s="65">
        <v>30004</v>
      </c>
      <c r="M1196" s="65">
        <v>50365</v>
      </c>
      <c r="N1196" s="65">
        <v>50319</v>
      </c>
      <c r="O1196" s="65">
        <v>70718</v>
      </c>
      <c r="P1196" s="65">
        <v>0</v>
      </c>
      <c r="Q1196" s="65">
        <v>5684</v>
      </c>
      <c r="R1196" s="65">
        <v>4419</v>
      </c>
      <c r="S1196" s="65">
        <v>501</v>
      </c>
      <c r="T1196" s="57">
        <v>0</v>
      </c>
      <c r="U1196" s="58">
        <v>399030.66029534204</v>
      </c>
      <c r="V1196" s="58">
        <v>420911.89281330502</v>
      </c>
      <c r="W1196" s="58" t="str">
        <f t="shared" si="18"/>
        <v>B</v>
      </c>
      <c r="X1196" s="58">
        <v>420912</v>
      </c>
      <c r="Y1196" s="63">
        <v>367232</v>
      </c>
    </row>
    <row r="1197" spans="1:25">
      <c r="A1197" s="64" t="s">
        <v>3294</v>
      </c>
      <c r="B1197" s="64" t="s">
        <v>3239</v>
      </c>
      <c r="C1197" s="64" t="s">
        <v>28</v>
      </c>
      <c r="D1197" s="64" t="s">
        <v>29</v>
      </c>
      <c r="E1197" s="64" t="s">
        <v>3240</v>
      </c>
      <c r="F1197" s="64" t="s">
        <v>3295</v>
      </c>
      <c r="G1197" s="64" t="s">
        <v>52</v>
      </c>
      <c r="H1197" s="64" t="s">
        <v>24</v>
      </c>
      <c r="I1197" s="64" t="s">
        <v>3296</v>
      </c>
      <c r="J1197" s="64" t="s">
        <v>3297</v>
      </c>
      <c r="K1197" s="64" t="s">
        <v>929</v>
      </c>
      <c r="L1197" s="65">
        <v>31943</v>
      </c>
      <c r="M1197" s="65">
        <v>35204</v>
      </c>
      <c r="N1197" s="65">
        <v>32426</v>
      </c>
      <c r="O1197" s="65">
        <v>39106</v>
      </c>
      <c r="P1197" s="65">
        <v>36020</v>
      </c>
      <c r="Q1197" s="65">
        <v>4549</v>
      </c>
      <c r="R1197" s="65">
        <v>5323</v>
      </c>
      <c r="S1197" s="65">
        <v>388</v>
      </c>
      <c r="T1197" s="57">
        <v>11672</v>
      </c>
      <c r="U1197" s="58">
        <v>282777.17615247844</v>
      </c>
      <c r="V1197" s="58">
        <v>611188.94600020815</v>
      </c>
      <c r="W1197" s="58" t="str">
        <f t="shared" si="18"/>
        <v>B</v>
      </c>
      <c r="X1197" s="58">
        <v>611189</v>
      </c>
      <c r="Y1197" s="63">
        <v>533243</v>
      </c>
    </row>
    <row r="1198" spans="1:25">
      <c r="A1198" s="64" t="s">
        <v>3298</v>
      </c>
      <c r="B1198" s="64" t="s">
        <v>3239</v>
      </c>
      <c r="C1198" s="64" t="s">
        <v>49</v>
      </c>
      <c r="D1198" s="64" t="s">
        <v>50</v>
      </c>
      <c r="E1198" s="64" t="s">
        <v>3240</v>
      </c>
      <c r="F1198" s="64" t="s">
        <v>3299</v>
      </c>
      <c r="G1198" s="64" t="s">
        <v>783</v>
      </c>
      <c r="H1198" s="64" t="s">
        <v>24</v>
      </c>
      <c r="I1198" s="64" t="s">
        <v>3300</v>
      </c>
      <c r="J1198" s="64" t="s">
        <v>3274</v>
      </c>
      <c r="K1198" s="64" t="s">
        <v>929</v>
      </c>
      <c r="L1198" s="65">
        <v>56923</v>
      </c>
      <c r="M1198" s="65">
        <v>51308</v>
      </c>
      <c r="N1198" s="65">
        <v>51308</v>
      </c>
      <c r="O1198" s="65">
        <v>46396</v>
      </c>
      <c r="P1198" s="65">
        <v>0</v>
      </c>
      <c r="Q1198" s="65">
        <v>2220</v>
      </c>
      <c r="R1198" s="65">
        <v>6505</v>
      </c>
      <c r="S1198" s="65">
        <v>122</v>
      </c>
      <c r="T1198" s="57">
        <v>38591</v>
      </c>
      <c r="U1198" s="58">
        <v>180279.48262060661</v>
      </c>
      <c r="V1198" s="58">
        <v>990838.28821416106</v>
      </c>
      <c r="W1198" s="58" t="str">
        <f t="shared" si="18"/>
        <v>B</v>
      </c>
      <c r="X1198" s="58">
        <v>990838</v>
      </c>
      <c r="Y1198" s="63">
        <v>864474</v>
      </c>
    </row>
    <row r="1199" spans="1:25">
      <c r="A1199" s="64" t="s">
        <v>3301</v>
      </c>
      <c r="B1199" s="64" t="s">
        <v>3239</v>
      </c>
      <c r="C1199" s="64" t="s">
        <v>28</v>
      </c>
      <c r="D1199" s="64" t="s">
        <v>29</v>
      </c>
      <c r="E1199" s="64" t="s">
        <v>3240</v>
      </c>
      <c r="F1199" s="64" t="s">
        <v>3302</v>
      </c>
      <c r="G1199" s="64" t="s">
        <v>783</v>
      </c>
      <c r="H1199" s="64" t="s">
        <v>24</v>
      </c>
      <c r="I1199" s="64" t="s">
        <v>3303</v>
      </c>
      <c r="J1199" s="64" t="s">
        <v>3274</v>
      </c>
      <c r="K1199" s="64" t="s">
        <v>929</v>
      </c>
      <c r="L1199" s="65">
        <v>68157</v>
      </c>
      <c r="M1199" s="65">
        <v>63982</v>
      </c>
      <c r="N1199" s="65">
        <v>63982</v>
      </c>
      <c r="O1199" s="65">
        <v>60411</v>
      </c>
      <c r="P1199" s="65">
        <v>0</v>
      </c>
      <c r="Q1199" s="65">
        <v>6931</v>
      </c>
      <c r="R1199" s="65">
        <v>8951</v>
      </c>
      <c r="S1199" s="65">
        <v>477</v>
      </c>
      <c r="T1199" s="57">
        <v>41349</v>
      </c>
      <c r="U1199" s="58">
        <v>413144.0186319527</v>
      </c>
      <c r="V1199" s="58">
        <v>1287415.9316047556</v>
      </c>
      <c r="W1199" s="58" t="str">
        <f t="shared" si="18"/>
        <v>B</v>
      </c>
      <c r="X1199" s="58">
        <v>1287416</v>
      </c>
      <c r="Y1199" s="63">
        <v>1123229</v>
      </c>
    </row>
    <row r="1200" spans="1:25">
      <c r="A1200" s="64" t="s">
        <v>3304</v>
      </c>
      <c r="B1200" s="64" t="s">
        <v>3239</v>
      </c>
      <c r="C1200" s="64" t="s">
        <v>102</v>
      </c>
      <c r="D1200" s="64" t="s">
        <v>103</v>
      </c>
      <c r="E1200" s="64" t="s">
        <v>3240</v>
      </c>
      <c r="F1200" s="64" t="s">
        <v>1779</v>
      </c>
      <c r="G1200" s="64" t="s">
        <v>201</v>
      </c>
      <c r="H1200" s="64" t="s">
        <v>24</v>
      </c>
      <c r="I1200" s="64" t="s">
        <v>24</v>
      </c>
      <c r="J1200" s="64" t="s">
        <v>3271</v>
      </c>
      <c r="K1200" s="64" t="s">
        <v>929</v>
      </c>
      <c r="L1200" s="65">
        <v>92378</v>
      </c>
      <c r="M1200" s="65">
        <v>0</v>
      </c>
      <c r="N1200" s="65">
        <v>0</v>
      </c>
      <c r="O1200" s="65">
        <v>245726</v>
      </c>
      <c r="P1200" s="65">
        <v>0</v>
      </c>
      <c r="Q1200" s="65">
        <v>14259</v>
      </c>
      <c r="R1200" s="65">
        <v>11120</v>
      </c>
      <c r="S1200" s="65">
        <v>1177</v>
      </c>
      <c r="T1200" s="57">
        <v>0</v>
      </c>
      <c r="U1200" s="58">
        <v>1121792.337152048</v>
      </c>
      <c r="V1200" s="58">
        <v>1058366.9643211933</v>
      </c>
      <c r="W1200" s="58" t="str">
        <f t="shared" si="18"/>
        <v>A</v>
      </c>
      <c r="X1200" s="58">
        <v>1121792</v>
      </c>
      <c r="Y1200" s="63">
        <v>978727</v>
      </c>
    </row>
    <row r="1201" spans="1:25">
      <c r="A1201" s="64" t="s">
        <v>3305</v>
      </c>
      <c r="B1201" s="64" t="s">
        <v>3239</v>
      </c>
      <c r="C1201" s="64" t="s">
        <v>102</v>
      </c>
      <c r="D1201" s="64" t="s">
        <v>103</v>
      </c>
      <c r="E1201" s="64" t="s">
        <v>3240</v>
      </c>
      <c r="F1201" s="64" t="s">
        <v>782</v>
      </c>
      <c r="G1201" s="64" t="s">
        <v>783</v>
      </c>
      <c r="H1201" s="64" t="s">
        <v>24</v>
      </c>
      <c r="I1201" s="64" t="s">
        <v>24</v>
      </c>
      <c r="J1201" s="64" t="s">
        <v>3274</v>
      </c>
      <c r="K1201" s="64" t="s">
        <v>929</v>
      </c>
      <c r="L1201" s="65">
        <v>169740</v>
      </c>
      <c r="M1201" s="65">
        <v>213544</v>
      </c>
      <c r="N1201" s="65">
        <v>213600</v>
      </c>
      <c r="O1201" s="65">
        <v>246184</v>
      </c>
      <c r="P1201" s="65">
        <v>0</v>
      </c>
      <c r="Q1201" s="65">
        <v>15520</v>
      </c>
      <c r="R1201" s="65">
        <v>15150</v>
      </c>
      <c r="S1201" s="65">
        <v>1111</v>
      </c>
      <c r="T1201" s="57">
        <v>7242</v>
      </c>
      <c r="U1201" s="58">
        <v>1150385.0974522277</v>
      </c>
      <c r="V1201" s="58">
        <v>1453149.0169625143</v>
      </c>
      <c r="W1201" s="58" t="str">
        <f t="shared" si="18"/>
        <v>B</v>
      </c>
      <c r="X1201" s="58">
        <v>1453149</v>
      </c>
      <c r="Y1201" s="63">
        <v>1267825</v>
      </c>
    </row>
    <row r="1202" spans="1:25">
      <c r="A1202" s="64" t="s">
        <v>3306</v>
      </c>
      <c r="B1202" s="64" t="s">
        <v>3239</v>
      </c>
      <c r="C1202" s="64" t="s">
        <v>102</v>
      </c>
      <c r="D1202" s="64" t="s">
        <v>103</v>
      </c>
      <c r="E1202" s="64" t="s">
        <v>3240</v>
      </c>
      <c r="F1202" s="64" t="s">
        <v>2708</v>
      </c>
      <c r="G1202" s="64" t="s">
        <v>2100</v>
      </c>
      <c r="H1202" s="64" t="s">
        <v>24</v>
      </c>
      <c r="I1202" s="64" t="s">
        <v>24</v>
      </c>
      <c r="J1202" s="64" t="s">
        <v>3274</v>
      </c>
      <c r="K1202" s="64" t="s">
        <v>929</v>
      </c>
      <c r="L1202" s="65">
        <v>127386</v>
      </c>
      <c r="M1202" s="65">
        <v>228782</v>
      </c>
      <c r="N1202" s="65">
        <v>228951</v>
      </c>
      <c r="O1202" s="65">
        <v>318090</v>
      </c>
      <c r="P1202" s="65">
        <v>0</v>
      </c>
      <c r="Q1202" s="65">
        <v>9537</v>
      </c>
      <c r="R1202" s="65">
        <v>10637</v>
      </c>
      <c r="S1202" s="65">
        <v>546</v>
      </c>
      <c r="T1202" s="57">
        <v>0</v>
      </c>
      <c r="U1202" s="58">
        <v>1011640.2479263119</v>
      </c>
      <c r="V1202" s="58">
        <v>936522.73750242952</v>
      </c>
      <c r="W1202" s="58" t="str">
        <f t="shared" si="18"/>
        <v>A</v>
      </c>
      <c r="X1202" s="58">
        <v>1011640</v>
      </c>
      <c r="Y1202" s="63">
        <v>882623</v>
      </c>
    </row>
    <row r="1203" spans="1:25">
      <c r="A1203" s="64" t="s">
        <v>1920</v>
      </c>
      <c r="B1203" s="64" t="s">
        <v>3328</v>
      </c>
      <c r="C1203" s="64" t="s">
        <v>19</v>
      </c>
      <c r="D1203" s="64" t="s">
        <v>20</v>
      </c>
      <c r="E1203" s="64" t="s">
        <v>3329</v>
      </c>
      <c r="F1203" s="64" t="s">
        <v>22</v>
      </c>
      <c r="G1203" s="64" t="s">
        <v>23</v>
      </c>
      <c r="H1203" s="64" t="s">
        <v>24</v>
      </c>
      <c r="I1203" s="64" t="s">
        <v>24</v>
      </c>
      <c r="J1203" s="64" t="s">
        <v>25</v>
      </c>
      <c r="K1203" s="64" t="s">
        <v>172</v>
      </c>
      <c r="L1203" s="65">
        <v>0</v>
      </c>
      <c r="M1203" s="65">
        <v>469557</v>
      </c>
      <c r="N1203" s="65">
        <v>469557</v>
      </c>
      <c r="O1203" s="65">
        <v>441980</v>
      </c>
      <c r="P1203" s="65">
        <v>0</v>
      </c>
      <c r="Q1203" s="65">
        <v>36432</v>
      </c>
      <c r="R1203" s="65">
        <v>26176</v>
      </c>
      <c r="S1203" s="65">
        <v>2912</v>
      </c>
      <c r="T1203" s="57">
        <v>0</v>
      </c>
      <c r="U1203" s="58">
        <v>2857493.9156799838</v>
      </c>
      <c r="V1203" s="58">
        <v>3071853.4355784864</v>
      </c>
      <c r="W1203" s="58" t="str">
        <f t="shared" si="18"/>
        <v>B</v>
      </c>
      <c r="X1203" s="58">
        <v>3071853</v>
      </c>
      <c r="Y1203" s="63">
        <v>2561407</v>
      </c>
    </row>
    <row r="1204" spans="1:25">
      <c r="A1204" s="64" t="s">
        <v>3330</v>
      </c>
      <c r="B1204" s="64" t="s">
        <v>3328</v>
      </c>
      <c r="C1204" s="64" t="s">
        <v>28</v>
      </c>
      <c r="D1204" s="64" t="s">
        <v>29</v>
      </c>
      <c r="E1204" s="64" t="s">
        <v>3329</v>
      </c>
      <c r="F1204" s="64" t="s">
        <v>799</v>
      </c>
      <c r="G1204" s="64" t="s">
        <v>201</v>
      </c>
      <c r="H1204" s="64" t="s">
        <v>24</v>
      </c>
      <c r="I1204" s="64" t="s">
        <v>967</v>
      </c>
      <c r="J1204" s="64" t="s">
        <v>3331</v>
      </c>
      <c r="K1204" s="64" t="s">
        <v>172</v>
      </c>
      <c r="L1204" s="65">
        <v>38930</v>
      </c>
      <c r="M1204" s="65">
        <v>52253</v>
      </c>
      <c r="N1204" s="65">
        <v>51016</v>
      </c>
      <c r="O1204" s="65">
        <v>55316</v>
      </c>
      <c r="P1204" s="65">
        <v>54006</v>
      </c>
      <c r="Q1204" s="65">
        <v>4875</v>
      </c>
      <c r="R1204" s="65">
        <v>2177</v>
      </c>
      <c r="S1204" s="65">
        <v>121</v>
      </c>
      <c r="T1204" s="57">
        <v>4117</v>
      </c>
      <c r="U1204" s="58">
        <v>279478.26267792046</v>
      </c>
      <c r="V1204" s="58">
        <v>297463.81885691534</v>
      </c>
      <c r="W1204" s="58" t="str">
        <f t="shared" si="18"/>
        <v>B</v>
      </c>
      <c r="X1204" s="58">
        <v>297464</v>
      </c>
      <c r="Y1204" s="63">
        <v>259528</v>
      </c>
    </row>
    <row r="1205" spans="1:25">
      <c r="A1205" s="64" t="s">
        <v>3332</v>
      </c>
      <c r="B1205" s="64" t="s">
        <v>3328</v>
      </c>
      <c r="C1205" s="64" t="s">
        <v>28</v>
      </c>
      <c r="D1205" s="64" t="s">
        <v>29</v>
      </c>
      <c r="E1205" s="64" t="s">
        <v>3329</v>
      </c>
      <c r="F1205" s="64" t="s">
        <v>3333</v>
      </c>
      <c r="G1205" s="64" t="s">
        <v>1034</v>
      </c>
      <c r="H1205" s="64" t="s">
        <v>24</v>
      </c>
      <c r="I1205" s="64" t="s">
        <v>2129</v>
      </c>
      <c r="J1205" s="64" t="s">
        <v>3334</v>
      </c>
      <c r="K1205" s="64" t="s">
        <v>172</v>
      </c>
      <c r="L1205" s="65">
        <v>43505</v>
      </c>
      <c r="M1205" s="65">
        <v>48390</v>
      </c>
      <c r="N1205" s="65">
        <v>47283</v>
      </c>
      <c r="O1205" s="65">
        <v>59466</v>
      </c>
      <c r="P1205" s="65">
        <v>58106</v>
      </c>
      <c r="Q1205" s="65">
        <v>5004</v>
      </c>
      <c r="R1205" s="65">
        <v>3518</v>
      </c>
      <c r="S1205" s="65">
        <v>203</v>
      </c>
      <c r="T1205" s="57">
        <v>6848</v>
      </c>
      <c r="U1205" s="58">
        <v>305496.06671266677</v>
      </c>
      <c r="V1205" s="58">
        <v>429997.39104696363</v>
      </c>
      <c r="W1205" s="58" t="str">
        <f t="shared" si="18"/>
        <v>B</v>
      </c>
      <c r="X1205" s="58">
        <v>429997</v>
      </c>
      <c r="Y1205" s="63">
        <v>375158</v>
      </c>
    </row>
    <row r="1206" spans="1:25">
      <c r="A1206" s="64" t="s">
        <v>2709</v>
      </c>
      <c r="B1206" s="64" t="s">
        <v>2710</v>
      </c>
      <c r="C1206" s="64" t="s">
        <v>19</v>
      </c>
      <c r="D1206" s="64" t="s">
        <v>20</v>
      </c>
      <c r="E1206" s="64" t="s">
        <v>2711</v>
      </c>
      <c r="F1206" s="64" t="s">
        <v>22</v>
      </c>
      <c r="G1206" s="64" t="s">
        <v>23</v>
      </c>
      <c r="H1206" s="64" t="s">
        <v>24</v>
      </c>
      <c r="I1206" s="64" t="s">
        <v>24</v>
      </c>
      <c r="J1206" s="64" t="s">
        <v>25</v>
      </c>
      <c r="K1206" s="64" t="s">
        <v>1936</v>
      </c>
      <c r="L1206" s="65">
        <v>0</v>
      </c>
      <c r="M1206" s="65">
        <v>3196520</v>
      </c>
      <c r="N1206" s="65">
        <v>3196520</v>
      </c>
      <c r="O1206" s="65">
        <v>1348013</v>
      </c>
      <c r="P1206" s="65">
        <v>0</v>
      </c>
      <c r="Q1206" s="65">
        <v>727126</v>
      </c>
      <c r="R1206" s="65">
        <v>14388</v>
      </c>
      <c r="S1206" s="65">
        <v>29583</v>
      </c>
      <c r="T1206" s="57">
        <v>0</v>
      </c>
      <c r="U1206" s="58">
        <v>33997772.364133649</v>
      </c>
      <c r="V1206" s="58">
        <v>16827672.973183185</v>
      </c>
      <c r="W1206" s="58" t="str">
        <f t="shared" si="18"/>
        <v>A</v>
      </c>
      <c r="X1206" s="58">
        <v>33997772</v>
      </c>
      <c r="Y1206" s="63">
        <v>28348407</v>
      </c>
    </row>
    <row r="1207" spans="1:25">
      <c r="A1207" s="64" t="s">
        <v>2712</v>
      </c>
      <c r="B1207" s="64" t="s">
        <v>2710</v>
      </c>
      <c r="C1207" s="64" t="s">
        <v>28</v>
      </c>
      <c r="D1207" s="64" t="s">
        <v>29</v>
      </c>
      <c r="E1207" s="64" t="s">
        <v>2711</v>
      </c>
      <c r="F1207" s="64" t="s">
        <v>846</v>
      </c>
      <c r="G1207" s="64" t="s">
        <v>181</v>
      </c>
      <c r="H1207" s="64" t="s">
        <v>24</v>
      </c>
      <c r="I1207" s="64" t="s">
        <v>24</v>
      </c>
      <c r="J1207" s="64" t="s">
        <v>2713</v>
      </c>
      <c r="K1207" s="64" t="s">
        <v>1936</v>
      </c>
      <c r="L1207" s="65">
        <v>47864</v>
      </c>
      <c r="M1207" s="65">
        <v>54606</v>
      </c>
      <c r="N1207" s="65">
        <v>54606</v>
      </c>
      <c r="O1207" s="65">
        <v>60949</v>
      </c>
      <c r="P1207" s="65">
        <v>0</v>
      </c>
      <c r="Q1207" s="65">
        <v>35525</v>
      </c>
      <c r="R1207" s="65">
        <v>1426</v>
      </c>
      <c r="S1207" s="65">
        <v>984</v>
      </c>
      <c r="T1207" s="57">
        <v>10513</v>
      </c>
      <c r="U1207" s="58">
        <v>1381402.0219217802</v>
      </c>
      <c r="V1207" s="58">
        <v>891000.40944060427</v>
      </c>
      <c r="W1207" s="58" t="str">
        <f t="shared" si="18"/>
        <v>A</v>
      </c>
      <c r="X1207" s="58">
        <v>1381402</v>
      </c>
      <c r="Y1207" s="63">
        <v>1205228</v>
      </c>
    </row>
    <row r="1208" spans="1:25">
      <c r="A1208" s="64" t="s">
        <v>2714</v>
      </c>
      <c r="B1208" s="64" t="s">
        <v>2710</v>
      </c>
      <c r="C1208" s="64" t="s">
        <v>49</v>
      </c>
      <c r="D1208" s="64" t="s">
        <v>50</v>
      </c>
      <c r="E1208" s="64" t="s">
        <v>2711</v>
      </c>
      <c r="F1208" s="64" t="s">
        <v>224</v>
      </c>
      <c r="G1208" s="64" t="s">
        <v>175</v>
      </c>
      <c r="H1208" s="64" t="s">
        <v>24</v>
      </c>
      <c r="I1208" s="64" t="s">
        <v>24</v>
      </c>
      <c r="J1208" s="64" t="s">
        <v>2715</v>
      </c>
      <c r="K1208" s="64" t="s">
        <v>1936</v>
      </c>
      <c r="L1208" s="65">
        <v>69879</v>
      </c>
      <c r="M1208" s="65">
        <v>86766</v>
      </c>
      <c r="N1208" s="65">
        <v>86766</v>
      </c>
      <c r="O1208" s="65">
        <v>96440</v>
      </c>
      <c r="P1208" s="65">
        <v>0</v>
      </c>
      <c r="Q1208" s="65">
        <v>47897</v>
      </c>
      <c r="R1208" s="65">
        <v>1697</v>
      </c>
      <c r="S1208" s="65">
        <v>1084</v>
      </c>
      <c r="T1208" s="57">
        <v>7891</v>
      </c>
      <c r="U1208" s="58">
        <v>1849437.1902292953</v>
      </c>
      <c r="V1208" s="58">
        <v>1106225.3530196294</v>
      </c>
      <c r="W1208" s="58" t="str">
        <f t="shared" si="18"/>
        <v>A</v>
      </c>
      <c r="X1208" s="58">
        <v>1849437</v>
      </c>
      <c r="Y1208" s="63">
        <v>1613574</v>
      </c>
    </row>
    <row r="1209" spans="1:25">
      <c r="A1209" s="64" t="s">
        <v>2716</v>
      </c>
      <c r="B1209" s="64" t="s">
        <v>2710</v>
      </c>
      <c r="C1209" s="64" t="s">
        <v>49</v>
      </c>
      <c r="D1209" s="64" t="s">
        <v>50</v>
      </c>
      <c r="E1209" s="64" t="s">
        <v>2711</v>
      </c>
      <c r="F1209" s="64" t="s">
        <v>1136</v>
      </c>
      <c r="G1209" s="64" t="s">
        <v>1034</v>
      </c>
      <c r="H1209" s="64" t="s">
        <v>24</v>
      </c>
      <c r="I1209" s="64" t="s">
        <v>24</v>
      </c>
      <c r="J1209" s="64" t="s">
        <v>2715</v>
      </c>
      <c r="K1209" s="64" t="s">
        <v>1936</v>
      </c>
      <c r="L1209" s="65">
        <v>72221</v>
      </c>
      <c r="M1209" s="65">
        <v>196206</v>
      </c>
      <c r="N1209" s="65">
        <v>196206</v>
      </c>
      <c r="O1209" s="65">
        <v>208116</v>
      </c>
      <c r="P1209" s="65">
        <v>0</v>
      </c>
      <c r="Q1209" s="65">
        <v>67420</v>
      </c>
      <c r="R1209" s="65">
        <v>1042</v>
      </c>
      <c r="S1209" s="65">
        <v>3478</v>
      </c>
      <c r="T1209" s="57">
        <v>0</v>
      </c>
      <c r="U1209" s="58">
        <v>3076062.3387952652</v>
      </c>
      <c r="V1209" s="58">
        <v>1321317.2577149565</v>
      </c>
      <c r="W1209" s="58" t="str">
        <f t="shared" si="18"/>
        <v>A</v>
      </c>
      <c r="X1209" s="58">
        <v>3076062</v>
      </c>
      <c r="Y1209" s="63">
        <v>2683764</v>
      </c>
    </row>
    <row r="1210" spans="1:25">
      <c r="A1210" s="64" t="s">
        <v>2717</v>
      </c>
      <c r="B1210" s="64" t="s">
        <v>2710</v>
      </c>
      <c r="C1210" s="64" t="s">
        <v>28</v>
      </c>
      <c r="D1210" s="64" t="s">
        <v>29</v>
      </c>
      <c r="E1210" s="64" t="s">
        <v>2711</v>
      </c>
      <c r="F1210" s="64" t="s">
        <v>2276</v>
      </c>
      <c r="G1210" s="64" t="s">
        <v>1665</v>
      </c>
      <c r="H1210" s="64" t="s">
        <v>24</v>
      </c>
      <c r="I1210" s="64" t="s">
        <v>24</v>
      </c>
      <c r="J1210" s="64" t="s">
        <v>2718</v>
      </c>
      <c r="K1210" s="64" t="s">
        <v>1936</v>
      </c>
      <c r="L1210" s="65">
        <v>24868</v>
      </c>
      <c r="M1210" s="65">
        <v>0</v>
      </c>
      <c r="N1210" s="65">
        <v>0</v>
      </c>
      <c r="O1210" s="65">
        <v>50917</v>
      </c>
      <c r="P1210" s="65">
        <v>0</v>
      </c>
      <c r="Q1210" s="65">
        <v>24708</v>
      </c>
      <c r="R1210" s="65">
        <v>562</v>
      </c>
      <c r="S1210" s="65">
        <v>898</v>
      </c>
      <c r="T1210" s="57">
        <v>0</v>
      </c>
      <c r="U1210" s="58">
        <v>1013708.8349558678</v>
      </c>
      <c r="V1210" s="58">
        <v>497107.23498536379</v>
      </c>
      <c r="W1210" s="58" t="str">
        <f t="shared" si="18"/>
        <v>A</v>
      </c>
      <c r="X1210" s="58">
        <v>1013709</v>
      </c>
      <c r="Y1210" s="63">
        <v>884428</v>
      </c>
    </row>
    <row r="1211" spans="1:25">
      <c r="A1211" s="64" t="s">
        <v>2719</v>
      </c>
      <c r="B1211" s="64" t="s">
        <v>2710</v>
      </c>
      <c r="C1211" s="64" t="s">
        <v>28</v>
      </c>
      <c r="D1211" s="64" t="s">
        <v>29</v>
      </c>
      <c r="E1211" s="64" t="s">
        <v>2711</v>
      </c>
      <c r="F1211" s="64" t="s">
        <v>1779</v>
      </c>
      <c r="G1211" s="64" t="s">
        <v>201</v>
      </c>
      <c r="H1211" s="64" t="s">
        <v>24</v>
      </c>
      <c r="I1211" s="64" t="s">
        <v>24</v>
      </c>
      <c r="J1211" s="64" t="s">
        <v>2715</v>
      </c>
      <c r="K1211" s="64" t="s">
        <v>1936</v>
      </c>
      <c r="L1211" s="65">
        <v>65098</v>
      </c>
      <c r="M1211" s="65">
        <v>117959</v>
      </c>
      <c r="N1211" s="65">
        <v>117959</v>
      </c>
      <c r="O1211" s="65">
        <v>142893</v>
      </c>
      <c r="P1211" s="65">
        <v>0</v>
      </c>
      <c r="Q1211" s="65">
        <v>53851</v>
      </c>
      <c r="R1211" s="65">
        <v>1252</v>
      </c>
      <c r="S1211" s="65">
        <v>2134</v>
      </c>
      <c r="T1211" s="57">
        <v>0</v>
      </c>
      <c r="U1211" s="58">
        <v>2302053.6444704933</v>
      </c>
      <c r="V1211" s="58">
        <v>1085381.7641062969</v>
      </c>
      <c r="W1211" s="58" t="str">
        <f t="shared" si="18"/>
        <v>A</v>
      </c>
      <c r="X1211" s="58">
        <v>2302054</v>
      </c>
      <c r="Y1211" s="63">
        <v>2008467</v>
      </c>
    </row>
    <row r="1212" spans="1:25">
      <c r="A1212" s="64" t="s">
        <v>2720</v>
      </c>
      <c r="B1212" s="64" t="s">
        <v>2710</v>
      </c>
      <c r="C1212" s="64" t="s">
        <v>49</v>
      </c>
      <c r="D1212" s="64" t="s">
        <v>50</v>
      </c>
      <c r="E1212" s="64" t="s">
        <v>2711</v>
      </c>
      <c r="F1212" s="64" t="s">
        <v>764</v>
      </c>
      <c r="G1212" s="64" t="s">
        <v>254</v>
      </c>
      <c r="H1212" s="64" t="s">
        <v>24</v>
      </c>
      <c r="I1212" s="64" t="s">
        <v>24</v>
      </c>
      <c r="J1212" s="64" t="s">
        <v>2715</v>
      </c>
      <c r="K1212" s="64" t="s">
        <v>1936</v>
      </c>
      <c r="L1212" s="65">
        <v>10596</v>
      </c>
      <c r="M1212" s="65">
        <v>0</v>
      </c>
      <c r="N1212" s="65">
        <v>0</v>
      </c>
      <c r="O1212" s="65">
        <v>47648</v>
      </c>
      <c r="P1212" s="65">
        <v>0</v>
      </c>
      <c r="Q1212" s="65">
        <v>19001</v>
      </c>
      <c r="R1212" s="65">
        <v>294</v>
      </c>
      <c r="S1212" s="65">
        <v>1050</v>
      </c>
      <c r="T1212" s="57">
        <v>0</v>
      </c>
      <c r="U1212" s="58">
        <v>857113.41373429378</v>
      </c>
      <c r="V1212" s="58">
        <v>372411.04554473661</v>
      </c>
      <c r="W1212" s="58" t="str">
        <f t="shared" si="18"/>
        <v>A</v>
      </c>
      <c r="X1212" s="58">
        <v>857113</v>
      </c>
      <c r="Y1212" s="63">
        <v>747803</v>
      </c>
    </row>
    <row r="1213" spans="1:25">
      <c r="A1213" s="64" t="s">
        <v>2721</v>
      </c>
      <c r="B1213" s="64" t="s">
        <v>2710</v>
      </c>
      <c r="C1213" s="64" t="s">
        <v>49</v>
      </c>
      <c r="D1213" s="64" t="s">
        <v>50</v>
      </c>
      <c r="E1213" s="64" t="s">
        <v>2711</v>
      </c>
      <c r="F1213" s="64" t="s">
        <v>1138</v>
      </c>
      <c r="G1213" s="64" t="s">
        <v>140</v>
      </c>
      <c r="H1213" s="64" t="s">
        <v>24</v>
      </c>
      <c r="I1213" s="64" t="s">
        <v>24</v>
      </c>
      <c r="J1213" s="64" t="s">
        <v>2715</v>
      </c>
      <c r="K1213" s="64" t="s">
        <v>1936</v>
      </c>
      <c r="L1213" s="65">
        <v>40923</v>
      </c>
      <c r="M1213" s="65">
        <v>165954</v>
      </c>
      <c r="N1213" s="65">
        <v>165954</v>
      </c>
      <c r="O1213" s="65">
        <v>176762</v>
      </c>
      <c r="P1213" s="65">
        <v>0</v>
      </c>
      <c r="Q1213" s="65">
        <v>54162</v>
      </c>
      <c r="R1213" s="65">
        <v>713</v>
      </c>
      <c r="S1213" s="65">
        <v>4578</v>
      </c>
      <c r="T1213" s="57">
        <v>0</v>
      </c>
      <c r="U1213" s="58">
        <v>2792037.146207802</v>
      </c>
      <c r="V1213" s="58">
        <v>1052615.0252650657</v>
      </c>
      <c r="W1213" s="58" t="str">
        <f t="shared" si="18"/>
        <v>A</v>
      </c>
      <c r="X1213" s="58">
        <v>2792037</v>
      </c>
      <c r="Y1213" s="63">
        <v>2435961</v>
      </c>
    </row>
    <row r="1214" spans="1:25">
      <c r="A1214" s="64" t="s">
        <v>2722</v>
      </c>
      <c r="B1214" s="64" t="s">
        <v>2710</v>
      </c>
      <c r="C1214" s="64" t="s">
        <v>49</v>
      </c>
      <c r="D1214" s="64" t="s">
        <v>50</v>
      </c>
      <c r="E1214" s="64" t="s">
        <v>2711</v>
      </c>
      <c r="F1214" s="64" t="s">
        <v>848</v>
      </c>
      <c r="G1214" s="64" t="s">
        <v>166</v>
      </c>
      <c r="H1214" s="64" t="s">
        <v>24</v>
      </c>
      <c r="I1214" s="64" t="s">
        <v>24</v>
      </c>
      <c r="J1214" s="64" t="s">
        <v>2715</v>
      </c>
      <c r="K1214" s="64" t="s">
        <v>1936</v>
      </c>
      <c r="L1214" s="65">
        <v>38061</v>
      </c>
      <c r="M1214" s="65">
        <v>41099</v>
      </c>
      <c r="N1214" s="65">
        <v>41099</v>
      </c>
      <c r="O1214" s="65">
        <v>48119</v>
      </c>
      <c r="P1214" s="65">
        <v>0</v>
      </c>
      <c r="Q1214" s="65">
        <v>20304</v>
      </c>
      <c r="R1214" s="65">
        <v>934</v>
      </c>
      <c r="S1214" s="65">
        <v>963</v>
      </c>
      <c r="T1214" s="57">
        <v>8707</v>
      </c>
      <c r="U1214" s="58">
        <v>883470.5111134972</v>
      </c>
      <c r="V1214" s="58">
        <v>551652.98593882658</v>
      </c>
      <c r="W1214" s="58" t="str">
        <f t="shared" si="18"/>
        <v>A</v>
      </c>
      <c r="X1214" s="58">
        <v>883471</v>
      </c>
      <c r="Y1214" s="63">
        <v>770800</v>
      </c>
    </row>
    <row r="1215" spans="1:25">
      <c r="A1215" s="64" t="s">
        <v>2723</v>
      </c>
      <c r="B1215" s="64" t="s">
        <v>2710</v>
      </c>
      <c r="C1215" s="64" t="s">
        <v>49</v>
      </c>
      <c r="D1215" s="64" t="s">
        <v>50</v>
      </c>
      <c r="E1215" s="64" t="s">
        <v>2711</v>
      </c>
      <c r="F1215" s="64" t="s">
        <v>768</v>
      </c>
      <c r="G1215" s="64" t="s">
        <v>769</v>
      </c>
      <c r="H1215" s="64" t="s">
        <v>24</v>
      </c>
      <c r="I1215" s="64" t="s">
        <v>24</v>
      </c>
      <c r="J1215" s="64" t="s">
        <v>2715</v>
      </c>
      <c r="K1215" s="64" t="s">
        <v>1936</v>
      </c>
      <c r="L1215" s="65">
        <v>21891</v>
      </c>
      <c r="M1215" s="65">
        <v>0</v>
      </c>
      <c r="N1215" s="65">
        <v>0</v>
      </c>
      <c r="O1215" s="65">
        <v>43480</v>
      </c>
      <c r="P1215" s="65">
        <v>0</v>
      </c>
      <c r="Q1215" s="65">
        <v>20442</v>
      </c>
      <c r="R1215" s="65">
        <v>556</v>
      </c>
      <c r="S1215" s="65">
        <v>885</v>
      </c>
      <c r="T1215" s="57">
        <v>0</v>
      </c>
      <c r="U1215" s="58">
        <v>865398.58094018907</v>
      </c>
      <c r="V1215" s="58">
        <v>417783.8278346748</v>
      </c>
      <c r="W1215" s="58" t="str">
        <f t="shared" si="18"/>
        <v>A</v>
      </c>
      <c r="X1215" s="58">
        <v>865399</v>
      </c>
      <c r="Y1215" s="63">
        <v>755032</v>
      </c>
    </row>
    <row r="1216" spans="1:25">
      <c r="A1216" s="64" t="s">
        <v>2724</v>
      </c>
      <c r="B1216" s="64" t="s">
        <v>2710</v>
      </c>
      <c r="C1216" s="64" t="s">
        <v>28</v>
      </c>
      <c r="D1216" s="64" t="s">
        <v>29</v>
      </c>
      <c r="E1216" s="64" t="s">
        <v>2711</v>
      </c>
      <c r="F1216" s="64" t="s">
        <v>1979</v>
      </c>
      <c r="G1216" s="64" t="s">
        <v>491</v>
      </c>
      <c r="H1216" s="64" t="s">
        <v>24</v>
      </c>
      <c r="I1216" s="64" t="s">
        <v>24</v>
      </c>
      <c r="J1216" s="64" t="s">
        <v>2725</v>
      </c>
      <c r="K1216" s="64" t="s">
        <v>1936</v>
      </c>
      <c r="L1216" s="65">
        <v>18321</v>
      </c>
      <c r="M1216" s="65">
        <v>32087</v>
      </c>
      <c r="N1216" s="65">
        <v>32087</v>
      </c>
      <c r="O1216" s="65">
        <v>36993</v>
      </c>
      <c r="P1216" s="65">
        <v>0</v>
      </c>
      <c r="Q1216" s="65">
        <v>17369</v>
      </c>
      <c r="R1216" s="65">
        <v>470</v>
      </c>
      <c r="S1216" s="65">
        <v>881</v>
      </c>
      <c r="T1216" s="57">
        <v>0</v>
      </c>
      <c r="U1216" s="58">
        <v>757251.40950081265</v>
      </c>
      <c r="V1216" s="58">
        <v>354806.54243209382</v>
      </c>
      <c r="W1216" s="58" t="str">
        <f t="shared" si="18"/>
        <v>A</v>
      </c>
      <c r="X1216" s="58">
        <v>757251</v>
      </c>
      <c r="Y1216" s="63">
        <v>660677</v>
      </c>
    </row>
    <row r="1217" spans="1:25">
      <c r="A1217" s="64" t="s">
        <v>2726</v>
      </c>
      <c r="B1217" s="64" t="s">
        <v>2710</v>
      </c>
      <c r="C1217" s="64" t="s">
        <v>28</v>
      </c>
      <c r="D1217" s="64" t="s">
        <v>29</v>
      </c>
      <c r="E1217" s="64" t="s">
        <v>2711</v>
      </c>
      <c r="F1217" s="64" t="s">
        <v>1143</v>
      </c>
      <c r="G1217" s="64" t="s">
        <v>1116</v>
      </c>
      <c r="H1217" s="64" t="s">
        <v>24</v>
      </c>
      <c r="I1217" s="64" t="s">
        <v>24</v>
      </c>
      <c r="J1217" s="64" t="s">
        <v>2727</v>
      </c>
      <c r="K1217" s="64" t="s">
        <v>1936</v>
      </c>
      <c r="L1217" s="65">
        <v>33678</v>
      </c>
      <c r="M1217" s="65">
        <v>0</v>
      </c>
      <c r="N1217" s="65">
        <v>0</v>
      </c>
      <c r="O1217" s="65">
        <v>45362</v>
      </c>
      <c r="P1217" s="65">
        <v>0</v>
      </c>
      <c r="Q1217" s="65">
        <v>21304</v>
      </c>
      <c r="R1217" s="65">
        <v>962</v>
      </c>
      <c r="S1217" s="65">
        <v>1122</v>
      </c>
      <c r="T1217" s="57">
        <v>4920</v>
      </c>
      <c r="U1217" s="58">
        <v>935796.79996593273</v>
      </c>
      <c r="V1217" s="58">
        <v>524561.92468695412</v>
      </c>
      <c r="W1217" s="58" t="str">
        <f t="shared" si="18"/>
        <v>A</v>
      </c>
      <c r="X1217" s="58">
        <v>935797</v>
      </c>
      <c r="Y1217" s="63">
        <v>816452</v>
      </c>
    </row>
    <row r="1218" spans="1:25">
      <c r="A1218" s="64" t="s">
        <v>2728</v>
      </c>
      <c r="B1218" s="64" t="s">
        <v>2710</v>
      </c>
      <c r="C1218" s="64" t="s">
        <v>28</v>
      </c>
      <c r="D1218" s="64" t="s">
        <v>29</v>
      </c>
      <c r="E1218" s="64" t="s">
        <v>2711</v>
      </c>
      <c r="F1218" s="64" t="s">
        <v>2533</v>
      </c>
      <c r="G1218" s="64" t="s">
        <v>608</v>
      </c>
      <c r="H1218" s="64" t="s">
        <v>24</v>
      </c>
      <c r="I1218" s="64" t="s">
        <v>24</v>
      </c>
      <c r="J1218" s="64" t="s">
        <v>2715</v>
      </c>
      <c r="K1218" s="64" t="s">
        <v>1936</v>
      </c>
      <c r="L1218" s="65">
        <v>39718</v>
      </c>
      <c r="M1218" s="65">
        <v>80742</v>
      </c>
      <c r="N1218" s="65">
        <v>80742</v>
      </c>
      <c r="O1218" s="65">
        <v>97924</v>
      </c>
      <c r="P1218" s="65">
        <v>0</v>
      </c>
      <c r="Q1218" s="65">
        <v>27854</v>
      </c>
      <c r="R1218" s="65">
        <v>495</v>
      </c>
      <c r="S1218" s="65">
        <v>1214</v>
      </c>
      <c r="T1218" s="57">
        <v>0</v>
      </c>
      <c r="U1218" s="58">
        <v>1256580.0727285831</v>
      </c>
      <c r="V1218" s="58">
        <v>550500.79842887074</v>
      </c>
      <c r="W1218" s="58" t="str">
        <f t="shared" si="18"/>
        <v>A</v>
      </c>
      <c r="X1218" s="58">
        <v>1256580</v>
      </c>
      <c r="Y1218" s="63">
        <v>1096325</v>
      </c>
    </row>
    <row r="1219" spans="1:25">
      <c r="A1219" s="64" t="s">
        <v>2729</v>
      </c>
      <c r="B1219" s="64" t="s">
        <v>2710</v>
      </c>
      <c r="C1219" s="64" t="s">
        <v>49</v>
      </c>
      <c r="D1219" s="64" t="s">
        <v>50</v>
      </c>
      <c r="E1219" s="64" t="s">
        <v>2711</v>
      </c>
      <c r="F1219" s="64" t="s">
        <v>1145</v>
      </c>
      <c r="G1219" s="64" t="s">
        <v>150</v>
      </c>
      <c r="H1219" s="64" t="s">
        <v>24</v>
      </c>
      <c r="I1219" s="64" t="s">
        <v>24</v>
      </c>
      <c r="J1219" s="64" t="s">
        <v>2715</v>
      </c>
      <c r="K1219" s="64" t="s">
        <v>1936</v>
      </c>
      <c r="L1219" s="65">
        <v>33381</v>
      </c>
      <c r="M1219" s="65">
        <v>46134</v>
      </c>
      <c r="N1219" s="65">
        <v>46134</v>
      </c>
      <c r="O1219" s="65">
        <v>58466</v>
      </c>
      <c r="P1219" s="65">
        <v>0</v>
      </c>
      <c r="Q1219" s="65">
        <v>27785</v>
      </c>
      <c r="R1219" s="65">
        <v>368</v>
      </c>
      <c r="S1219" s="65">
        <v>1518</v>
      </c>
      <c r="T1219" s="57">
        <v>0</v>
      </c>
      <c r="U1219" s="58">
        <v>1228369.7031660026</v>
      </c>
      <c r="V1219" s="58">
        <v>540148.98057390051</v>
      </c>
      <c r="W1219" s="58" t="str">
        <f t="shared" ref="W1219:W1233" si="19">IF(U1219&gt;V1219, "A", "B")</f>
        <v>A</v>
      </c>
      <c r="X1219" s="58">
        <v>1228370</v>
      </c>
      <c r="Y1219" s="63">
        <v>1071713</v>
      </c>
    </row>
    <row r="1220" spans="1:25">
      <c r="A1220" s="64" t="s">
        <v>2730</v>
      </c>
      <c r="B1220" s="64" t="s">
        <v>2710</v>
      </c>
      <c r="C1220" s="64" t="s">
        <v>28</v>
      </c>
      <c r="D1220" s="64" t="s">
        <v>29</v>
      </c>
      <c r="E1220" s="64" t="s">
        <v>2711</v>
      </c>
      <c r="F1220" s="64" t="s">
        <v>777</v>
      </c>
      <c r="G1220" s="64" t="s">
        <v>250</v>
      </c>
      <c r="H1220" s="64" t="s">
        <v>24</v>
      </c>
      <c r="I1220" s="64" t="s">
        <v>24</v>
      </c>
      <c r="J1220" s="64" t="s">
        <v>2713</v>
      </c>
      <c r="K1220" s="64" t="s">
        <v>1936</v>
      </c>
      <c r="L1220" s="65">
        <v>28754</v>
      </c>
      <c r="M1220" s="65">
        <v>0</v>
      </c>
      <c r="N1220" s="65">
        <v>0</v>
      </c>
      <c r="O1220" s="65">
        <v>45631</v>
      </c>
      <c r="P1220" s="65">
        <v>0</v>
      </c>
      <c r="Q1220" s="65">
        <v>27063</v>
      </c>
      <c r="R1220" s="65">
        <v>212</v>
      </c>
      <c r="S1220" s="65">
        <v>579</v>
      </c>
      <c r="T1220" s="57">
        <v>0</v>
      </c>
      <c r="U1220" s="58">
        <v>1021892.996857876</v>
      </c>
      <c r="V1220" s="58">
        <v>515648.2848531176</v>
      </c>
      <c r="W1220" s="58" t="str">
        <f t="shared" si="19"/>
        <v>A</v>
      </c>
      <c r="X1220" s="58">
        <v>1021893</v>
      </c>
      <c r="Y1220" s="63">
        <v>891568</v>
      </c>
    </row>
    <row r="1221" spans="1:25">
      <c r="A1221" s="64" t="s">
        <v>2731</v>
      </c>
      <c r="B1221" s="64" t="s">
        <v>2710</v>
      </c>
      <c r="C1221" s="64" t="s">
        <v>49</v>
      </c>
      <c r="D1221" s="64" t="s">
        <v>50</v>
      </c>
      <c r="E1221" s="64" t="s">
        <v>2711</v>
      </c>
      <c r="F1221" s="64" t="s">
        <v>2732</v>
      </c>
      <c r="G1221" s="64" t="s">
        <v>632</v>
      </c>
      <c r="H1221" s="64" t="s">
        <v>24</v>
      </c>
      <c r="I1221" s="64" t="s">
        <v>24</v>
      </c>
      <c r="J1221" s="64" t="s">
        <v>2733</v>
      </c>
      <c r="K1221" s="64" t="s">
        <v>1936</v>
      </c>
      <c r="L1221" s="65">
        <v>30043</v>
      </c>
      <c r="M1221" s="65">
        <v>0</v>
      </c>
      <c r="N1221" s="65">
        <v>0</v>
      </c>
      <c r="O1221" s="65">
        <v>50747</v>
      </c>
      <c r="P1221" s="65">
        <v>0</v>
      </c>
      <c r="Q1221" s="65">
        <v>26857</v>
      </c>
      <c r="R1221" s="65">
        <v>646</v>
      </c>
      <c r="S1221" s="65">
        <v>1779</v>
      </c>
      <c r="T1221" s="57">
        <v>0</v>
      </c>
      <c r="U1221" s="58">
        <v>1228786.9347728607</v>
      </c>
      <c r="V1221" s="58">
        <v>542853.3065299351</v>
      </c>
      <c r="W1221" s="58" t="str">
        <f t="shared" si="19"/>
        <v>A</v>
      </c>
      <c r="X1221" s="58">
        <v>1228787</v>
      </c>
      <c r="Y1221" s="63">
        <v>1072077</v>
      </c>
    </row>
    <row r="1222" spans="1:25">
      <c r="A1222" s="64" t="s">
        <v>2734</v>
      </c>
      <c r="B1222" s="64" t="s">
        <v>2710</v>
      </c>
      <c r="C1222" s="64" t="s">
        <v>49</v>
      </c>
      <c r="D1222" s="64" t="s">
        <v>50</v>
      </c>
      <c r="E1222" s="64" t="s">
        <v>2711</v>
      </c>
      <c r="F1222" s="64" t="s">
        <v>1578</v>
      </c>
      <c r="G1222" s="64" t="s">
        <v>161</v>
      </c>
      <c r="H1222" s="64" t="s">
        <v>24</v>
      </c>
      <c r="I1222" s="64" t="s">
        <v>24</v>
      </c>
      <c r="J1222" s="64" t="s">
        <v>2715</v>
      </c>
      <c r="K1222" s="64" t="s">
        <v>1936</v>
      </c>
      <c r="L1222" s="65">
        <v>29354</v>
      </c>
      <c r="M1222" s="65">
        <v>36562</v>
      </c>
      <c r="N1222" s="65">
        <v>36562</v>
      </c>
      <c r="O1222" s="65">
        <v>44113</v>
      </c>
      <c r="P1222" s="65">
        <v>0</v>
      </c>
      <c r="Q1222" s="65">
        <v>24293</v>
      </c>
      <c r="R1222" s="65">
        <v>461</v>
      </c>
      <c r="S1222" s="65">
        <v>1222</v>
      </c>
      <c r="T1222" s="57">
        <v>0</v>
      </c>
      <c r="U1222" s="58">
        <v>1042404.1337776186</v>
      </c>
      <c r="V1222" s="58">
        <v>482214.58215977257</v>
      </c>
      <c r="W1222" s="58" t="str">
        <f t="shared" si="19"/>
        <v>A</v>
      </c>
      <c r="X1222" s="58">
        <v>1042404</v>
      </c>
      <c r="Y1222" s="63">
        <v>909464</v>
      </c>
    </row>
    <row r="1223" spans="1:25">
      <c r="A1223" s="64" t="s">
        <v>2735</v>
      </c>
      <c r="B1223" s="64" t="s">
        <v>2710</v>
      </c>
      <c r="C1223" s="64" t="s">
        <v>28</v>
      </c>
      <c r="D1223" s="64" t="s">
        <v>29</v>
      </c>
      <c r="E1223" s="64" t="s">
        <v>2711</v>
      </c>
      <c r="F1223" s="64" t="s">
        <v>106</v>
      </c>
      <c r="G1223" s="64" t="s">
        <v>85</v>
      </c>
      <c r="H1223" s="64" t="s">
        <v>24</v>
      </c>
      <c r="I1223" s="64" t="s">
        <v>24</v>
      </c>
      <c r="J1223" s="64" t="s">
        <v>2736</v>
      </c>
      <c r="K1223" s="64" t="s">
        <v>1936</v>
      </c>
      <c r="L1223" s="65">
        <v>83850</v>
      </c>
      <c r="M1223" s="65">
        <v>96193</v>
      </c>
      <c r="N1223" s="65">
        <v>96193</v>
      </c>
      <c r="O1223" s="65">
        <v>89080</v>
      </c>
      <c r="P1223" s="65">
        <v>0</v>
      </c>
      <c r="Q1223" s="65">
        <v>48638</v>
      </c>
      <c r="R1223" s="65">
        <v>1728</v>
      </c>
      <c r="S1223" s="65">
        <v>1443</v>
      </c>
      <c r="T1223" s="57">
        <v>36110</v>
      </c>
      <c r="U1223" s="58">
        <v>1918597.356990743</v>
      </c>
      <c r="V1223" s="58">
        <v>1476732.5672491782</v>
      </c>
      <c r="W1223" s="58" t="str">
        <f t="shared" si="19"/>
        <v>A</v>
      </c>
      <c r="X1223" s="58">
        <v>1918597</v>
      </c>
      <c r="Y1223" s="63">
        <v>1673913</v>
      </c>
    </row>
    <row r="1224" spans="1:25">
      <c r="A1224" s="64" t="s">
        <v>2737</v>
      </c>
      <c r="B1224" s="64" t="s">
        <v>2710</v>
      </c>
      <c r="C1224" s="64" t="s">
        <v>28</v>
      </c>
      <c r="D1224" s="64" t="s">
        <v>29</v>
      </c>
      <c r="E1224" s="64" t="s">
        <v>2711</v>
      </c>
      <c r="F1224" s="64" t="s">
        <v>2534</v>
      </c>
      <c r="G1224" s="64" t="s">
        <v>330</v>
      </c>
      <c r="H1224" s="64" t="s">
        <v>24</v>
      </c>
      <c r="I1224" s="64" t="s">
        <v>24</v>
      </c>
      <c r="J1224" s="64" t="s">
        <v>2733</v>
      </c>
      <c r="K1224" s="64" t="s">
        <v>1936</v>
      </c>
      <c r="L1224" s="65">
        <v>145586</v>
      </c>
      <c r="M1224" s="65">
        <v>189046</v>
      </c>
      <c r="N1224" s="65">
        <v>189046</v>
      </c>
      <c r="O1224" s="65">
        <v>166327</v>
      </c>
      <c r="P1224" s="65">
        <v>0</v>
      </c>
      <c r="Q1224" s="65">
        <v>85214</v>
      </c>
      <c r="R1224" s="65">
        <v>3290</v>
      </c>
      <c r="S1224" s="65">
        <v>3301</v>
      </c>
      <c r="T1224" s="57">
        <v>51036</v>
      </c>
      <c r="U1224" s="58">
        <v>3512417.6643025</v>
      </c>
      <c r="V1224" s="58">
        <v>2452340.7693589274</v>
      </c>
      <c r="W1224" s="58" t="str">
        <f t="shared" si="19"/>
        <v>A</v>
      </c>
      <c r="X1224" s="58">
        <v>3512418</v>
      </c>
      <c r="Y1224" s="63">
        <v>3064470</v>
      </c>
    </row>
    <row r="1225" spans="1:25">
      <c r="A1225" s="64" t="s">
        <v>2738</v>
      </c>
      <c r="B1225" s="64" t="s">
        <v>2710</v>
      </c>
      <c r="C1225" s="64" t="s">
        <v>49</v>
      </c>
      <c r="D1225" s="64" t="s">
        <v>50</v>
      </c>
      <c r="E1225" s="64" t="s">
        <v>2711</v>
      </c>
      <c r="F1225" s="64" t="s">
        <v>1464</v>
      </c>
      <c r="G1225" s="64" t="s">
        <v>136</v>
      </c>
      <c r="H1225" s="64" t="s">
        <v>24</v>
      </c>
      <c r="I1225" s="64" t="s">
        <v>24</v>
      </c>
      <c r="J1225" s="64" t="s">
        <v>2715</v>
      </c>
      <c r="K1225" s="64" t="s">
        <v>1936</v>
      </c>
      <c r="L1225" s="65">
        <v>17233</v>
      </c>
      <c r="M1225" s="65">
        <v>0</v>
      </c>
      <c r="N1225" s="65">
        <v>0</v>
      </c>
      <c r="O1225" s="65">
        <v>54304</v>
      </c>
      <c r="P1225" s="65">
        <v>0</v>
      </c>
      <c r="Q1225" s="65">
        <v>22207</v>
      </c>
      <c r="R1225" s="65">
        <v>169</v>
      </c>
      <c r="S1225" s="65">
        <v>1409</v>
      </c>
      <c r="T1225" s="57">
        <v>0</v>
      </c>
      <c r="U1225" s="58">
        <v>1029801.8920087691</v>
      </c>
      <c r="V1225" s="58">
        <v>422769.4100020788</v>
      </c>
      <c r="W1225" s="58" t="str">
        <f t="shared" si="19"/>
        <v>A</v>
      </c>
      <c r="X1225" s="58">
        <v>1029802</v>
      </c>
      <c r="Y1225" s="63">
        <v>898469</v>
      </c>
    </row>
    <row r="1226" spans="1:25">
      <c r="A1226" s="64" t="s">
        <v>2739</v>
      </c>
      <c r="B1226" s="64" t="s">
        <v>2710</v>
      </c>
      <c r="C1226" s="64" t="s">
        <v>28</v>
      </c>
      <c r="D1226" s="64" t="s">
        <v>29</v>
      </c>
      <c r="E1226" s="64" t="s">
        <v>2711</v>
      </c>
      <c r="F1226" s="64" t="s">
        <v>1928</v>
      </c>
      <c r="G1226" s="64" t="s">
        <v>98</v>
      </c>
      <c r="H1226" s="64" t="s">
        <v>24</v>
      </c>
      <c r="I1226" s="64" t="s">
        <v>24</v>
      </c>
      <c r="J1226" s="64" t="s">
        <v>2718</v>
      </c>
      <c r="K1226" s="64" t="s">
        <v>1936</v>
      </c>
      <c r="L1226" s="65">
        <v>27667</v>
      </c>
      <c r="M1226" s="65">
        <v>0</v>
      </c>
      <c r="N1226" s="65">
        <v>0</v>
      </c>
      <c r="O1226" s="65">
        <v>35527</v>
      </c>
      <c r="P1226" s="65">
        <v>0</v>
      </c>
      <c r="Q1226" s="65">
        <v>18895</v>
      </c>
      <c r="R1226" s="65">
        <v>568</v>
      </c>
      <c r="S1226" s="65">
        <v>664</v>
      </c>
      <c r="T1226" s="57">
        <v>5780</v>
      </c>
      <c r="U1226" s="58">
        <v>764662.73020935059</v>
      </c>
      <c r="V1226" s="58">
        <v>462660.46282225428</v>
      </c>
      <c r="W1226" s="58" t="str">
        <f t="shared" si="19"/>
        <v>A</v>
      </c>
      <c r="X1226" s="58">
        <v>764663</v>
      </c>
      <c r="Y1226" s="63">
        <v>667144</v>
      </c>
    </row>
    <row r="1227" spans="1:25">
      <c r="A1227" s="64" t="s">
        <v>2740</v>
      </c>
      <c r="B1227" s="64" t="s">
        <v>2710</v>
      </c>
      <c r="C1227" s="64" t="s">
        <v>28</v>
      </c>
      <c r="D1227" s="64" t="s">
        <v>29</v>
      </c>
      <c r="E1227" s="64" t="s">
        <v>2711</v>
      </c>
      <c r="F1227" s="64" t="s">
        <v>1165</v>
      </c>
      <c r="G1227" s="64" t="s">
        <v>979</v>
      </c>
      <c r="H1227" s="64" t="s">
        <v>24</v>
      </c>
      <c r="I1227" s="64" t="s">
        <v>24</v>
      </c>
      <c r="J1227" s="64" t="s">
        <v>2715</v>
      </c>
      <c r="K1227" s="64" t="s">
        <v>1936</v>
      </c>
      <c r="L1227" s="65">
        <v>451658</v>
      </c>
      <c r="M1227" s="65">
        <v>434849</v>
      </c>
      <c r="N1227" s="65">
        <v>434849</v>
      </c>
      <c r="O1227" s="65">
        <v>395326</v>
      </c>
      <c r="P1227" s="65">
        <v>0</v>
      </c>
      <c r="Q1227" s="65">
        <v>156302</v>
      </c>
      <c r="R1227" s="65">
        <v>10014</v>
      </c>
      <c r="S1227" s="65">
        <v>6942</v>
      </c>
      <c r="T1227" s="57">
        <v>279010</v>
      </c>
      <c r="U1227" s="58">
        <v>6770185.691615738</v>
      </c>
      <c r="V1227" s="58">
        <v>7112167.9350365475</v>
      </c>
      <c r="W1227" s="58" t="str">
        <f t="shared" si="19"/>
        <v>B</v>
      </c>
      <c r="X1227" s="58">
        <v>7112168</v>
      </c>
      <c r="Y1227" s="63">
        <v>6205135</v>
      </c>
    </row>
    <row r="1228" spans="1:25">
      <c r="A1228" s="64" t="s">
        <v>2741</v>
      </c>
      <c r="B1228" s="64" t="s">
        <v>2710</v>
      </c>
      <c r="C1228" s="64" t="s">
        <v>28</v>
      </c>
      <c r="D1228" s="64" t="s">
        <v>29</v>
      </c>
      <c r="E1228" s="64" t="s">
        <v>2711</v>
      </c>
      <c r="F1228" s="64" t="s">
        <v>2742</v>
      </c>
      <c r="G1228" s="64" t="s">
        <v>126</v>
      </c>
      <c r="H1228" s="64" t="s">
        <v>24</v>
      </c>
      <c r="I1228" s="64" t="s">
        <v>24</v>
      </c>
      <c r="J1228" s="64" t="s">
        <v>2713</v>
      </c>
      <c r="K1228" s="64" t="s">
        <v>1936</v>
      </c>
      <c r="L1228" s="65">
        <v>33451</v>
      </c>
      <c r="M1228" s="65">
        <v>0</v>
      </c>
      <c r="N1228" s="65">
        <v>0</v>
      </c>
      <c r="O1228" s="65">
        <v>42430</v>
      </c>
      <c r="P1228" s="65">
        <v>0</v>
      </c>
      <c r="Q1228" s="65">
        <v>27679</v>
      </c>
      <c r="R1228" s="65">
        <v>427</v>
      </c>
      <c r="S1228" s="65">
        <v>612</v>
      </c>
      <c r="T1228" s="57">
        <v>7513</v>
      </c>
      <c r="U1228" s="58">
        <v>1040175.8284381549</v>
      </c>
      <c r="V1228" s="58">
        <v>636810.08988690062</v>
      </c>
      <c r="W1228" s="58" t="str">
        <f t="shared" si="19"/>
        <v>A</v>
      </c>
      <c r="X1228" s="58">
        <v>1040176</v>
      </c>
      <c r="Y1228" s="63">
        <v>907520</v>
      </c>
    </row>
    <row r="1229" spans="1:25">
      <c r="A1229" s="64" t="s">
        <v>2743</v>
      </c>
      <c r="B1229" s="64" t="s">
        <v>2710</v>
      </c>
      <c r="C1229" s="64" t="s">
        <v>49</v>
      </c>
      <c r="D1229" s="64" t="s">
        <v>50</v>
      </c>
      <c r="E1229" s="64" t="s">
        <v>2711</v>
      </c>
      <c r="F1229" s="64" t="s">
        <v>1245</v>
      </c>
      <c r="G1229" s="64" t="s">
        <v>1246</v>
      </c>
      <c r="H1229" s="64" t="s">
        <v>24</v>
      </c>
      <c r="I1229" s="64" t="s">
        <v>24</v>
      </c>
      <c r="J1229" s="64" t="s">
        <v>2715</v>
      </c>
      <c r="K1229" s="64" t="s">
        <v>1936</v>
      </c>
      <c r="L1229" s="65">
        <v>15711</v>
      </c>
      <c r="M1229" s="65">
        <v>0</v>
      </c>
      <c r="N1229" s="65">
        <v>0</v>
      </c>
      <c r="O1229" s="65">
        <v>74066</v>
      </c>
      <c r="P1229" s="65">
        <v>0</v>
      </c>
      <c r="Q1229" s="65">
        <v>31800</v>
      </c>
      <c r="R1229" s="65">
        <v>145</v>
      </c>
      <c r="S1229" s="65">
        <v>1329</v>
      </c>
      <c r="T1229" s="57">
        <v>0</v>
      </c>
      <c r="U1229" s="58">
        <v>1350785.1441276888</v>
      </c>
      <c r="V1229" s="58">
        <v>598465.51431567851</v>
      </c>
      <c r="W1229" s="58" t="str">
        <f t="shared" si="19"/>
        <v>A</v>
      </c>
      <c r="X1229" s="58">
        <v>1350785</v>
      </c>
      <c r="Y1229" s="63">
        <v>1178516</v>
      </c>
    </row>
    <row r="1230" spans="1:25">
      <c r="A1230" s="64" t="s">
        <v>2744</v>
      </c>
      <c r="B1230" s="64" t="s">
        <v>2710</v>
      </c>
      <c r="C1230" s="64" t="s">
        <v>49</v>
      </c>
      <c r="D1230" s="64" t="s">
        <v>50</v>
      </c>
      <c r="E1230" s="64" t="s">
        <v>2711</v>
      </c>
      <c r="F1230" s="64" t="s">
        <v>1983</v>
      </c>
      <c r="G1230" s="64" t="s">
        <v>1942</v>
      </c>
      <c r="H1230" s="64" t="s">
        <v>24</v>
      </c>
      <c r="I1230" s="64" t="s">
        <v>24</v>
      </c>
      <c r="J1230" s="64" t="s">
        <v>2715</v>
      </c>
      <c r="K1230" s="64" t="s">
        <v>1936</v>
      </c>
      <c r="L1230" s="65">
        <v>19698</v>
      </c>
      <c r="M1230" s="65">
        <v>78246</v>
      </c>
      <c r="N1230" s="65">
        <v>78246</v>
      </c>
      <c r="O1230" s="65">
        <v>89609</v>
      </c>
      <c r="P1230" s="65">
        <v>0</v>
      </c>
      <c r="Q1230" s="65">
        <v>34756</v>
      </c>
      <c r="R1230" s="65">
        <v>456</v>
      </c>
      <c r="S1230" s="65">
        <v>1988</v>
      </c>
      <c r="T1230" s="57">
        <v>0</v>
      </c>
      <c r="U1230" s="58">
        <v>1584032.8510188567</v>
      </c>
      <c r="V1230" s="58">
        <v>675358.09752189927</v>
      </c>
      <c r="W1230" s="58" t="str">
        <f t="shared" si="19"/>
        <v>A</v>
      </c>
      <c r="X1230" s="58">
        <v>1584033</v>
      </c>
      <c r="Y1230" s="63">
        <v>1382017</v>
      </c>
    </row>
    <row r="1231" spans="1:25">
      <c r="A1231" s="64" t="s">
        <v>2745</v>
      </c>
      <c r="B1231" s="64" t="s">
        <v>2710</v>
      </c>
      <c r="C1231" s="64" t="s">
        <v>49</v>
      </c>
      <c r="D1231" s="64" t="s">
        <v>50</v>
      </c>
      <c r="E1231" s="64" t="s">
        <v>2711</v>
      </c>
      <c r="F1231" s="64" t="s">
        <v>2746</v>
      </c>
      <c r="G1231" s="64" t="s">
        <v>1195</v>
      </c>
      <c r="H1231" s="64" t="s">
        <v>24</v>
      </c>
      <c r="I1231" s="64" t="s">
        <v>24</v>
      </c>
      <c r="J1231" s="64" t="s">
        <v>2715</v>
      </c>
      <c r="K1231" s="64" t="s">
        <v>1936</v>
      </c>
      <c r="L1231" s="65">
        <v>18251</v>
      </c>
      <c r="M1231" s="65">
        <v>51389</v>
      </c>
      <c r="N1231" s="65">
        <v>51389</v>
      </c>
      <c r="O1231" s="65">
        <v>74842</v>
      </c>
      <c r="P1231" s="65">
        <v>0</v>
      </c>
      <c r="Q1231" s="65">
        <v>24973</v>
      </c>
      <c r="R1231" s="65">
        <v>461</v>
      </c>
      <c r="S1231" s="65">
        <v>1173</v>
      </c>
      <c r="T1231" s="57">
        <v>0</v>
      </c>
      <c r="U1231" s="58">
        <v>1115467.2091534662</v>
      </c>
      <c r="V1231" s="58">
        <v>494790.3790755216</v>
      </c>
      <c r="W1231" s="58" t="str">
        <f t="shared" si="19"/>
        <v>A</v>
      </c>
      <c r="X1231" s="58">
        <v>1115467</v>
      </c>
      <c r="Y1231" s="63">
        <v>973209</v>
      </c>
    </row>
    <row r="1232" spans="1:25">
      <c r="A1232" s="64" t="s">
        <v>2747</v>
      </c>
      <c r="B1232" s="64" t="s">
        <v>2710</v>
      </c>
      <c r="C1232" s="64" t="s">
        <v>49</v>
      </c>
      <c r="D1232" s="64" t="s">
        <v>50</v>
      </c>
      <c r="E1232" s="64" t="s">
        <v>2711</v>
      </c>
      <c r="F1232" s="64" t="s">
        <v>2748</v>
      </c>
      <c r="G1232" s="64" t="s">
        <v>1897</v>
      </c>
      <c r="H1232" s="64" t="s">
        <v>24</v>
      </c>
      <c r="I1232" s="64" t="s">
        <v>24</v>
      </c>
      <c r="J1232" s="64" t="s">
        <v>2715</v>
      </c>
      <c r="K1232" s="64" t="s">
        <v>1936</v>
      </c>
      <c r="L1232" s="65">
        <v>30189</v>
      </c>
      <c r="M1232" s="65">
        <v>47115</v>
      </c>
      <c r="N1232" s="65">
        <v>47115</v>
      </c>
      <c r="O1232" s="65">
        <v>59662</v>
      </c>
      <c r="P1232" s="65">
        <v>0</v>
      </c>
      <c r="Q1232" s="65">
        <v>31955</v>
      </c>
      <c r="R1232" s="65">
        <v>410</v>
      </c>
      <c r="S1232" s="65">
        <v>912</v>
      </c>
      <c r="T1232" s="57">
        <v>0</v>
      </c>
      <c r="U1232" s="58">
        <v>1256642.8450932065</v>
      </c>
      <c r="V1232" s="58">
        <v>620269.6330413348</v>
      </c>
      <c r="W1232" s="58" t="str">
        <f t="shared" si="19"/>
        <v>A</v>
      </c>
      <c r="X1232" s="58">
        <v>1256643</v>
      </c>
      <c r="Y1232" s="63">
        <v>1096380</v>
      </c>
    </row>
    <row r="1233" spans="1:25">
      <c r="A1233" s="64" t="s">
        <v>2749</v>
      </c>
      <c r="B1233" s="64" t="s">
        <v>2710</v>
      </c>
      <c r="C1233" s="64" t="s">
        <v>28</v>
      </c>
      <c r="D1233" s="64" t="s">
        <v>29</v>
      </c>
      <c r="E1233" s="64" t="s">
        <v>2711</v>
      </c>
      <c r="F1233" s="64" t="s">
        <v>2537</v>
      </c>
      <c r="G1233" s="64" t="s">
        <v>2140</v>
      </c>
      <c r="H1233" s="64" t="s">
        <v>24</v>
      </c>
      <c r="I1233" s="64" t="s">
        <v>24</v>
      </c>
      <c r="J1233" s="64" t="s">
        <v>2750</v>
      </c>
      <c r="K1233" s="64" t="s">
        <v>1936</v>
      </c>
      <c r="L1233" s="65">
        <v>34780</v>
      </c>
      <c r="M1233" s="65">
        <v>0</v>
      </c>
      <c r="N1233" s="65">
        <v>0</v>
      </c>
      <c r="O1233" s="65">
        <v>42043</v>
      </c>
      <c r="P1233" s="65">
        <v>0</v>
      </c>
      <c r="Q1233" s="65">
        <v>27249</v>
      </c>
      <c r="R1233" s="65">
        <v>653</v>
      </c>
      <c r="S1233" s="65">
        <v>1076</v>
      </c>
      <c r="T1233" s="57">
        <v>9884</v>
      </c>
      <c r="U1233" s="58">
        <v>1104727.1129570953</v>
      </c>
      <c r="V1233" s="58">
        <v>674801.26274206501</v>
      </c>
      <c r="W1233" s="58" t="str">
        <f t="shared" si="19"/>
        <v>A</v>
      </c>
      <c r="X1233" s="58">
        <v>1104727</v>
      </c>
      <c r="Y1233" s="63">
        <v>963838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28"/>
  <sheetViews>
    <sheetView workbookViewId="0">
      <selection activeCell="B16" sqref="B16"/>
    </sheetView>
  </sheetViews>
  <sheetFormatPr defaultRowHeight="15"/>
  <cols>
    <col min="1" max="1" width="2.85546875" customWidth="1"/>
    <col min="2" max="2" width="27.28515625" bestFit="1" customWidth="1"/>
    <col min="3" max="4" width="14.42578125" customWidth="1"/>
    <col min="5" max="5" width="9.42578125" bestFit="1" customWidth="1"/>
    <col min="6" max="6" width="12.5703125" bestFit="1" customWidth="1"/>
    <col min="7" max="7" width="12.42578125" bestFit="1" customWidth="1"/>
    <col min="8" max="8" width="12.140625" bestFit="1" customWidth="1"/>
    <col min="9" max="9" width="17.28515625" bestFit="1" customWidth="1"/>
    <col min="10" max="10" width="14.5703125" customWidth="1"/>
  </cols>
  <sheetData>
    <row r="1" spans="2:11">
      <c r="B1" s="73"/>
      <c r="C1" s="73"/>
    </row>
    <row r="2" spans="2:11" ht="15.75">
      <c r="B2" s="159" t="s">
        <v>3388</v>
      </c>
      <c r="C2" s="159"/>
      <c r="D2" s="159"/>
      <c r="E2" s="159"/>
      <c r="F2" s="159"/>
      <c r="G2" s="159"/>
      <c r="H2" s="159"/>
      <c r="I2" s="159"/>
      <c r="J2" s="159"/>
    </row>
    <row r="3" spans="2:11" ht="15.75" thickBot="1">
      <c r="B3" s="74"/>
      <c r="C3" s="74"/>
    </row>
    <row r="4" spans="2:11">
      <c r="B4" s="75" t="s">
        <v>3389</v>
      </c>
      <c r="C4" s="63">
        <v>4673786</v>
      </c>
      <c r="D4" s="76"/>
      <c r="E4" s="76"/>
    </row>
    <row r="5" spans="2:11" ht="15.75" thickBot="1">
      <c r="B5" s="77" t="s">
        <v>3390</v>
      </c>
      <c r="C5" s="78" t="s">
        <v>3391</v>
      </c>
    </row>
    <row r="6" spans="2:11" ht="15.75" thickBot="1">
      <c r="B6" s="77"/>
      <c r="C6" s="74"/>
      <c r="D6" s="74"/>
      <c r="E6" s="74"/>
      <c r="F6" s="74"/>
      <c r="G6" s="74"/>
      <c r="H6" s="74"/>
      <c r="I6" s="74"/>
      <c r="J6" s="74"/>
    </row>
    <row r="7" spans="2:11">
      <c r="B7" s="79" t="s">
        <v>3392</v>
      </c>
      <c r="C7" s="80" t="s">
        <v>3393</v>
      </c>
      <c r="D7" s="80" t="s">
        <v>13</v>
      </c>
      <c r="E7" s="80" t="s">
        <v>15</v>
      </c>
      <c r="F7" s="80" t="s">
        <v>3394</v>
      </c>
      <c r="G7" s="80" t="s">
        <v>3395</v>
      </c>
      <c r="H7" s="80" t="s">
        <v>3396</v>
      </c>
      <c r="I7" s="80" t="s">
        <v>3397</v>
      </c>
      <c r="J7" s="80" t="s">
        <v>3398</v>
      </c>
    </row>
    <row r="8" spans="2:11">
      <c r="B8" s="81" t="s">
        <v>3399</v>
      </c>
      <c r="C8">
        <v>0.25</v>
      </c>
      <c r="D8">
        <v>0.5</v>
      </c>
      <c r="E8">
        <v>0.25</v>
      </c>
    </row>
    <row r="9" spans="2:11">
      <c r="B9" s="75" t="s">
        <v>3400</v>
      </c>
      <c r="C9" s="47">
        <v>185079</v>
      </c>
      <c r="D9" s="82">
        <v>22825</v>
      </c>
      <c r="E9" s="82">
        <v>5236</v>
      </c>
      <c r="F9" s="83">
        <f t="shared" ref="F9:H11" si="0">+(C9/C$14)*C$8*$C$4</f>
        <v>531216.15590870904</v>
      </c>
      <c r="G9" s="83">
        <f t="shared" si="0"/>
        <v>1339820.2186581597</v>
      </c>
      <c r="H9" s="83">
        <f t="shared" si="0"/>
        <v>490380.40028855402</v>
      </c>
      <c r="I9" s="83">
        <f>+H9+G9+F9</f>
        <v>2361416.7748554228</v>
      </c>
      <c r="J9" s="84">
        <f>ROUND(($C$4/$I$14)*I9, 0)</f>
        <v>2361417</v>
      </c>
      <c r="K9" t="s">
        <v>3401</v>
      </c>
    </row>
    <row r="10" spans="2:11">
      <c r="B10" s="75" t="s">
        <v>3402</v>
      </c>
      <c r="C10" s="47">
        <v>67091</v>
      </c>
      <c r="D10" s="82">
        <v>5910</v>
      </c>
      <c r="E10" s="82">
        <v>1804</v>
      </c>
      <c r="F10" s="83">
        <f t="shared" si="0"/>
        <v>192565.4618626165</v>
      </c>
      <c r="G10" s="83">
        <f t="shared" si="0"/>
        <v>346915.11466680065</v>
      </c>
      <c r="H10" s="83">
        <f t="shared" si="0"/>
        <v>168954.59169605642</v>
      </c>
      <c r="I10" s="83">
        <f>+H10+G10+F10</f>
        <v>708435.16822547361</v>
      </c>
      <c r="J10" s="84">
        <f>ROUND(($C$4/$I$14)*I10, 0)</f>
        <v>708435</v>
      </c>
      <c r="K10" t="s">
        <v>3401</v>
      </c>
    </row>
    <row r="11" spans="2:11">
      <c r="B11" s="85" t="s">
        <v>3403</v>
      </c>
      <c r="C11" s="86">
        <f>+C13+C12</f>
        <v>154924</v>
      </c>
      <c r="D11" s="86">
        <f>+D12+D13</f>
        <v>11076</v>
      </c>
      <c r="E11" s="86">
        <f>+E12+E13</f>
        <v>5436</v>
      </c>
      <c r="F11" s="87">
        <f t="shared" si="0"/>
        <v>444664.88222867448</v>
      </c>
      <c r="G11" s="87">
        <f t="shared" si="0"/>
        <v>650157.66667503957</v>
      </c>
      <c r="H11" s="87">
        <f t="shared" si="0"/>
        <v>509111.50801538955</v>
      </c>
      <c r="I11" s="87">
        <f>+H11+G11+F11</f>
        <v>1603934.0569191035</v>
      </c>
      <c r="J11" s="88">
        <f>ROUND(($C$4/$I$14)*I11, 0)</f>
        <v>1603934</v>
      </c>
      <c r="K11" t="s">
        <v>3401</v>
      </c>
    </row>
    <row r="12" spans="2:11">
      <c r="B12" s="89" t="s">
        <v>3403</v>
      </c>
      <c r="C12" s="90">
        <v>154834</v>
      </c>
      <c r="D12" s="90">
        <v>11073</v>
      </c>
      <c r="E12" s="90">
        <v>5436</v>
      </c>
      <c r="F12" s="91"/>
      <c r="G12" s="91"/>
      <c r="H12" s="91"/>
      <c r="I12" s="91"/>
      <c r="J12" s="92"/>
    </row>
    <row r="13" spans="2:11">
      <c r="B13" s="89" t="s">
        <v>3404</v>
      </c>
      <c r="C13" s="90">
        <v>90</v>
      </c>
      <c r="D13" s="90">
        <v>3</v>
      </c>
      <c r="E13" s="90">
        <v>0</v>
      </c>
      <c r="F13" s="91"/>
      <c r="G13" s="91"/>
      <c r="H13" s="91"/>
      <c r="I13" s="91"/>
      <c r="J13" s="92"/>
    </row>
    <row r="14" spans="2:11" ht="15.75" thickBot="1">
      <c r="B14" s="77" t="s">
        <v>3405</v>
      </c>
      <c r="C14" s="93">
        <f>+SUM(C9:C11)</f>
        <v>407094</v>
      </c>
      <c r="D14" s="93">
        <f>+SUM(D9:D11)</f>
        <v>39811</v>
      </c>
      <c r="E14" s="93">
        <f>+SUM(E9:E11)</f>
        <v>12476</v>
      </c>
      <c r="F14" s="94">
        <f>+F11+F10+F9</f>
        <v>1168446.5</v>
      </c>
      <c r="G14" s="95">
        <f>+SUM(G9:G11)</f>
        <v>2336893</v>
      </c>
      <c r="H14" s="95">
        <f>+SUM(H9:H11)</f>
        <v>1168446.5</v>
      </c>
      <c r="I14" s="95">
        <f>+SUM(I9:I11)</f>
        <v>4673786</v>
      </c>
      <c r="J14" s="95">
        <f>+SUM(J9:J11)</f>
        <v>4673786</v>
      </c>
      <c r="K14" t="s">
        <v>3401</v>
      </c>
    </row>
    <row r="15" spans="2:11">
      <c r="F15" s="73"/>
      <c r="H15" s="73"/>
    </row>
    <row r="16" spans="2:11">
      <c r="C16" s="82"/>
    </row>
    <row r="17" spans="2:10">
      <c r="B17" s="96" t="s">
        <v>3406</v>
      </c>
      <c r="C17" s="96"/>
      <c r="D17" s="96"/>
      <c r="E17" s="96"/>
      <c r="F17" s="96"/>
      <c r="G17" s="96"/>
      <c r="H17" s="97"/>
      <c r="I17" s="97"/>
      <c r="J17" s="73"/>
    </row>
    <row r="18" spans="2:10">
      <c r="B18" s="98" t="s">
        <v>0</v>
      </c>
      <c r="C18" s="98" t="s">
        <v>1</v>
      </c>
      <c r="D18" s="98" t="s">
        <v>4</v>
      </c>
      <c r="E18" s="98" t="s">
        <v>5</v>
      </c>
      <c r="F18" s="98" t="s">
        <v>2</v>
      </c>
      <c r="G18" s="98" t="s">
        <v>3407</v>
      </c>
      <c r="H18" s="98" t="s">
        <v>3408</v>
      </c>
      <c r="I18" s="99" t="s">
        <v>3409</v>
      </c>
    </row>
    <row r="19" spans="2:10">
      <c r="B19" s="100" t="s">
        <v>3410</v>
      </c>
      <c r="C19" s="100" t="s">
        <v>1251</v>
      </c>
      <c r="D19" s="100" t="s">
        <v>3411</v>
      </c>
      <c r="E19" s="100" t="s">
        <v>3412</v>
      </c>
      <c r="F19" s="100" t="s">
        <v>3413</v>
      </c>
      <c r="G19" s="101">
        <f>J9+(C4-J14)</f>
        <v>2361417</v>
      </c>
      <c r="H19" s="102">
        <v>158819</v>
      </c>
      <c r="I19" s="103">
        <f>H19+G19</f>
        <v>2520236</v>
      </c>
      <c r="J19" t="s">
        <v>3414</v>
      </c>
    </row>
    <row r="20" spans="2:10">
      <c r="B20" s="100" t="s">
        <v>3415</v>
      </c>
      <c r="C20" s="100" t="s">
        <v>1251</v>
      </c>
      <c r="D20" s="100" t="s">
        <v>3411</v>
      </c>
      <c r="E20" s="100" t="s">
        <v>3416</v>
      </c>
      <c r="F20" s="100" t="s">
        <v>3413</v>
      </c>
      <c r="G20" s="101">
        <f>J10</f>
        <v>708435</v>
      </c>
      <c r="H20" s="102">
        <v>1045</v>
      </c>
      <c r="I20" s="103">
        <f t="shared" ref="I20:I22" si="1">H20+G20</f>
        <v>709480</v>
      </c>
      <c r="J20" t="s">
        <v>3414</v>
      </c>
    </row>
    <row r="21" spans="2:10">
      <c r="B21" s="100" t="s">
        <v>3417</v>
      </c>
      <c r="C21" s="100" t="s">
        <v>1251</v>
      </c>
      <c r="D21" s="100" t="s">
        <v>3411</v>
      </c>
      <c r="E21" s="100" t="s">
        <v>3418</v>
      </c>
      <c r="F21" s="100" t="s">
        <v>3413</v>
      </c>
      <c r="G21" s="101">
        <f>J11</f>
        <v>1603934</v>
      </c>
      <c r="H21" s="101">
        <v>-159864</v>
      </c>
      <c r="I21" s="103">
        <f t="shared" si="1"/>
        <v>1444070</v>
      </c>
      <c r="J21" t="s">
        <v>3414</v>
      </c>
    </row>
    <row r="22" spans="2:10">
      <c r="B22" s="104" t="s">
        <v>3419</v>
      </c>
      <c r="C22" s="97"/>
      <c r="D22" s="97"/>
      <c r="E22" s="97"/>
      <c r="F22" s="97"/>
      <c r="G22" s="105">
        <f>+G20+G21+G19</f>
        <v>4673786</v>
      </c>
      <c r="H22" s="105">
        <f>+H21+H20+H19</f>
        <v>0</v>
      </c>
      <c r="I22" s="103">
        <f t="shared" si="1"/>
        <v>4673786</v>
      </c>
      <c r="J22" t="s">
        <v>3414</v>
      </c>
    </row>
    <row r="24" spans="2:10">
      <c r="C24" s="97" t="s">
        <v>3407</v>
      </c>
      <c r="D24" s="97" t="s">
        <v>3408</v>
      </c>
      <c r="E24" s="97" t="s">
        <v>3409</v>
      </c>
    </row>
    <row r="25" spans="2:10">
      <c r="B25" s="100" t="s">
        <v>3410</v>
      </c>
      <c r="C25" s="97">
        <v>2361417</v>
      </c>
      <c r="D25" s="97">
        <v>158819</v>
      </c>
      <c r="E25" s="97">
        <v>2520236</v>
      </c>
    </row>
    <row r="26" spans="2:10">
      <c r="B26" s="100" t="s">
        <v>3415</v>
      </c>
      <c r="C26" s="97">
        <v>708435</v>
      </c>
      <c r="D26" s="97">
        <v>1045</v>
      </c>
      <c r="E26" s="97">
        <v>709480</v>
      </c>
    </row>
    <row r="27" spans="2:10">
      <c r="B27" s="100" t="s">
        <v>3417</v>
      </c>
      <c r="C27" s="97">
        <v>1603934</v>
      </c>
      <c r="D27" s="97">
        <v>-159864</v>
      </c>
      <c r="E27" s="97">
        <v>1444070</v>
      </c>
    </row>
    <row r="28" spans="2:10">
      <c r="B28" s="104" t="s">
        <v>3419</v>
      </c>
      <c r="C28">
        <v>4673786</v>
      </c>
      <c r="D28">
        <v>0</v>
      </c>
      <c r="E28">
        <v>4673786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B2:J11"/>
  <sheetViews>
    <sheetView showGridLines="0" zoomScale="75" workbookViewId="0">
      <selection activeCell="B2" sqref="B2:J2"/>
    </sheetView>
  </sheetViews>
  <sheetFormatPr defaultColWidth="16.28515625" defaultRowHeight="15.75"/>
  <cols>
    <col min="1" max="1" width="4.42578125" style="106" customWidth="1"/>
    <col min="2" max="2" width="31.42578125" style="106" customWidth="1"/>
    <col min="3" max="3" width="13.140625" style="106" bestFit="1" customWidth="1"/>
    <col min="4" max="4" width="3.5703125" style="106" bestFit="1" customWidth="1"/>
    <col min="5" max="5" width="5.85546875" style="106" bestFit="1" customWidth="1"/>
    <col min="6" max="6" width="13.7109375" style="106" hidden="1" customWidth="1"/>
    <col min="7" max="7" width="10.28515625" style="106" bestFit="1" customWidth="1"/>
    <col min="8" max="8" width="12.140625" style="106" hidden="1" customWidth="1"/>
    <col min="9" max="9" width="13.140625" style="106" customWidth="1"/>
    <col min="10" max="10" width="13.140625" style="106" hidden="1" customWidth="1"/>
    <col min="11" max="11" width="19" style="106" customWidth="1"/>
    <col min="12" max="12" width="20.28515625" style="106" customWidth="1"/>
    <col min="13" max="13" width="13.85546875" style="106" customWidth="1"/>
    <col min="14" max="14" width="13.85546875" style="106" bestFit="1" customWidth="1"/>
    <col min="15" max="17" width="16.28515625" style="106"/>
    <col min="18" max="18" width="13.85546875" style="106" bestFit="1" customWidth="1"/>
    <col min="19" max="19" width="7.42578125" style="106" customWidth="1"/>
    <col min="20" max="20" width="16.42578125" style="106" customWidth="1"/>
    <col min="21" max="21" width="3.5703125" style="106" customWidth="1"/>
    <col min="22" max="22" width="16.42578125" style="106" customWidth="1"/>
    <col min="23" max="23" width="3.5703125" style="106" customWidth="1"/>
    <col min="24" max="24" width="16.42578125" style="106" customWidth="1"/>
    <col min="25" max="25" width="16.28515625" style="106"/>
    <col min="26" max="26" width="17.7109375" style="106" customWidth="1"/>
    <col min="27" max="27" width="14.140625" style="106" bestFit="1" customWidth="1"/>
    <col min="28" max="256" width="16.28515625" style="106"/>
    <col min="257" max="257" width="4.42578125" style="106" customWidth="1"/>
    <col min="258" max="258" width="31.42578125" style="106" customWidth="1"/>
    <col min="259" max="259" width="13.140625" style="106" bestFit="1" customWidth="1"/>
    <col min="260" max="260" width="3.5703125" style="106" bestFit="1" customWidth="1"/>
    <col min="261" max="261" width="5.85546875" style="106" bestFit="1" customWidth="1"/>
    <col min="262" max="262" width="0" style="106" hidden="1" customWidth="1"/>
    <col min="263" max="263" width="10.28515625" style="106" bestFit="1" customWidth="1"/>
    <col min="264" max="264" width="0" style="106" hidden="1" customWidth="1"/>
    <col min="265" max="265" width="13.140625" style="106" customWidth="1"/>
    <col min="266" max="266" width="0" style="106" hidden="1" customWidth="1"/>
    <col min="267" max="267" width="19" style="106" customWidth="1"/>
    <col min="268" max="268" width="20.28515625" style="106" customWidth="1"/>
    <col min="269" max="269" width="13.85546875" style="106" customWidth="1"/>
    <col min="270" max="270" width="13.85546875" style="106" bestFit="1" customWidth="1"/>
    <col min="271" max="273" width="16.28515625" style="106"/>
    <col min="274" max="274" width="13.85546875" style="106" bestFit="1" customWidth="1"/>
    <col min="275" max="275" width="7.42578125" style="106" customWidth="1"/>
    <col min="276" max="276" width="16.42578125" style="106" customWidth="1"/>
    <col min="277" max="277" width="3.5703125" style="106" customWidth="1"/>
    <col min="278" max="278" width="16.42578125" style="106" customWidth="1"/>
    <col min="279" max="279" width="3.5703125" style="106" customWidth="1"/>
    <col min="280" max="280" width="16.42578125" style="106" customWidth="1"/>
    <col min="281" max="281" width="16.28515625" style="106"/>
    <col min="282" max="282" width="17.7109375" style="106" customWidth="1"/>
    <col min="283" max="283" width="14.140625" style="106" bestFit="1" customWidth="1"/>
    <col min="284" max="512" width="16.28515625" style="106"/>
    <col min="513" max="513" width="4.42578125" style="106" customWidth="1"/>
    <col min="514" max="514" width="31.42578125" style="106" customWidth="1"/>
    <col min="515" max="515" width="13.140625" style="106" bestFit="1" customWidth="1"/>
    <col min="516" max="516" width="3.5703125" style="106" bestFit="1" customWidth="1"/>
    <col min="517" max="517" width="5.85546875" style="106" bestFit="1" customWidth="1"/>
    <col min="518" max="518" width="0" style="106" hidden="1" customWidth="1"/>
    <col min="519" max="519" width="10.28515625" style="106" bestFit="1" customWidth="1"/>
    <col min="520" max="520" width="0" style="106" hidden="1" customWidth="1"/>
    <col min="521" max="521" width="13.140625" style="106" customWidth="1"/>
    <col min="522" max="522" width="0" style="106" hidden="1" customWidth="1"/>
    <col min="523" max="523" width="19" style="106" customWidth="1"/>
    <col min="524" max="524" width="20.28515625" style="106" customWidth="1"/>
    <col min="525" max="525" width="13.85546875" style="106" customWidth="1"/>
    <col min="526" max="526" width="13.85546875" style="106" bestFit="1" customWidth="1"/>
    <col min="527" max="529" width="16.28515625" style="106"/>
    <col min="530" max="530" width="13.85546875" style="106" bestFit="1" customWidth="1"/>
    <col min="531" max="531" width="7.42578125" style="106" customWidth="1"/>
    <col min="532" max="532" width="16.42578125" style="106" customWidth="1"/>
    <col min="533" max="533" width="3.5703125" style="106" customWidth="1"/>
    <col min="534" max="534" width="16.42578125" style="106" customWidth="1"/>
    <col min="535" max="535" width="3.5703125" style="106" customWidth="1"/>
    <col min="536" max="536" width="16.42578125" style="106" customWidth="1"/>
    <col min="537" max="537" width="16.28515625" style="106"/>
    <col min="538" max="538" width="17.7109375" style="106" customWidth="1"/>
    <col min="539" max="539" width="14.140625" style="106" bestFit="1" customWidth="1"/>
    <col min="540" max="768" width="16.28515625" style="106"/>
    <col min="769" max="769" width="4.42578125" style="106" customWidth="1"/>
    <col min="770" max="770" width="31.42578125" style="106" customWidth="1"/>
    <col min="771" max="771" width="13.140625" style="106" bestFit="1" customWidth="1"/>
    <col min="772" max="772" width="3.5703125" style="106" bestFit="1" customWidth="1"/>
    <col min="773" max="773" width="5.85546875" style="106" bestFit="1" customWidth="1"/>
    <col min="774" max="774" width="0" style="106" hidden="1" customWidth="1"/>
    <col min="775" max="775" width="10.28515625" style="106" bestFit="1" customWidth="1"/>
    <col min="776" max="776" width="0" style="106" hidden="1" customWidth="1"/>
    <col min="777" max="777" width="13.140625" style="106" customWidth="1"/>
    <col min="778" max="778" width="0" style="106" hidden="1" customWidth="1"/>
    <col min="779" max="779" width="19" style="106" customWidth="1"/>
    <col min="780" max="780" width="20.28515625" style="106" customWidth="1"/>
    <col min="781" max="781" width="13.85546875" style="106" customWidth="1"/>
    <col min="782" max="782" width="13.85546875" style="106" bestFit="1" customWidth="1"/>
    <col min="783" max="785" width="16.28515625" style="106"/>
    <col min="786" max="786" width="13.85546875" style="106" bestFit="1" customWidth="1"/>
    <col min="787" max="787" width="7.42578125" style="106" customWidth="1"/>
    <col min="788" max="788" width="16.42578125" style="106" customWidth="1"/>
    <col min="789" max="789" width="3.5703125" style="106" customWidth="1"/>
    <col min="790" max="790" width="16.42578125" style="106" customWidth="1"/>
    <col min="791" max="791" width="3.5703125" style="106" customWidth="1"/>
    <col min="792" max="792" width="16.42578125" style="106" customWidth="1"/>
    <col min="793" max="793" width="16.28515625" style="106"/>
    <col min="794" max="794" width="17.7109375" style="106" customWidth="1"/>
    <col min="795" max="795" width="14.140625" style="106" bestFit="1" customWidth="1"/>
    <col min="796" max="1024" width="16.28515625" style="106"/>
    <col min="1025" max="1025" width="4.42578125" style="106" customWidth="1"/>
    <col min="1026" max="1026" width="31.42578125" style="106" customWidth="1"/>
    <col min="1027" max="1027" width="13.140625" style="106" bestFit="1" customWidth="1"/>
    <col min="1028" max="1028" width="3.5703125" style="106" bestFit="1" customWidth="1"/>
    <col min="1029" max="1029" width="5.85546875" style="106" bestFit="1" customWidth="1"/>
    <col min="1030" max="1030" width="0" style="106" hidden="1" customWidth="1"/>
    <col min="1031" max="1031" width="10.28515625" style="106" bestFit="1" customWidth="1"/>
    <col min="1032" max="1032" width="0" style="106" hidden="1" customWidth="1"/>
    <col min="1033" max="1033" width="13.140625" style="106" customWidth="1"/>
    <col min="1034" max="1034" width="0" style="106" hidden="1" customWidth="1"/>
    <col min="1035" max="1035" width="19" style="106" customWidth="1"/>
    <col min="1036" max="1036" width="20.28515625" style="106" customWidth="1"/>
    <col min="1037" max="1037" width="13.85546875" style="106" customWidth="1"/>
    <col min="1038" max="1038" width="13.85546875" style="106" bestFit="1" customWidth="1"/>
    <col min="1039" max="1041" width="16.28515625" style="106"/>
    <col min="1042" max="1042" width="13.85546875" style="106" bestFit="1" customWidth="1"/>
    <col min="1043" max="1043" width="7.42578125" style="106" customWidth="1"/>
    <col min="1044" max="1044" width="16.42578125" style="106" customWidth="1"/>
    <col min="1045" max="1045" width="3.5703125" style="106" customWidth="1"/>
    <col min="1046" max="1046" width="16.42578125" style="106" customWidth="1"/>
    <col min="1047" max="1047" width="3.5703125" style="106" customWidth="1"/>
    <col min="1048" max="1048" width="16.42578125" style="106" customWidth="1"/>
    <col min="1049" max="1049" width="16.28515625" style="106"/>
    <col min="1050" max="1050" width="17.7109375" style="106" customWidth="1"/>
    <col min="1051" max="1051" width="14.140625" style="106" bestFit="1" customWidth="1"/>
    <col min="1052" max="1280" width="16.28515625" style="106"/>
    <col min="1281" max="1281" width="4.42578125" style="106" customWidth="1"/>
    <col min="1282" max="1282" width="31.42578125" style="106" customWidth="1"/>
    <col min="1283" max="1283" width="13.140625" style="106" bestFit="1" customWidth="1"/>
    <col min="1284" max="1284" width="3.5703125" style="106" bestFit="1" customWidth="1"/>
    <col min="1285" max="1285" width="5.85546875" style="106" bestFit="1" customWidth="1"/>
    <col min="1286" max="1286" width="0" style="106" hidden="1" customWidth="1"/>
    <col min="1287" max="1287" width="10.28515625" style="106" bestFit="1" customWidth="1"/>
    <col min="1288" max="1288" width="0" style="106" hidden="1" customWidth="1"/>
    <col min="1289" max="1289" width="13.140625" style="106" customWidth="1"/>
    <col min="1290" max="1290" width="0" style="106" hidden="1" customWidth="1"/>
    <col min="1291" max="1291" width="19" style="106" customWidth="1"/>
    <col min="1292" max="1292" width="20.28515625" style="106" customWidth="1"/>
    <col min="1293" max="1293" width="13.85546875" style="106" customWidth="1"/>
    <col min="1294" max="1294" width="13.85546875" style="106" bestFit="1" customWidth="1"/>
    <col min="1295" max="1297" width="16.28515625" style="106"/>
    <col min="1298" max="1298" width="13.85546875" style="106" bestFit="1" customWidth="1"/>
    <col min="1299" max="1299" width="7.42578125" style="106" customWidth="1"/>
    <col min="1300" max="1300" width="16.42578125" style="106" customWidth="1"/>
    <col min="1301" max="1301" width="3.5703125" style="106" customWidth="1"/>
    <col min="1302" max="1302" width="16.42578125" style="106" customWidth="1"/>
    <col min="1303" max="1303" width="3.5703125" style="106" customWidth="1"/>
    <col min="1304" max="1304" width="16.42578125" style="106" customWidth="1"/>
    <col min="1305" max="1305" width="16.28515625" style="106"/>
    <col min="1306" max="1306" width="17.7109375" style="106" customWidth="1"/>
    <col min="1307" max="1307" width="14.140625" style="106" bestFit="1" customWidth="1"/>
    <col min="1308" max="1536" width="16.28515625" style="106"/>
    <col min="1537" max="1537" width="4.42578125" style="106" customWidth="1"/>
    <col min="1538" max="1538" width="31.42578125" style="106" customWidth="1"/>
    <col min="1539" max="1539" width="13.140625" style="106" bestFit="1" customWidth="1"/>
    <col min="1540" max="1540" width="3.5703125" style="106" bestFit="1" customWidth="1"/>
    <col min="1541" max="1541" width="5.85546875" style="106" bestFit="1" customWidth="1"/>
    <col min="1542" max="1542" width="0" style="106" hidden="1" customWidth="1"/>
    <col min="1543" max="1543" width="10.28515625" style="106" bestFit="1" customWidth="1"/>
    <col min="1544" max="1544" width="0" style="106" hidden="1" customWidth="1"/>
    <col min="1545" max="1545" width="13.140625" style="106" customWidth="1"/>
    <col min="1546" max="1546" width="0" style="106" hidden="1" customWidth="1"/>
    <col min="1547" max="1547" width="19" style="106" customWidth="1"/>
    <col min="1548" max="1548" width="20.28515625" style="106" customWidth="1"/>
    <col min="1549" max="1549" width="13.85546875" style="106" customWidth="1"/>
    <col min="1550" max="1550" width="13.85546875" style="106" bestFit="1" customWidth="1"/>
    <col min="1551" max="1553" width="16.28515625" style="106"/>
    <col min="1554" max="1554" width="13.85546875" style="106" bestFit="1" customWidth="1"/>
    <col min="1555" max="1555" width="7.42578125" style="106" customWidth="1"/>
    <col min="1556" max="1556" width="16.42578125" style="106" customWidth="1"/>
    <col min="1557" max="1557" width="3.5703125" style="106" customWidth="1"/>
    <col min="1558" max="1558" width="16.42578125" style="106" customWidth="1"/>
    <col min="1559" max="1559" width="3.5703125" style="106" customWidth="1"/>
    <col min="1560" max="1560" width="16.42578125" style="106" customWidth="1"/>
    <col min="1561" max="1561" width="16.28515625" style="106"/>
    <col min="1562" max="1562" width="17.7109375" style="106" customWidth="1"/>
    <col min="1563" max="1563" width="14.140625" style="106" bestFit="1" customWidth="1"/>
    <col min="1564" max="1792" width="16.28515625" style="106"/>
    <col min="1793" max="1793" width="4.42578125" style="106" customWidth="1"/>
    <col min="1794" max="1794" width="31.42578125" style="106" customWidth="1"/>
    <col min="1795" max="1795" width="13.140625" style="106" bestFit="1" customWidth="1"/>
    <col min="1796" max="1796" width="3.5703125" style="106" bestFit="1" customWidth="1"/>
    <col min="1797" max="1797" width="5.85546875" style="106" bestFit="1" customWidth="1"/>
    <col min="1798" max="1798" width="0" style="106" hidden="1" customWidth="1"/>
    <col min="1799" max="1799" width="10.28515625" style="106" bestFit="1" customWidth="1"/>
    <col min="1800" max="1800" width="0" style="106" hidden="1" customWidth="1"/>
    <col min="1801" max="1801" width="13.140625" style="106" customWidth="1"/>
    <col min="1802" max="1802" width="0" style="106" hidden="1" customWidth="1"/>
    <col min="1803" max="1803" width="19" style="106" customWidth="1"/>
    <col min="1804" max="1804" width="20.28515625" style="106" customWidth="1"/>
    <col min="1805" max="1805" width="13.85546875" style="106" customWidth="1"/>
    <col min="1806" max="1806" width="13.85546875" style="106" bestFit="1" customWidth="1"/>
    <col min="1807" max="1809" width="16.28515625" style="106"/>
    <col min="1810" max="1810" width="13.85546875" style="106" bestFit="1" customWidth="1"/>
    <col min="1811" max="1811" width="7.42578125" style="106" customWidth="1"/>
    <col min="1812" max="1812" width="16.42578125" style="106" customWidth="1"/>
    <col min="1813" max="1813" width="3.5703125" style="106" customWidth="1"/>
    <col min="1814" max="1814" width="16.42578125" style="106" customWidth="1"/>
    <col min="1815" max="1815" width="3.5703125" style="106" customWidth="1"/>
    <col min="1816" max="1816" width="16.42578125" style="106" customWidth="1"/>
    <col min="1817" max="1817" width="16.28515625" style="106"/>
    <col min="1818" max="1818" width="17.7109375" style="106" customWidth="1"/>
    <col min="1819" max="1819" width="14.140625" style="106" bestFit="1" customWidth="1"/>
    <col min="1820" max="2048" width="16.28515625" style="106"/>
    <col min="2049" max="2049" width="4.42578125" style="106" customWidth="1"/>
    <col min="2050" max="2050" width="31.42578125" style="106" customWidth="1"/>
    <col min="2051" max="2051" width="13.140625" style="106" bestFit="1" customWidth="1"/>
    <col min="2052" max="2052" width="3.5703125" style="106" bestFit="1" customWidth="1"/>
    <col min="2053" max="2053" width="5.85546875" style="106" bestFit="1" customWidth="1"/>
    <col min="2054" max="2054" width="0" style="106" hidden="1" customWidth="1"/>
    <col min="2055" max="2055" width="10.28515625" style="106" bestFit="1" customWidth="1"/>
    <col min="2056" max="2056" width="0" style="106" hidden="1" customWidth="1"/>
    <col min="2057" max="2057" width="13.140625" style="106" customWidth="1"/>
    <col min="2058" max="2058" width="0" style="106" hidden="1" customWidth="1"/>
    <col min="2059" max="2059" width="19" style="106" customWidth="1"/>
    <col min="2060" max="2060" width="20.28515625" style="106" customWidth="1"/>
    <col min="2061" max="2061" width="13.85546875" style="106" customWidth="1"/>
    <col min="2062" max="2062" width="13.85546875" style="106" bestFit="1" customWidth="1"/>
    <col min="2063" max="2065" width="16.28515625" style="106"/>
    <col min="2066" max="2066" width="13.85546875" style="106" bestFit="1" customWidth="1"/>
    <col min="2067" max="2067" width="7.42578125" style="106" customWidth="1"/>
    <col min="2068" max="2068" width="16.42578125" style="106" customWidth="1"/>
    <col min="2069" max="2069" width="3.5703125" style="106" customWidth="1"/>
    <col min="2070" max="2070" width="16.42578125" style="106" customWidth="1"/>
    <col min="2071" max="2071" width="3.5703125" style="106" customWidth="1"/>
    <col min="2072" max="2072" width="16.42578125" style="106" customWidth="1"/>
    <col min="2073" max="2073" width="16.28515625" style="106"/>
    <col min="2074" max="2074" width="17.7109375" style="106" customWidth="1"/>
    <col min="2075" max="2075" width="14.140625" style="106" bestFit="1" customWidth="1"/>
    <col min="2076" max="2304" width="16.28515625" style="106"/>
    <col min="2305" max="2305" width="4.42578125" style="106" customWidth="1"/>
    <col min="2306" max="2306" width="31.42578125" style="106" customWidth="1"/>
    <col min="2307" max="2307" width="13.140625" style="106" bestFit="1" customWidth="1"/>
    <col min="2308" max="2308" width="3.5703125" style="106" bestFit="1" customWidth="1"/>
    <col min="2309" max="2309" width="5.85546875" style="106" bestFit="1" customWidth="1"/>
    <col min="2310" max="2310" width="0" style="106" hidden="1" customWidth="1"/>
    <col min="2311" max="2311" width="10.28515625" style="106" bestFit="1" customWidth="1"/>
    <col min="2312" max="2312" width="0" style="106" hidden="1" customWidth="1"/>
    <col min="2313" max="2313" width="13.140625" style="106" customWidth="1"/>
    <col min="2314" max="2314" width="0" style="106" hidden="1" customWidth="1"/>
    <col min="2315" max="2315" width="19" style="106" customWidth="1"/>
    <col min="2316" max="2316" width="20.28515625" style="106" customWidth="1"/>
    <col min="2317" max="2317" width="13.85546875" style="106" customWidth="1"/>
    <col min="2318" max="2318" width="13.85546875" style="106" bestFit="1" customWidth="1"/>
    <col min="2319" max="2321" width="16.28515625" style="106"/>
    <col min="2322" max="2322" width="13.85546875" style="106" bestFit="1" customWidth="1"/>
    <col min="2323" max="2323" width="7.42578125" style="106" customWidth="1"/>
    <col min="2324" max="2324" width="16.42578125" style="106" customWidth="1"/>
    <col min="2325" max="2325" width="3.5703125" style="106" customWidth="1"/>
    <col min="2326" max="2326" width="16.42578125" style="106" customWidth="1"/>
    <col min="2327" max="2327" width="3.5703125" style="106" customWidth="1"/>
    <col min="2328" max="2328" width="16.42578125" style="106" customWidth="1"/>
    <col min="2329" max="2329" width="16.28515625" style="106"/>
    <col min="2330" max="2330" width="17.7109375" style="106" customWidth="1"/>
    <col min="2331" max="2331" width="14.140625" style="106" bestFit="1" customWidth="1"/>
    <col min="2332" max="2560" width="16.28515625" style="106"/>
    <col min="2561" max="2561" width="4.42578125" style="106" customWidth="1"/>
    <col min="2562" max="2562" width="31.42578125" style="106" customWidth="1"/>
    <col min="2563" max="2563" width="13.140625" style="106" bestFit="1" customWidth="1"/>
    <col min="2564" max="2564" width="3.5703125" style="106" bestFit="1" customWidth="1"/>
    <col min="2565" max="2565" width="5.85546875" style="106" bestFit="1" customWidth="1"/>
    <col min="2566" max="2566" width="0" style="106" hidden="1" customWidth="1"/>
    <col min="2567" max="2567" width="10.28515625" style="106" bestFit="1" customWidth="1"/>
    <col min="2568" max="2568" width="0" style="106" hidden="1" customWidth="1"/>
    <col min="2569" max="2569" width="13.140625" style="106" customWidth="1"/>
    <col min="2570" max="2570" width="0" style="106" hidden="1" customWidth="1"/>
    <col min="2571" max="2571" width="19" style="106" customWidth="1"/>
    <col min="2572" max="2572" width="20.28515625" style="106" customWidth="1"/>
    <col min="2573" max="2573" width="13.85546875" style="106" customWidth="1"/>
    <col min="2574" max="2574" width="13.85546875" style="106" bestFit="1" customWidth="1"/>
    <col min="2575" max="2577" width="16.28515625" style="106"/>
    <col min="2578" max="2578" width="13.85546875" style="106" bestFit="1" customWidth="1"/>
    <col min="2579" max="2579" width="7.42578125" style="106" customWidth="1"/>
    <col min="2580" max="2580" width="16.42578125" style="106" customWidth="1"/>
    <col min="2581" max="2581" width="3.5703125" style="106" customWidth="1"/>
    <col min="2582" max="2582" width="16.42578125" style="106" customWidth="1"/>
    <col min="2583" max="2583" width="3.5703125" style="106" customWidth="1"/>
    <col min="2584" max="2584" width="16.42578125" style="106" customWidth="1"/>
    <col min="2585" max="2585" width="16.28515625" style="106"/>
    <col min="2586" max="2586" width="17.7109375" style="106" customWidth="1"/>
    <col min="2587" max="2587" width="14.140625" style="106" bestFit="1" customWidth="1"/>
    <col min="2588" max="2816" width="16.28515625" style="106"/>
    <col min="2817" max="2817" width="4.42578125" style="106" customWidth="1"/>
    <col min="2818" max="2818" width="31.42578125" style="106" customWidth="1"/>
    <col min="2819" max="2819" width="13.140625" style="106" bestFit="1" customWidth="1"/>
    <col min="2820" max="2820" width="3.5703125" style="106" bestFit="1" customWidth="1"/>
    <col min="2821" max="2821" width="5.85546875" style="106" bestFit="1" customWidth="1"/>
    <col min="2822" max="2822" width="0" style="106" hidden="1" customWidth="1"/>
    <col min="2823" max="2823" width="10.28515625" style="106" bestFit="1" customWidth="1"/>
    <col min="2824" max="2824" width="0" style="106" hidden="1" customWidth="1"/>
    <col min="2825" max="2825" width="13.140625" style="106" customWidth="1"/>
    <col min="2826" max="2826" width="0" style="106" hidden="1" customWidth="1"/>
    <col min="2827" max="2827" width="19" style="106" customWidth="1"/>
    <col min="2828" max="2828" width="20.28515625" style="106" customWidth="1"/>
    <col min="2829" max="2829" width="13.85546875" style="106" customWidth="1"/>
    <col min="2830" max="2830" width="13.85546875" style="106" bestFit="1" customWidth="1"/>
    <col min="2831" max="2833" width="16.28515625" style="106"/>
    <col min="2834" max="2834" width="13.85546875" style="106" bestFit="1" customWidth="1"/>
    <col min="2835" max="2835" width="7.42578125" style="106" customWidth="1"/>
    <col min="2836" max="2836" width="16.42578125" style="106" customWidth="1"/>
    <col min="2837" max="2837" width="3.5703125" style="106" customWidth="1"/>
    <col min="2838" max="2838" width="16.42578125" style="106" customWidth="1"/>
    <col min="2839" max="2839" width="3.5703125" style="106" customWidth="1"/>
    <col min="2840" max="2840" width="16.42578125" style="106" customWidth="1"/>
    <col min="2841" max="2841" width="16.28515625" style="106"/>
    <col min="2842" max="2842" width="17.7109375" style="106" customWidth="1"/>
    <col min="2843" max="2843" width="14.140625" style="106" bestFit="1" customWidth="1"/>
    <col min="2844" max="3072" width="16.28515625" style="106"/>
    <col min="3073" max="3073" width="4.42578125" style="106" customWidth="1"/>
    <col min="3074" max="3074" width="31.42578125" style="106" customWidth="1"/>
    <col min="3075" max="3075" width="13.140625" style="106" bestFit="1" customWidth="1"/>
    <col min="3076" max="3076" width="3.5703125" style="106" bestFit="1" customWidth="1"/>
    <col min="3077" max="3077" width="5.85546875" style="106" bestFit="1" customWidth="1"/>
    <col min="3078" max="3078" width="0" style="106" hidden="1" customWidth="1"/>
    <col min="3079" max="3079" width="10.28515625" style="106" bestFit="1" customWidth="1"/>
    <col min="3080" max="3080" width="0" style="106" hidden="1" customWidth="1"/>
    <col min="3081" max="3081" width="13.140625" style="106" customWidth="1"/>
    <col min="3082" max="3082" width="0" style="106" hidden="1" customWidth="1"/>
    <col min="3083" max="3083" width="19" style="106" customWidth="1"/>
    <col min="3084" max="3084" width="20.28515625" style="106" customWidth="1"/>
    <col min="3085" max="3085" width="13.85546875" style="106" customWidth="1"/>
    <col min="3086" max="3086" width="13.85546875" style="106" bestFit="1" customWidth="1"/>
    <col min="3087" max="3089" width="16.28515625" style="106"/>
    <col min="3090" max="3090" width="13.85546875" style="106" bestFit="1" customWidth="1"/>
    <col min="3091" max="3091" width="7.42578125" style="106" customWidth="1"/>
    <col min="3092" max="3092" width="16.42578125" style="106" customWidth="1"/>
    <col min="3093" max="3093" width="3.5703125" style="106" customWidth="1"/>
    <col min="3094" max="3094" width="16.42578125" style="106" customWidth="1"/>
    <col min="3095" max="3095" width="3.5703125" style="106" customWidth="1"/>
    <col min="3096" max="3096" width="16.42578125" style="106" customWidth="1"/>
    <col min="3097" max="3097" width="16.28515625" style="106"/>
    <col min="3098" max="3098" width="17.7109375" style="106" customWidth="1"/>
    <col min="3099" max="3099" width="14.140625" style="106" bestFit="1" customWidth="1"/>
    <col min="3100" max="3328" width="16.28515625" style="106"/>
    <col min="3329" max="3329" width="4.42578125" style="106" customWidth="1"/>
    <col min="3330" max="3330" width="31.42578125" style="106" customWidth="1"/>
    <col min="3331" max="3331" width="13.140625" style="106" bestFit="1" customWidth="1"/>
    <col min="3332" max="3332" width="3.5703125" style="106" bestFit="1" customWidth="1"/>
    <col min="3333" max="3333" width="5.85546875" style="106" bestFit="1" customWidth="1"/>
    <col min="3334" max="3334" width="0" style="106" hidden="1" customWidth="1"/>
    <col min="3335" max="3335" width="10.28515625" style="106" bestFit="1" customWidth="1"/>
    <col min="3336" max="3336" width="0" style="106" hidden="1" customWidth="1"/>
    <col min="3337" max="3337" width="13.140625" style="106" customWidth="1"/>
    <col min="3338" max="3338" width="0" style="106" hidden="1" customWidth="1"/>
    <col min="3339" max="3339" width="19" style="106" customWidth="1"/>
    <col min="3340" max="3340" width="20.28515625" style="106" customWidth="1"/>
    <col min="3341" max="3341" width="13.85546875" style="106" customWidth="1"/>
    <col min="3342" max="3342" width="13.85546875" style="106" bestFit="1" customWidth="1"/>
    <col min="3343" max="3345" width="16.28515625" style="106"/>
    <col min="3346" max="3346" width="13.85546875" style="106" bestFit="1" customWidth="1"/>
    <col min="3347" max="3347" width="7.42578125" style="106" customWidth="1"/>
    <col min="3348" max="3348" width="16.42578125" style="106" customWidth="1"/>
    <col min="3349" max="3349" width="3.5703125" style="106" customWidth="1"/>
    <col min="3350" max="3350" width="16.42578125" style="106" customWidth="1"/>
    <col min="3351" max="3351" width="3.5703125" style="106" customWidth="1"/>
    <col min="3352" max="3352" width="16.42578125" style="106" customWidth="1"/>
    <col min="3353" max="3353" width="16.28515625" style="106"/>
    <col min="3354" max="3354" width="17.7109375" style="106" customWidth="1"/>
    <col min="3355" max="3355" width="14.140625" style="106" bestFit="1" customWidth="1"/>
    <col min="3356" max="3584" width="16.28515625" style="106"/>
    <col min="3585" max="3585" width="4.42578125" style="106" customWidth="1"/>
    <col min="3586" max="3586" width="31.42578125" style="106" customWidth="1"/>
    <col min="3587" max="3587" width="13.140625" style="106" bestFit="1" customWidth="1"/>
    <col min="3588" max="3588" width="3.5703125" style="106" bestFit="1" customWidth="1"/>
    <col min="3589" max="3589" width="5.85546875" style="106" bestFit="1" customWidth="1"/>
    <col min="3590" max="3590" width="0" style="106" hidden="1" customWidth="1"/>
    <col min="3591" max="3591" width="10.28515625" style="106" bestFit="1" customWidth="1"/>
    <col min="3592" max="3592" width="0" style="106" hidden="1" customWidth="1"/>
    <col min="3593" max="3593" width="13.140625" style="106" customWidth="1"/>
    <col min="3594" max="3594" width="0" style="106" hidden="1" customWidth="1"/>
    <col min="3595" max="3595" width="19" style="106" customWidth="1"/>
    <col min="3596" max="3596" width="20.28515625" style="106" customWidth="1"/>
    <col min="3597" max="3597" width="13.85546875" style="106" customWidth="1"/>
    <col min="3598" max="3598" width="13.85546875" style="106" bestFit="1" customWidth="1"/>
    <col min="3599" max="3601" width="16.28515625" style="106"/>
    <col min="3602" max="3602" width="13.85546875" style="106" bestFit="1" customWidth="1"/>
    <col min="3603" max="3603" width="7.42578125" style="106" customWidth="1"/>
    <col min="3604" max="3604" width="16.42578125" style="106" customWidth="1"/>
    <col min="3605" max="3605" width="3.5703125" style="106" customWidth="1"/>
    <col min="3606" max="3606" width="16.42578125" style="106" customWidth="1"/>
    <col min="3607" max="3607" width="3.5703125" style="106" customWidth="1"/>
    <col min="3608" max="3608" width="16.42578125" style="106" customWidth="1"/>
    <col min="3609" max="3609" width="16.28515625" style="106"/>
    <col min="3610" max="3610" width="17.7109375" style="106" customWidth="1"/>
    <col min="3611" max="3611" width="14.140625" style="106" bestFit="1" customWidth="1"/>
    <col min="3612" max="3840" width="16.28515625" style="106"/>
    <col min="3841" max="3841" width="4.42578125" style="106" customWidth="1"/>
    <col min="3842" max="3842" width="31.42578125" style="106" customWidth="1"/>
    <col min="3843" max="3843" width="13.140625" style="106" bestFit="1" customWidth="1"/>
    <col min="3844" max="3844" width="3.5703125" style="106" bestFit="1" customWidth="1"/>
    <col min="3845" max="3845" width="5.85546875" style="106" bestFit="1" customWidth="1"/>
    <col min="3846" max="3846" width="0" style="106" hidden="1" customWidth="1"/>
    <col min="3847" max="3847" width="10.28515625" style="106" bestFit="1" customWidth="1"/>
    <col min="3848" max="3848" width="0" style="106" hidden="1" customWidth="1"/>
    <col min="3849" max="3849" width="13.140625" style="106" customWidth="1"/>
    <col min="3850" max="3850" width="0" style="106" hidden="1" customWidth="1"/>
    <col min="3851" max="3851" width="19" style="106" customWidth="1"/>
    <col min="3852" max="3852" width="20.28515625" style="106" customWidth="1"/>
    <col min="3853" max="3853" width="13.85546875" style="106" customWidth="1"/>
    <col min="3854" max="3854" width="13.85546875" style="106" bestFit="1" customWidth="1"/>
    <col min="3855" max="3857" width="16.28515625" style="106"/>
    <col min="3858" max="3858" width="13.85546875" style="106" bestFit="1" customWidth="1"/>
    <col min="3859" max="3859" width="7.42578125" style="106" customWidth="1"/>
    <col min="3860" max="3860" width="16.42578125" style="106" customWidth="1"/>
    <col min="3861" max="3861" width="3.5703125" style="106" customWidth="1"/>
    <col min="3862" max="3862" width="16.42578125" style="106" customWidth="1"/>
    <col min="3863" max="3863" width="3.5703125" style="106" customWidth="1"/>
    <col min="3864" max="3864" width="16.42578125" style="106" customWidth="1"/>
    <col min="3865" max="3865" width="16.28515625" style="106"/>
    <col min="3866" max="3866" width="17.7109375" style="106" customWidth="1"/>
    <col min="3867" max="3867" width="14.140625" style="106" bestFit="1" customWidth="1"/>
    <col min="3868" max="4096" width="16.28515625" style="106"/>
    <col min="4097" max="4097" width="4.42578125" style="106" customWidth="1"/>
    <col min="4098" max="4098" width="31.42578125" style="106" customWidth="1"/>
    <col min="4099" max="4099" width="13.140625" style="106" bestFit="1" customWidth="1"/>
    <col min="4100" max="4100" width="3.5703125" style="106" bestFit="1" customWidth="1"/>
    <col min="4101" max="4101" width="5.85546875" style="106" bestFit="1" customWidth="1"/>
    <col min="4102" max="4102" width="0" style="106" hidden="1" customWidth="1"/>
    <col min="4103" max="4103" width="10.28515625" style="106" bestFit="1" customWidth="1"/>
    <col min="4104" max="4104" width="0" style="106" hidden="1" customWidth="1"/>
    <col min="4105" max="4105" width="13.140625" style="106" customWidth="1"/>
    <col min="4106" max="4106" width="0" style="106" hidden="1" customWidth="1"/>
    <col min="4107" max="4107" width="19" style="106" customWidth="1"/>
    <col min="4108" max="4108" width="20.28515625" style="106" customWidth="1"/>
    <col min="4109" max="4109" width="13.85546875" style="106" customWidth="1"/>
    <col min="4110" max="4110" width="13.85546875" style="106" bestFit="1" customWidth="1"/>
    <col min="4111" max="4113" width="16.28515625" style="106"/>
    <col min="4114" max="4114" width="13.85546875" style="106" bestFit="1" customWidth="1"/>
    <col min="4115" max="4115" width="7.42578125" style="106" customWidth="1"/>
    <col min="4116" max="4116" width="16.42578125" style="106" customWidth="1"/>
    <col min="4117" max="4117" width="3.5703125" style="106" customWidth="1"/>
    <col min="4118" max="4118" width="16.42578125" style="106" customWidth="1"/>
    <col min="4119" max="4119" width="3.5703125" style="106" customWidth="1"/>
    <col min="4120" max="4120" width="16.42578125" style="106" customWidth="1"/>
    <col min="4121" max="4121" width="16.28515625" style="106"/>
    <col min="4122" max="4122" width="17.7109375" style="106" customWidth="1"/>
    <col min="4123" max="4123" width="14.140625" style="106" bestFit="1" customWidth="1"/>
    <col min="4124" max="4352" width="16.28515625" style="106"/>
    <col min="4353" max="4353" width="4.42578125" style="106" customWidth="1"/>
    <col min="4354" max="4354" width="31.42578125" style="106" customWidth="1"/>
    <col min="4355" max="4355" width="13.140625" style="106" bestFit="1" customWidth="1"/>
    <col min="4356" max="4356" width="3.5703125" style="106" bestFit="1" customWidth="1"/>
    <col min="4357" max="4357" width="5.85546875" style="106" bestFit="1" customWidth="1"/>
    <col min="4358" max="4358" width="0" style="106" hidden="1" customWidth="1"/>
    <col min="4359" max="4359" width="10.28515625" style="106" bestFit="1" customWidth="1"/>
    <col min="4360" max="4360" width="0" style="106" hidden="1" customWidth="1"/>
    <col min="4361" max="4361" width="13.140625" style="106" customWidth="1"/>
    <col min="4362" max="4362" width="0" style="106" hidden="1" customWidth="1"/>
    <col min="4363" max="4363" width="19" style="106" customWidth="1"/>
    <col min="4364" max="4364" width="20.28515625" style="106" customWidth="1"/>
    <col min="4365" max="4365" width="13.85546875" style="106" customWidth="1"/>
    <col min="4366" max="4366" width="13.85546875" style="106" bestFit="1" customWidth="1"/>
    <col min="4367" max="4369" width="16.28515625" style="106"/>
    <col min="4370" max="4370" width="13.85546875" style="106" bestFit="1" customWidth="1"/>
    <col min="4371" max="4371" width="7.42578125" style="106" customWidth="1"/>
    <col min="4372" max="4372" width="16.42578125" style="106" customWidth="1"/>
    <col min="4373" max="4373" width="3.5703125" style="106" customWidth="1"/>
    <col min="4374" max="4374" width="16.42578125" style="106" customWidth="1"/>
    <col min="4375" max="4375" width="3.5703125" style="106" customWidth="1"/>
    <col min="4376" max="4376" width="16.42578125" style="106" customWidth="1"/>
    <col min="4377" max="4377" width="16.28515625" style="106"/>
    <col min="4378" max="4378" width="17.7109375" style="106" customWidth="1"/>
    <col min="4379" max="4379" width="14.140625" style="106" bestFit="1" customWidth="1"/>
    <col min="4380" max="4608" width="16.28515625" style="106"/>
    <col min="4609" max="4609" width="4.42578125" style="106" customWidth="1"/>
    <col min="4610" max="4610" width="31.42578125" style="106" customWidth="1"/>
    <col min="4611" max="4611" width="13.140625" style="106" bestFit="1" customWidth="1"/>
    <col min="4612" max="4612" width="3.5703125" style="106" bestFit="1" customWidth="1"/>
    <col min="4613" max="4613" width="5.85546875" style="106" bestFit="1" customWidth="1"/>
    <col min="4614" max="4614" width="0" style="106" hidden="1" customWidth="1"/>
    <col min="4615" max="4615" width="10.28515625" style="106" bestFit="1" customWidth="1"/>
    <col min="4616" max="4616" width="0" style="106" hidden="1" customWidth="1"/>
    <col min="4617" max="4617" width="13.140625" style="106" customWidth="1"/>
    <col min="4618" max="4618" width="0" style="106" hidden="1" customWidth="1"/>
    <col min="4619" max="4619" width="19" style="106" customWidth="1"/>
    <col min="4620" max="4620" width="20.28515625" style="106" customWidth="1"/>
    <col min="4621" max="4621" width="13.85546875" style="106" customWidth="1"/>
    <col min="4622" max="4622" width="13.85546875" style="106" bestFit="1" customWidth="1"/>
    <col min="4623" max="4625" width="16.28515625" style="106"/>
    <col min="4626" max="4626" width="13.85546875" style="106" bestFit="1" customWidth="1"/>
    <col min="4627" max="4627" width="7.42578125" style="106" customWidth="1"/>
    <col min="4628" max="4628" width="16.42578125" style="106" customWidth="1"/>
    <col min="4629" max="4629" width="3.5703125" style="106" customWidth="1"/>
    <col min="4630" max="4630" width="16.42578125" style="106" customWidth="1"/>
    <col min="4631" max="4631" width="3.5703125" style="106" customWidth="1"/>
    <col min="4632" max="4632" width="16.42578125" style="106" customWidth="1"/>
    <col min="4633" max="4633" width="16.28515625" style="106"/>
    <col min="4634" max="4634" width="17.7109375" style="106" customWidth="1"/>
    <col min="4635" max="4635" width="14.140625" style="106" bestFit="1" customWidth="1"/>
    <col min="4636" max="4864" width="16.28515625" style="106"/>
    <col min="4865" max="4865" width="4.42578125" style="106" customWidth="1"/>
    <col min="4866" max="4866" width="31.42578125" style="106" customWidth="1"/>
    <col min="4867" max="4867" width="13.140625" style="106" bestFit="1" customWidth="1"/>
    <col min="4868" max="4868" width="3.5703125" style="106" bestFit="1" customWidth="1"/>
    <col min="4869" max="4869" width="5.85546875" style="106" bestFit="1" customWidth="1"/>
    <col min="4870" max="4870" width="0" style="106" hidden="1" customWidth="1"/>
    <col min="4871" max="4871" width="10.28515625" style="106" bestFit="1" customWidth="1"/>
    <col min="4872" max="4872" width="0" style="106" hidden="1" customWidth="1"/>
    <col min="4873" max="4873" width="13.140625" style="106" customWidth="1"/>
    <col min="4874" max="4874" width="0" style="106" hidden="1" customWidth="1"/>
    <col min="4875" max="4875" width="19" style="106" customWidth="1"/>
    <col min="4876" max="4876" width="20.28515625" style="106" customWidth="1"/>
    <col min="4877" max="4877" width="13.85546875" style="106" customWidth="1"/>
    <col min="4878" max="4878" width="13.85546875" style="106" bestFit="1" customWidth="1"/>
    <col min="4879" max="4881" width="16.28515625" style="106"/>
    <col min="4882" max="4882" width="13.85546875" style="106" bestFit="1" customWidth="1"/>
    <col min="4883" max="4883" width="7.42578125" style="106" customWidth="1"/>
    <col min="4884" max="4884" width="16.42578125" style="106" customWidth="1"/>
    <col min="4885" max="4885" width="3.5703125" style="106" customWidth="1"/>
    <col min="4886" max="4886" width="16.42578125" style="106" customWidth="1"/>
    <col min="4887" max="4887" width="3.5703125" style="106" customWidth="1"/>
    <col min="4888" max="4888" width="16.42578125" style="106" customWidth="1"/>
    <col min="4889" max="4889" width="16.28515625" style="106"/>
    <col min="4890" max="4890" width="17.7109375" style="106" customWidth="1"/>
    <col min="4891" max="4891" width="14.140625" style="106" bestFit="1" customWidth="1"/>
    <col min="4892" max="5120" width="16.28515625" style="106"/>
    <col min="5121" max="5121" width="4.42578125" style="106" customWidth="1"/>
    <col min="5122" max="5122" width="31.42578125" style="106" customWidth="1"/>
    <col min="5123" max="5123" width="13.140625" style="106" bestFit="1" customWidth="1"/>
    <col min="5124" max="5124" width="3.5703125" style="106" bestFit="1" customWidth="1"/>
    <col min="5125" max="5125" width="5.85546875" style="106" bestFit="1" customWidth="1"/>
    <col min="5126" max="5126" width="0" style="106" hidden="1" customWidth="1"/>
    <col min="5127" max="5127" width="10.28515625" style="106" bestFit="1" customWidth="1"/>
    <col min="5128" max="5128" width="0" style="106" hidden="1" customWidth="1"/>
    <col min="5129" max="5129" width="13.140625" style="106" customWidth="1"/>
    <col min="5130" max="5130" width="0" style="106" hidden="1" customWidth="1"/>
    <col min="5131" max="5131" width="19" style="106" customWidth="1"/>
    <col min="5132" max="5132" width="20.28515625" style="106" customWidth="1"/>
    <col min="5133" max="5133" width="13.85546875" style="106" customWidth="1"/>
    <col min="5134" max="5134" width="13.85546875" style="106" bestFit="1" customWidth="1"/>
    <col min="5135" max="5137" width="16.28515625" style="106"/>
    <col min="5138" max="5138" width="13.85546875" style="106" bestFit="1" customWidth="1"/>
    <col min="5139" max="5139" width="7.42578125" style="106" customWidth="1"/>
    <col min="5140" max="5140" width="16.42578125" style="106" customWidth="1"/>
    <col min="5141" max="5141" width="3.5703125" style="106" customWidth="1"/>
    <col min="5142" max="5142" width="16.42578125" style="106" customWidth="1"/>
    <col min="5143" max="5143" width="3.5703125" style="106" customWidth="1"/>
    <col min="5144" max="5144" width="16.42578125" style="106" customWidth="1"/>
    <col min="5145" max="5145" width="16.28515625" style="106"/>
    <col min="5146" max="5146" width="17.7109375" style="106" customWidth="1"/>
    <col min="5147" max="5147" width="14.140625" style="106" bestFit="1" customWidth="1"/>
    <col min="5148" max="5376" width="16.28515625" style="106"/>
    <col min="5377" max="5377" width="4.42578125" style="106" customWidth="1"/>
    <col min="5378" max="5378" width="31.42578125" style="106" customWidth="1"/>
    <col min="5379" max="5379" width="13.140625" style="106" bestFit="1" customWidth="1"/>
    <col min="5380" max="5380" width="3.5703125" style="106" bestFit="1" customWidth="1"/>
    <col min="5381" max="5381" width="5.85546875" style="106" bestFit="1" customWidth="1"/>
    <col min="5382" max="5382" width="0" style="106" hidden="1" customWidth="1"/>
    <col min="5383" max="5383" width="10.28515625" style="106" bestFit="1" customWidth="1"/>
    <col min="5384" max="5384" width="0" style="106" hidden="1" customWidth="1"/>
    <col min="5385" max="5385" width="13.140625" style="106" customWidth="1"/>
    <col min="5386" max="5386" width="0" style="106" hidden="1" customWidth="1"/>
    <col min="5387" max="5387" width="19" style="106" customWidth="1"/>
    <col min="5388" max="5388" width="20.28515625" style="106" customWidth="1"/>
    <col min="5389" max="5389" width="13.85546875" style="106" customWidth="1"/>
    <col min="5390" max="5390" width="13.85546875" style="106" bestFit="1" customWidth="1"/>
    <col min="5391" max="5393" width="16.28515625" style="106"/>
    <col min="5394" max="5394" width="13.85546875" style="106" bestFit="1" customWidth="1"/>
    <col min="5395" max="5395" width="7.42578125" style="106" customWidth="1"/>
    <col min="5396" max="5396" width="16.42578125" style="106" customWidth="1"/>
    <col min="5397" max="5397" width="3.5703125" style="106" customWidth="1"/>
    <col min="5398" max="5398" width="16.42578125" style="106" customWidth="1"/>
    <col min="5399" max="5399" width="3.5703125" style="106" customWidth="1"/>
    <col min="5400" max="5400" width="16.42578125" style="106" customWidth="1"/>
    <col min="5401" max="5401" width="16.28515625" style="106"/>
    <col min="5402" max="5402" width="17.7109375" style="106" customWidth="1"/>
    <col min="5403" max="5403" width="14.140625" style="106" bestFit="1" customWidth="1"/>
    <col min="5404" max="5632" width="16.28515625" style="106"/>
    <col min="5633" max="5633" width="4.42578125" style="106" customWidth="1"/>
    <col min="5634" max="5634" width="31.42578125" style="106" customWidth="1"/>
    <col min="5635" max="5635" width="13.140625" style="106" bestFit="1" customWidth="1"/>
    <col min="5636" max="5636" width="3.5703125" style="106" bestFit="1" customWidth="1"/>
    <col min="5637" max="5637" width="5.85546875" style="106" bestFit="1" customWidth="1"/>
    <col min="5638" max="5638" width="0" style="106" hidden="1" customWidth="1"/>
    <col min="5639" max="5639" width="10.28515625" style="106" bestFit="1" customWidth="1"/>
    <col min="5640" max="5640" width="0" style="106" hidden="1" customWidth="1"/>
    <col min="5641" max="5641" width="13.140625" style="106" customWidth="1"/>
    <col min="5642" max="5642" width="0" style="106" hidden="1" customWidth="1"/>
    <col min="5643" max="5643" width="19" style="106" customWidth="1"/>
    <col min="5644" max="5644" width="20.28515625" style="106" customWidth="1"/>
    <col min="5645" max="5645" width="13.85546875" style="106" customWidth="1"/>
    <col min="5646" max="5646" width="13.85546875" style="106" bestFit="1" customWidth="1"/>
    <col min="5647" max="5649" width="16.28515625" style="106"/>
    <col min="5650" max="5650" width="13.85546875" style="106" bestFit="1" customWidth="1"/>
    <col min="5651" max="5651" width="7.42578125" style="106" customWidth="1"/>
    <col min="5652" max="5652" width="16.42578125" style="106" customWidth="1"/>
    <col min="5653" max="5653" width="3.5703125" style="106" customWidth="1"/>
    <col min="5654" max="5654" width="16.42578125" style="106" customWidth="1"/>
    <col min="5655" max="5655" width="3.5703125" style="106" customWidth="1"/>
    <col min="5656" max="5656" width="16.42578125" style="106" customWidth="1"/>
    <col min="5657" max="5657" width="16.28515625" style="106"/>
    <col min="5658" max="5658" width="17.7109375" style="106" customWidth="1"/>
    <col min="5659" max="5659" width="14.140625" style="106" bestFit="1" customWidth="1"/>
    <col min="5660" max="5888" width="16.28515625" style="106"/>
    <col min="5889" max="5889" width="4.42578125" style="106" customWidth="1"/>
    <col min="5890" max="5890" width="31.42578125" style="106" customWidth="1"/>
    <col min="5891" max="5891" width="13.140625" style="106" bestFit="1" customWidth="1"/>
    <col min="5892" max="5892" width="3.5703125" style="106" bestFit="1" customWidth="1"/>
    <col min="5893" max="5893" width="5.85546875" style="106" bestFit="1" customWidth="1"/>
    <col min="5894" max="5894" width="0" style="106" hidden="1" customWidth="1"/>
    <col min="5895" max="5895" width="10.28515625" style="106" bestFit="1" customWidth="1"/>
    <col min="5896" max="5896" width="0" style="106" hidden="1" customWidth="1"/>
    <col min="5897" max="5897" width="13.140625" style="106" customWidth="1"/>
    <col min="5898" max="5898" width="0" style="106" hidden="1" customWidth="1"/>
    <col min="5899" max="5899" width="19" style="106" customWidth="1"/>
    <col min="5900" max="5900" width="20.28515625" style="106" customWidth="1"/>
    <col min="5901" max="5901" width="13.85546875" style="106" customWidth="1"/>
    <col min="5902" max="5902" width="13.85546875" style="106" bestFit="1" customWidth="1"/>
    <col min="5903" max="5905" width="16.28515625" style="106"/>
    <col min="5906" max="5906" width="13.85546875" style="106" bestFit="1" customWidth="1"/>
    <col min="5907" max="5907" width="7.42578125" style="106" customWidth="1"/>
    <col min="5908" max="5908" width="16.42578125" style="106" customWidth="1"/>
    <col min="5909" max="5909" width="3.5703125" style="106" customWidth="1"/>
    <col min="5910" max="5910" width="16.42578125" style="106" customWidth="1"/>
    <col min="5911" max="5911" width="3.5703125" style="106" customWidth="1"/>
    <col min="5912" max="5912" width="16.42578125" style="106" customWidth="1"/>
    <col min="5913" max="5913" width="16.28515625" style="106"/>
    <col min="5914" max="5914" width="17.7109375" style="106" customWidth="1"/>
    <col min="5915" max="5915" width="14.140625" style="106" bestFit="1" customWidth="1"/>
    <col min="5916" max="6144" width="16.28515625" style="106"/>
    <col min="6145" max="6145" width="4.42578125" style="106" customWidth="1"/>
    <col min="6146" max="6146" width="31.42578125" style="106" customWidth="1"/>
    <col min="6147" max="6147" width="13.140625" style="106" bestFit="1" customWidth="1"/>
    <col min="6148" max="6148" width="3.5703125" style="106" bestFit="1" customWidth="1"/>
    <col min="6149" max="6149" width="5.85546875" style="106" bestFit="1" customWidth="1"/>
    <col min="6150" max="6150" width="0" style="106" hidden="1" customWidth="1"/>
    <col min="6151" max="6151" width="10.28515625" style="106" bestFit="1" customWidth="1"/>
    <col min="6152" max="6152" width="0" style="106" hidden="1" customWidth="1"/>
    <col min="6153" max="6153" width="13.140625" style="106" customWidth="1"/>
    <col min="6154" max="6154" width="0" style="106" hidden="1" customWidth="1"/>
    <col min="6155" max="6155" width="19" style="106" customWidth="1"/>
    <col min="6156" max="6156" width="20.28515625" style="106" customWidth="1"/>
    <col min="6157" max="6157" width="13.85546875" style="106" customWidth="1"/>
    <col min="6158" max="6158" width="13.85546875" style="106" bestFit="1" customWidth="1"/>
    <col min="6159" max="6161" width="16.28515625" style="106"/>
    <col min="6162" max="6162" width="13.85546875" style="106" bestFit="1" customWidth="1"/>
    <col min="6163" max="6163" width="7.42578125" style="106" customWidth="1"/>
    <col min="6164" max="6164" width="16.42578125" style="106" customWidth="1"/>
    <col min="6165" max="6165" width="3.5703125" style="106" customWidth="1"/>
    <col min="6166" max="6166" width="16.42578125" style="106" customWidth="1"/>
    <col min="6167" max="6167" width="3.5703125" style="106" customWidth="1"/>
    <col min="6168" max="6168" width="16.42578125" style="106" customWidth="1"/>
    <col min="6169" max="6169" width="16.28515625" style="106"/>
    <col min="6170" max="6170" width="17.7109375" style="106" customWidth="1"/>
    <col min="6171" max="6171" width="14.140625" style="106" bestFit="1" customWidth="1"/>
    <col min="6172" max="6400" width="16.28515625" style="106"/>
    <col min="6401" max="6401" width="4.42578125" style="106" customWidth="1"/>
    <col min="6402" max="6402" width="31.42578125" style="106" customWidth="1"/>
    <col min="6403" max="6403" width="13.140625" style="106" bestFit="1" customWidth="1"/>
    <col min="6404" max="6404" width="3.5703125" style="106" bestFit="1" customWidth="1"/>
    <col min="6405" max="6405" width="5.85546875" style="106" bestFit="1" customWidth="1"/>
    <col min="6406" max="6406" width="0" style="106" hidden="1" customWidth="1"/>
    <col min="6407" max="6407" width="10.28515625" style="106" bestFit="1" customWidth="1"/>
    <col min="6408" max="6408" width="0" style="106" hidden="1" customWidth="1"/>
    <col min="6409" max="6409" width="13.140625" style="106" customWidth="1"/>
    <col min="6410" max="6410" width="0" style="106" hidden="1" customWidth="1"/>
    <col min="6411" max="6411" width="19" style="106" customWidth="1"/>
    <col min="6412" max="6412" width="20.28515625" style="106" customWidth="1"/>
    <col min="6413" max="6413" width="13.85546875" style="106" customWidth="1"/>
    <col min="6414" max="6414" width="13.85546875" style="106" bestFit="1" customWidth="1"/>
    <col min="6415" max="6417" width="16.28515625" style="106"/>
    <col min="6418" max="6418" width="13.85546875" style="106" bestFit="1" customWidth="1"/>
    <col min="6419" max="6419" width="7.42578125" style="106" customWidth="1"/>
    <col min="6420" max="6420" width="16.42578125" style="106" customWidth="1"/>
    <col min="6421" max="6421" width="3.5703125" style="106" customWidth="1"/>
    <col min="6422" max="6422" width="16.42578125" style="106" customWidth="1"/>
    <col min="6423" max="6423" width="3.5703125" style="106" customWidth="1"/>
    <col min="6424" max="6424" width="16.42578125" style="106" customWidth="1"/>
    <col min="6425" max="6425" width="16.28515625" style="106"/>
    <col min="6426" max="6426" width="17.7109375" style="106" customWidth="1"/>
    <col min="6427" max="6427" width="14.140625" style="106" bestFit="1" customWidth="1"/>
    <col min="6428" max="6656" width="16.28515625" style="106"/>
    <col min="6657" max="6657" width="4.42578125" style="106" customWidth="1"/>
    <col min="6658" max="6658" width="31.42578125" style="106" customWidth="1"/>
    <col min="6659" max="6659" width="13.140625" style="106" bestFit="1" customWidth="1"/>
    <col min="6660" max="6660" width="3.5703125" style="106" bestFit="1" customWidth="1"/>
    <col min="6661" max="6661" width="5.85546875" style="106" bestFit="1" customWidth="1"/>
    <col min="6662" max="6662" width="0" style="106" hidden="1" customWidth="1"/>
    <col min="6663" max="6663" width="10.28515625" style="106" bestFit="1" customWidth="1"/>
    <col min="6664" max="6664" width="0" style="106" hidden="1" customWidth="1"/>
    <col min="6665" max="6665" width="13.140625" style="106" customWidth="1"/>
    <col min="6666" max="6666" width="0" style="106" hidden="1" customWidth="1"/>
    <col min="6667" max="6667" width="19" style="106" customWidth="1"/>
    <col min="6668" max="6668" width="20.28515625" style="106" customWidth="1"/>
    <col min="6669" max="6669" width="13.85546875" style="106" customWidth="1"/>
    <col min="6670" max="6670" width="13.85546875" style="106" bestFit="1" customWidth="1"/>
    <col min="6671" max="6673" width="16.28515625" style="106"/>
    <col min="6674" max="6674" width="13.85546875" style="106" bestFit="1" customWidth="1"/>
    <col min="6675" max="6675" width="7.42578125" style="106" customWidth="1"/>
    <col min="6676" max="6676" width="16.42578125" style="106" customWidth="1"/>
    <col min="6677" max="6677" width="3.5703125" style="106" customWidth="1"/>
    <col min="6678" max="6678" width="16.42578125" style="106" customWidth="1"/>
    <col min="6679" max="6679" width="3.5703125" style="106" customWidth="1"/>
    <col min="6680" max="6680" width="16.42578125" style="106" customWidth="1"/>
    <col min="6681" max="6681" width="16.28515625" style="106"/>
    <col min="6682" max="6682" width="17.7109375" style="106" customWidth="1"/>
    <col min="6683" max="6683" width="14.140625" style="106" bestFit="1" customWidth="1"/>
    <col min="6684" max="6912" width="16.28515625" style="106"/>
    <col min="6913" max="6913" width="4.42578125" style="106" customWidth="1"/>
    <col min="6914" max="6914" width="31.42578125" style="106" customWidth="1"/>
    <col min="6915" max="6915" width="13.140625" style="106" bestFit="1" customWidth="1"/>
    <col min="6916" max="6916" width="3.5703125" style="106" bestFit="1" customWidth="1"/>
    <col min="6917" max="6917" width="5.85546875" style="106" bestFit="1" customWidth="1"/>
    <col min="6918" max="6918" width="0" style="106" hidden="1" customWidth="1"/>
    <col min="6919" max="6919" width="10.28515625" style="106" bestFit="1" customWidth="1"/>
    <col min="6920" max="6920" width="0" style="106" hidden="1" customWidth="1"/>
    <col min="6921" max="6921" width="13.140625" style="106" customWidth="1"/>
    <col min="6922" max="6922" width="0" style="106" hidden="1" customWidth="1"/>
    <col min="6923" max="6923" width="19" style="106" customWidth="1"/>
    <col min="6924" max="6924" width="20.28515625" style="106" customWidth="1"/>
    <col min="6925" max="6925" width="13.85546875" style="106" customWidth="1"/>
    <col min="6926" max="6926" width="13.85546875" style="106" bestFit="1" customWidth="1"/>
    <col min="6927" max="6929" width="16.28515625" style="106"/>
    <col min="6930" max="6930" width="13.85546875" style="106" bestFit="1" customWidth="1"/>
    <col min="6931" max="6931" width="7.42578125" style="106" customWidth="1"/>
    <col min="6932" max="6932" width="16.42578125" style="106" customWidth="1"/>
    <col min="6933" max="6933" width="3.5703125" style="106" customWidth="1"/>
    <col min="6934" max="6934" width="16.42578125" style="106" customWidth="1"/>
    <col min="6935" max="6935" width="3.5703125" style="106" customWidth="1"/>
    <col min="6936" max="6936" width="16.42578125" style="106" customWidth="1"/>
    <col min="6937" max="6937" width="16.28515625" style="106"/>
    <col min="6938" max="6938" width="17.7109375" style="106" customWidth="1"/>
    <col min="6939" max="6939" width="14.140625" style="106" bestFit="1" customWidth="1"/>
    <col min="6940" max="7168" width="16.28515625" style="106"/>
    <col min="7169" max="7169" width="4.42578125" style="106" customWidth="1"/>
    <col min="7170" max="7170" width="31.42578125" style="106" customWidth="1"/>
    <col min="7171" max="7171" width="13.140625" style="106" bestFit="1" customWidth="1"/>
    <col min="7172" max="7172" width="3.5703125" style="106" bestFit="1" customWidth="1"/>
    <col min="7173" max="7173" width="5.85546875" style="106" bestFit="1" customWidth="1"/>
    <col min="7174" max="7174" width="0" style="106" hidden="1" customWidth="1"/>
    <col min="7175" max="7175" width="10.28515625" style="106" bestFit="1" customWidth="1"/>
    <col min="7176" max="7176" width="0" style="106" hidden="1" customWidth="1"/>
    <col min="7177" max="7177" width="13.140625" style="106" customWidth="1"/>
    <col min="7178" max="7178" width="0" style="106" hidden="1" customWidth="1"/>
    <col min="7179" max="7179" width="19" style="106" customWidth="1"/>
    <col min="7180" max="7180" width="20.28515625" style="106" customWidth="1"/>
    <col min="7181" max="7181" width="13.85546875" style="106" customWidth="1"/>
    <col min="7182" max="7182" width="13.85546875" style="106" bestFit="1" customWidth="1"/>
    <col min="7183" max="7185" width="16.28515625" style="106"/>
    <col min="7186" max="7186" width="13.85546875" style="106" bestFit="1" customWidth="1"/>
    <col min="7187" max="7187" width="7.42578125" style="106" customWidth="1"/>
    <col min="7188" max="7188" width="16.42578125" style="106" customWidth="1"/>
    <col min="7189" max="7189" width="3.5703125" style="106" customWidth="1"/>
    <col min="7190" max="7190" width="16.42578125" style="106" customWidth="1"/>
    <col min="7191" max="7191" width="3.5703125" style="106" customWidth="1"/>
    <col min="7192" max="7192" width="16.42578125" style="106" customWidth="1"/>
    <col min="7193" max="7193" width="16.28515625" style="106"/>
    <col min="7194" max="7194" width="17.7109375" style="106" customWidth="1"/>
    <col min="7195" max="7195" width="14.140625" style="106" bestFit="1" customWidth="1"/>
    <col min="7196" max="7424" width="16.28515625" style="106"/>
    <col min="7425" max="7425" width="4.42578125" style="106" customWidth="1"/>
    <col min="7426" max="7426" width="31.42578125" style="106" customWidth="1"/>
    <col min="7427" max="7427" width="13.140625" style="106" bestFit="1" customWidth="1"/>
    <col min="7428" max="7428" width="3.5703125" style="106" bestFit="1" customWidth="1"/>
    <col min="7429" max="7429" width="5.85546875" style="106" bestFit="1" customWidth="1"/>
    <col min="7430" max="7430" width="0" style="106" hidden="1" customWidth="1"/>
    <col min="7431" max="7431" width="10.28515625" style="106" bestFit="1" customWidth="1"/>
    <col min="7432" max="7432" width="0" style="106" hidden="1" customWidth="1"/>
    <col min="7433" max="7433" width="13.140625" style="106" customWidth="1"/>
    <col min="7434" max="7434" width="0" style="106" hidden="1" customWidth="1"/>
    <col min="7435" max="7435" width="19" style="106" customWidth="1"/>
    <col min="7436" max="7436" width="20.28515625" style="106" customWidth="1"/>
    <col min="7437" max="7437" width="13.85546875" style="106" customWidth="1"/>
    <col min="7438" max="7438" width="13.85546875" style="106" bestFit="1" customWidth="1"/>
    <col min="7439" max="7441" width="16.28515625" style="106"/>
    <col min="7442" max="7442" width="13.85546875" style="106" bestFit="1" customWidth="1"/>
    <col min="7443" max="7443" width="7.42578125" style="106" customWidth="1"/>
    <col min="7444" max="7444" width="16.42578125" style="106" customWidth="1"/>
    <col min="7445" max="7445" width="3.5703125" style="106" customWidth="1"/>
    <col min="7446" max="7446" width="16.42578125" style="106" customWidth="1"/>
    <col min="7447" max="7447" width="3.5703125" style="106" customWidth="1"/>
    <col min="7448" max="7448" width="16.42578125" style="106" customWidth="1"/>
    <col min="7449" max="7449" width="16.28515625" style="106"/>
    <col min="7450" max="7450" width="17.7109375" style="106" customWidth="1"/>
    <col min="7451" max="7451" width="14.140625" style="106" bestFit="1" customWidth="1"/>
    <col min="7452" max="7680" width="16.28515625" style="106"/>
    <col min="7681" max="7681" width="4.42578125" style="106" customWidth="1"/>
    <col min="7682" max="7682" width="31.42578125" style="106" customWidth="1"/>
    <col min="7683" max="7683" width="13.140625" style="106" bestFit="1" customWidth="1"/>
    <col min="7684" max="7684" width="3.5703125" style="106" bestFit="1" customWidth="1"/>
    <col min="7685" max="7685" width="5.85546875" style="106" bestFit="1" customWidth="1"/>
    <col min="7686" max="7686" width="0" style="106" hidden="1" customWidth="1"/>
    <col min="7687" max="7687" width="10.28515625" style="106" bestFit="1" customWidth="1"/>
    <col min="7688" max="7688" width="0" style="106" hidden="1" customWidth="1"/>
    <col min="7689" max="7689" width="13.140625" style="106" customWidth="1"/>
    <col min="7690" max="7690" width="0" style="106" hidden="1" customWidth="1"/>
    <col min="7691" max="7691" width="19" style="106" customWidth="1"/>
    <col min="7692" max="7692" width="20.28515625" style="106" customWidth="1"/>
    <col min="7693" max="7693" width="13.85546875" style="106" customWidth="1"/>
    <col min="7694" max="7694" width="13.85546875" style="106" bestFit="1" customWidth="1"/>
    <col min="7695" max="7697" width="16.28515625" style="106"/>
    <col min="7698" max="7698" width="13.85546875" style="106" bestFit="1" customWidth="1"/>
    <col min="7699" max="7699" width="7.42578125" style="106" customWidth="1"/>
    <col min="7700" max="7700" width="16.42578125" style="106" customWidth="1"/>
    <col min="7701" max="7701" width="3.5703125" style="106" customWidth="1"/>
    <col min="7702" max="7702" width="16.42578125" style="106" customWidth="1"/>
    <col min="7703" max="7703" width="3.5703125" style="106" customWidth="1"/>
    <col min="7704" max="7704" width="16.42578125" style="106" customWidth="1"/>
    <col min="7705" max="7705" width="16.28515625" style="106"/>
    <col min="7706" max="7706" width="17.7109375" style="106" customWidth="1"/>
    <col min="7707" max="7707" width="14.140625" style="106" bestFit="1" customWidth="1"/>
    <col min="7708" max="7936" width="16.28515625" style="106"/>
    <col min="7937" max="7937" width="4.42578125" style="106" customWidth="1"/>
    <col min="7938" max="7938" width="31.42578125" style="106" customWidth="1"/>
    <col min="7939" max="7939" width="13.140625" style="106" bestFit="1" customWidth="1"/>
    <col min="7940" max="7940" width="3.5703125" style="106" bestFit="1" customWidth="1"/>
    <col min="7941" max="7941" width="5.85546875" style="106" bestFit="1" customWidth="1"/>
    <col min="7942" max="7942" width="0" style="106" hidden="1" customWidth="1"/>
    <col min="7943" max="7943" width="10.28515625" style="106" bestFit="1" customWidth="1"/>
    <col min="7944" max="7944" width="0" style="106" hidden="1" customWidth="1"/>
    <col min="7945" max="7945" width="13.140625" style="106" customWidth="1"/>
    <col min="7946" max="7946" width="0" style="106" hidden="1" customWidth="1"/>
    <col min="7947" max="7947" width="19" style="106" customWidth="1"/>
    <col min="7948" max="7948" width="20.28515625" style="106" customWidth="1"/>
    <col min="7949" max="7949" width="13.85546875" style="106" customWidth="1"/>
    <col min="7950" max="7950" width="13.85546875" style="106" bestFit="1" customWidth="1"/>
    <col min="7951" max="7953" width="16.28515625" style="106"/>
    <col min="7954" max="7954" width="13.85546875" style="106" bestFit="1" customWidth="1"/>
    <col min="7955" max="7955" width="7.42578125" style="106" customWidth="1"/>
    <col min="7956" max="7956" width="16.42578125" style="106" customWidth="1"/>
    <col min="7957" max="7957" width="3.5703125" style="106" customWidth="1"/>
    <col min="7958" max="7958" width="16.42578125" style="106" customWidth="1"/>
    <col min="7959" max="7959" width="3.5703125" style="106" customWidth="1"/>
    <col min="7960" max="7960" width="16.42578125" style="106" customWidth="1"/>
    <col min="7961" max="7961" width="16.28515625" style="106"/>
    <col min="7962" max="7962" width="17.7109375" style="106" customWidth="1"/>
    <col min="7963" max="7963" width="14.140625" style="106" bestFit="1" customWidth="1"/>
    <col min="7964" max="8192" width="16.28515625" style="106"/>
    <col min="8193" max="8193" width="4.42578125" style="106" customWidth="1"/>
    <col min="8194" max="8194" width="31.42578125" style="106" customWidth="1"/>
    <col min="8195" max="8195" width="13.140625" style="106" bestFit="1" customWidth="1"/>
    <col min="8196" max="8196" width="3.5703125" style="106" bestFit="1" customWidth="1"/>
    <col min="8197" max="8197" width="5.85546875" style="106" bestFit="1" customWidth="1"/>
    <col min="8198" max="8198" width="0" style="106" hidden="1" customWidth="1"/>
    <col min="8199" max="8199" width="10.28515625" style="106" bestFit="1" customWidth="1"/>
    <col min="8200" max="8200" width="0" style="106" hidden="1" customWidth="1"/>
    <col min="8201" max="8201" width="13.140625" style="106" customWidth="1"/>
    <col min="8202" max="8202" width="0" style="106" hidden="1" customWidth="1"/>
    <col min="8203" max="8203" width="19" style="106" customWidth="1"/>
    <col min="8204" max="8204" width="20.28515625" style="106" customWidth="1"/>
    <col min="8205" max="8205" width="13.85546875" style="106" customWidth="1"/>
    <col min="8206" max="8206" width="13.85546875" style="106" bestFit="1" customWidth="1"/>
    <col min="8207" max="8209" width="16.28515625" style="106"/>
    <col min="8210" max="8210" width="13.85546875" style="106" bestFit="1" customWidth="1"/>
    <col min="8211" max="8211" width="7.42578125" style="106" customWidth="1"/>
    <col min="8212" max="8212" width="16.42578125" style="106" customWidth="1"/>
    <col min="8213" max="8213" width="3.5703125" style="106" customWidth="1"/>
    <col min="8214" max="8214" width="16.42578125" style="106" customWidth="1"/>
    <col min="8215" max="8215" width="3.5703125" style="106" customWidth="1"/>
    <col min="8216" max="8216" width="16.42578125" style="106" customWidth="1"/>
    <col min="8217" max="8217" width="16.28515625" style="106"/>
    <col min="8218" max="8218" width="17.7109375" style="106" customWidth="1"/>
    <col min="8219" max="8219" width="14.140625" style="106" bestFit="1" customWidth="1"/>
    <col min="8220" max="8448" width="16.28515625" style="106"/>
    <col min="8449" max="8449" width="4.42578125" style="106" customWidth="1"/>
    <col min="8450" max="8450" width="31.42578125" style="106" customWidth="1"/>
    <col min="8451" max="8451" width="13.140625" style="106" bestFit="1" customWidth="1"/>
    <col min="8452" max="8452" width="3.5703125" style="106" bestFit="1" customWidth="1"/>
    <col min="8453" max="8453" width="5.85546875" style="106" bestFit="1" customWidth="1"/>
    <col min="8454" max="8454" width="0" style="106" hidden="1" customWidth="1"/>
    <col min="8455" max="8455" width="10.28515625" style="106" bestFit="1" customWidth="1"/>
    <col min="8456" max="8456" width="0" style="106" hidden="1" customWidth="1"/>
    <col min="8457" max="8457" width="13.140625" style="106" customWidth="1"/>
    <col min="8458" max="8458" width="0" style="106" hidden="1" customWidth="1"/>
    <col min="8459" max="8459" width="19" style="106" customWidth="1"/>
    <col min="8460" max="8460" width="20.28515625" style="106" customWidth="1"/>
    <col min="8461" max="8461" width="13.85546875" style="106" customWidth="1"/>
    <col min="8462" max="8462" width="13.85546875" style="106" bestFit="1" customWidth="1"/>
    <col min="8463" max="8465" width="16.28515625" style="106"/>
    <col min="8466" max="8466" width="13.85546875" style="106" bestFit="1" customWidth="1"/>
    <col min="8467" max="8467" width="7.42578125" style="106" customWidth="1"/>
    <col min="8468" max="8468" width="16.42578125" style="106" customWidth="1"/>
    <col min="8469" max="8469" width="3.5703125" style="106" customWidth="1"/>
    <col min="8470" max="8470" width="16.42578125" style="106" customWidth="1"/>
    <col min="8471" max="8471" width="3.5703125" style="106" customWidth="1"/>
    <col min="8472" max="8472" width="16.42578125" style="106" customWidth="1"/>
    <col min="8473" max="8473" width="16.28515625" style="106"/>
    <col min="8474" max="8474" width="17.7109375" style="106" customWidth="1"/>
    <col min="8475" max="8475" width="14.140625" style="106" bestFit="1" customWidth="1"/>
    <col min="8476" max="8704" width="16.28515625" style="106"/>
    <col min="8705" max="8705" width="4.42578125" style="106" customWidth="1"/>
    <col min="8706" max="8706" width="31.42578125" style="106" customWidth="1"/>
    <col min="8707" max="8707" width="13.140625" style="106" bestFit="1" customWidth="1"/>
    <col min="8708" max="8708" width="3.5703125" style="106" bestFit="1" customWidth="1"/>
    <col min="8709" max="8709" width="5.85546875" style="106" bestFit="1" customWidth="1"/>
    <col min="8710" max="8710" width="0" style="106" hidden="1" customWidth="1"/>
    <col min="8711" max="8711" width="10.28515625" style="106" bestFit="1" customWidth="1"/>
    <col min="8712" max="8712" width="0" style="106" hidden="1" customWidth="1"/>
    <col min="8713" max="8713" width="13.140625" style="106" customWidth="1"/>
    <col min="8714" max="8714" width="0" style="106" hidden="1" customWidth="1"/>
    <col min="8715" max="8715" width="19" style="106" customWidth="1"/>
    <col min="8716" max="8716" width="20.28515625" style="106" customWidth="1"/>
    <col min="8717" max="8717" width="13.85546875" style="106" customWidth="1"/>
    <col min="8718" max="8718" width="13.85546875" style="106" bestFit="1" customWidth="1"/>
    <col min="8719" max="8721" width="16.28515625" style="106"/>
    <col min="8722" max="8722" width="13.85546875" style="106" bestFit="1" customWidth="1"/>
    <col min="8723" max="8723" width="7.42578125" style="106" customWidth="1"/>
    <col min="8724" max="8724" width="16.42578125" style="106" customWidth="1"/>
    <col min="8725" max="8725" width="3.5703125" style="106" customWidth="1"/>
    <col min="8726" max="8726" width="16.42578125" style="106" customWidth="1"/>
    <col min="8727" max="8727" width="3.5703125" style="106" customWidth="1"/>
    <col min="8728" max="8728" width="16.42578125" style="106" customWidth="1"/>
    <col min="8729" max="8729" width="16.28515625" style="106"/>
    <col min="8730" max="8730" width="17.7109375" style="106" customWidth="1"/>
    <col min="8731" max="8731" width="14.140625" style="106" bestFit="1" customWidth="1"/>
    <col min="8732" max="8960" width="16.28515625" style="106"/>
    <col min="8961" max="8961" width="4.42578125" style="106" customWidth="1"/>
    <col min="8962" max="8962" width="31.42578125" style="106" customWidth="1"/>
    <col min="8963" max="8963" width="13.140625" style="106" bestFit="1" customWidth="1"/>
    <col min="8964" max="8964" width="3.5703125" style="106" bestFit="1" customWidth="1"/>
    <col min="8965" max="8965" width="5.85546875" style="106" bestFit="1" customWidth="1"/>
    <col min="8966" max="8966" width="0" style="106" hidden="1" customWidth="1"/>
    <col min="8967" max="8967" width="10.28515625" style="106" bestFit="1" customWidth="1"/>
    <col min="8968" max="8968" width="0" style="106" hidden="1" customWidth="1"/>
    <col min="8969" max="8969" width="13.140625" style="106" customWidth="1"/>
    <col min="8970" max="8970" width="0" style="106" hidden="1" customWidth="1"/>
    <col min="8971" max="8971" width="19" style="106" customWidth="1"/>
    <col min="8972" max="8972" width="20.28515625" style="106" customWidth="1"/>
    <col min="8973" max="8973" width="13.85546875" style="106" customWidth="1"/>
    <col min="8974" max="8974" width="13.85546875" style="106" bestFit="1" customWidth="1"/>
    <col min="8975" max="8977" width="16.28515625" style="106"/>
    <col min="8978" max="8978" width="13.85546875" style="106" bestFit="1" customWidth="1"/>
    <col min="8979" max="8979" width="7.42578125" style="106" customWidth="1"/>
    <col min="8980" max="8980" width="16.42578125" style="106" customWidth="1"/>
    <col min="8981" max="8981" width="3.5703125" style="106" customWidth="1"/>
    <col min="8982" max="8982" width="16.42578125" style="106" customWidth="1"/>
    <col min="8983" max="8983" width="3.5703125" style="106" customWidth="1"/>
    <col min="8984" max="8984" width="16.42578125" style="106" customWidth="1"/>
    <col min="8985" max="8985" width="16.28515625" style="106"/>
    <col min="8986" max="8986" width="17.7109375" style="106" customWidth="1"/>
    <col min="8987" max="8987" width="14.140625" style="106" bestFit="1" customWidth="1"/>
    <col min="8988" max="9216" width="16.28515625" style="106"/>
    <col min="9217" max="9217" width="4.42578125" style="106" customWidth="1"/>
    <col min="9218" max="9218" width="31.42578125" style="106" customWidth="1"/>
    <col min="9219" max="9219" width="13.140625" style="106" bestFit="1" customWidth="1"/>
    <col min="9220" max="9220" width="3.5703125" style="106" bestFit="1" customWidth="1"/>
    <col min="9221" max="9221" width="5.85546875" style="106" bestFit="1" customWidth="1"/>
    <col min="9222" max="9222" width="0" style="106" hidden="1" customWidth="1"/>
    <col min="9223" max="9223" width="10.28515625" style="106" bestFit="1" customWidth="1"/>
    <col min="9224" max="9224" width="0" style="106" hidden="1" customWidth="1"/>
    <col min="9225" max="9225" width="13.140625" style="106" customWidth="1"/>
    <col min="9226" max="9226" width="0" style="106" hidden="1" customWidth="1"/>
    <col min="9227" max="9227" width="19" style="106" customWidth="1"/>
    <col min="9228" max="9228" width="20.28515625" style="106" customWidth="1"/>
    <col min="9229" max="9229" width="13.85546875" style="106" customWidth="1"/>
    <col min="9230" max="9230" width="13.85546875" style="106" bestFit="1" customWidth="1"/>
    <col min="9231" max="9233" width="16.28515625" style="106"/>
    <col min="9234" max="9234" width="13.85546875" style="106" bestFit="1" customWidth="1"/>
    <col min="9235" max="9235" width="7.42578125" style="106" customWidth="1"/>
    <col min="9236" max="9236" width="16.42578125" style="106" customWidth="1"/>
    <col min="9237" max="9237" width="3.5703125" style="106" customWidth="1"/>
    <col min="9238" max="9238" width="16.42578125" style="106" customWidth="1"/>
    <col min="9239" max="9239" width="3.5703125" style="106" customWidth="1"/>
    <col min="9240" max="9240" width="16.42578125" style="106" customWidth="1"/>
    <col min="9241" max="9241" width="16.28515625" style="106"/>
    <col min="9242" max="9242" width="17.7109375" style="106" customWidth="1"/>
    <col min="9243" max="9243" width="14.140625" style="106" bestFit="1" customWidth="1"/>
    <col min="9244" max="9472" width="16.28515625" style="106"/>
    <col min="9473" max="9473" width="4.42578125" style="106" customWidth="1"/>
    <col min="9474" max="9474" width="31.42578125" style="106" customWidth="1"/>
    <col min="9475" max="9475" width="13.140625" style="106" bestFit="1" customWidth="1"/>
    <col min="9476" max="9476" width="3.5703125" style="106" bestFit="1" customWidth="1"/>
    <col min="9477" max="9477" width="5.85546875" style="106" bestFit="1" customWidth="1"/>
    <col min="9478" max="9478" width="0" style="106" hidden="1" customWidth="1"/>
    <col min="9479" max="9479" width="10.28515625" style="106" bestFit="1" customWidth="1"/>
    <col min="9480" max="9480" width="0" style="106" hidden="1" customWidth="1"/>
    <col min="9481" max="9481" width="13.140625" style="106" customWidth="1"/>
    <col min="9482" max="9482" width="0" style="106" hidden="1" customWidth="1"/>
    <col min="9483" max="9483" width="19" style="106" customWidth="1"/>
    <col min="9484" max="9484" width="20.28515625" style="106" customWidth="1"/>
    <col min="9485" max="9485" width="13.85546875" style="106" customWidth="1"/>
    <col min="9486" max="9486" width="13.85546875" style="106" bestFit="1" customWidth="1"/>
    <col min="9487" max="9489" width="16.28515625" style="106"/>
    <col min="9490" max="9490" width="13.85546875" style="106" bestFit="1" customWidth="1"/>
    <col min="9491" max="9491" width="7.42578125" style="106" customWidth="1"/>
    <col min="9492" max="9492" width="16.42578125" style="106" customWidth="1"/>
    <col min="9493" max="9493" width="3.5703125" style="106" customWidth="1"/>
    <col min="9494" max="9494" width="16.42578125" style="106" customWidth="1"/>
    <col min="9495" max="9495" width="3.5703125" style="106" customWidth="1"/>
    <col min="9496" max="9496" width="16.42578125" style="106" customWidth="1"/>
    <col min="9497" max="9497" width="16.28515625" style="106"/>
    <col min="9498" max="9498" width="17.7109375" style="106" customWidth="1"/>
    <col min="9499" max="9499" width="14.140625" style="106" bestFit="1" customWidth="1"/>
    <col min="9500" max="9728" width="16.28515625" style="106"/>
    <col min="9729" max="9729" width="4.42578125" style="106" customWidth="1"/>
    <col min="9730" max="9730" width="31.42578125" style="106" customWidth="1"/>
    <col min="9731" max="9731" width="13.140625" style="106" bestFit="1" customWidth="1"/>
    <col min="9732" max="9732" width="3.5703125" style="106" bestFit="1" customWidth="1"/>
    <col min="9733" max="9733" width="5.85546875" style="106" bestFit="1" customWidth="1"/>
    <col min="9734" max="9734" width="0" style="106" hidden="1" customWidth="1"/>
    <col min="9735" max="9735" width="10.28515625" style="106" bestFit="1" customWidth="1"/>
    <col min="9736" max="9736" width="0" style="106" hidden="1" customWidth="1"/>
    <col min="9737" max="9737" width="13.140625" style="106" customWidth="1"/>
    <col min="9738" max="9738" width="0" style="106" hidden="1" customWidth="1"/>
    <col min="9739" max="9739" width="19" style="106" customWidth="1"/>
    <col min="9740" max="9740" width="20.28515625" style="106" customWidth="1"/>
    <col min="9741" max="9741" width="13.85546875" style="106" customWidth="1"/>
    <col min="9742" max="9742" width="13.85546875" style="106" bestFit="1" customWidth="1"/>
    <col min="9743" max="9745" width="16.28515625" style="106"/>
    <col min="9746" max="9746" width="13.85546875" style="106" bestFit="1" customWidth="1"/>
    <col min="9747" max="9747" width="7.42578125" style="106" customWidth="1"/>
    <col min="9748" max="9748" width="16.42578125" style="106" customWidth="1"/>
    <col min="9749" max="9749" width="3.5703125" style="106" customWidth="1"/>
    <col min="9750" max="9750" width="16.42578125" style="106" customWidth="1"/>
    <col min="9751" max="9751" width="3.5703125" style="106" customWidth="1"/>
    <col min="9752" max="9752" width="16.42578125" style="106" customWidth="1"/>
    <col min="9753" max="9753" width="16.28515625" style="106"/>
    <col min="9754" max="9754" width="17.7109375" style="106" customWidth="1"/>
    <col min="9755" max="9755" width="14.140625" style="106" bestFit="1" customWidth="1"/>
    <col min="9756" max="9984" width="16.28515625" style="106"/>
    <col min="9985" max="9985" width="4.42578125" style="106" customWidth="1"/>
    <col min="9986" max="9986" width="31.42578125" style="106" customWidth="1"/>
    <col min="9987" max="9987" width="13.140625" style="106" bestFit="1" customWidth="1"/>
    <col min="9988" max="9988" width="3.5703125" style="106" bestFit="1" customWidth="1"/>
    <col min="9989" max="9989" width="5.85546875" style="106" bestFit="1" customWidth="1"/>
    <col min="9990" max="9990" width="0" style="106" hidden="1" customWidth="1"/>
    <col min="9991" max="9991" width="10.28515625" style="106" bestFit="1" customWidth="1"/>
    <col min="9992" max="9992" width="0" style="106" hidden="1" customWidth="1"/>
    <col min="9993" max="9993" width="13.140625" style="106" customWidth="1"/>
    <col min="9994" max="9994" width="0" style="106" hidden="1" customWidth="1"/>
    <col min="9995" max="9995" width="19" style="106" customWidth="1"/>
    <col min="9996" max="9996" width="20.28515625" style="106" customWidth="1"/>
    <col min="9997" max="9997" width="13.85546875" style="106" customWidth="1"/>
    <col min="9998" max="9998" width="13.85546875" style="106" bestFit="1" customWidth="1"/>
    <col min="9999" max="10001" width="16.28515625" style="106"/>
    <col min="10002" max="10002" width="13.85546875" style="106" bestFit="1" customWidth="1"/>
    <col min="10003" max="10003" width="7.42578125" style="106" customWidth="1"/>
    <col min="10004" max="10004" width="16.42578125" style="106" customWidth="1"/>
    <col min="10005" max="10005" width="3.5703125" style="106" customWidth="1"/>
    <col min="10006" max="10006" width="16.42578125" style="106" customWidth="1"/>
    <col min="10007" max="10007" width="3.5703125" style="106" customWidth="1"/>
    <col min="10008" max="10008" width="16.42578125" style="106" customWidth="1"/>
    <col min="10009" max="10009" width="16.28515625" style="106"/>
    <col min="10010" max="10010" width="17.7109375" style="106" customWidth="1"/>
    <col min="10011" max="10011" width="14.140625" style="106" bestFit="1" customWidth="1"/>
    <col min="10012" max="10240" width="16.28515625" style="106"/>
    <col min="10241" max="10241" width="4.42578125" style="106" customWidth="1"/>
    <col min="10242" max="10242" width="31.42578125" style="106" customWidth="1"/>
    <col min="10243" max="10243" width="13.140625" style="106" bestFit="1" customWidth="1"/>
    <col min="10244" max="10244" width="3.5703125" style="106" bestFit="1" customWidth="1"/>
    <col min="10245" max="10245" width="5.85546875" style="106" bestFit="1" customWidth="1"/>
    <col min="10246" max="10246" width="0" style="106" hidden="1" customWidth="1"/>
    <col min="10247" max="10247" width="10.28515625" style="106" bestFit="1" customWidth="1"/>
    <col min="10248" max="10248" width="0" style="106" hidden="1" customWidth="1"/>
    <col min="10249" max="10249" width="13.140625" style="106" customWidth="1"/>
    <col min="10250" max="10250" width="0" style="106" hidden="1" customWidth="1"/>
    <col min="10251" max="10251" width="19" style="106" customWidth="1"/>
    <col min="10252" max="10252" width="20.28515625" style="106" customWidth="1"/>
    <col min="10253" max="10253" width="13.85546875" style="106" customWidth="1"/>
    <col min="10254" max="10254" width="13.85546875" style="106" bestFit="1" customWidth="1"/>
    <col min="10255" max="10257" width="16.28515625" style="106"/>
    <col min="10258" max="10258" width="13.85546875" style="106" bestFit="1" customWidth="1"/>
    <col min="10259" max="10259" width="7.42578125" style="106" customWidth="1"/>
    <col min="10260" max="10260" width="16.42578125" style="106" customWidth="1"/>
    <col min="10261" max="10261" width="3.5703125" style="106" customWidth="1"/>
    <col min="10262" max="10262" width="16.42578125" style="106" customWidth="1"/>
    <col min="10263" max="10263" width="3.5703125" style="106" customWidth="1"/>
    <col min="10264" max="10264" width="16.42578125" style="106" customWidth="1"/>
    <col min="10265" max="10265" width="16.28515625" style="106"/>
    <col min="10266" max="10266" width="17.7109375" style="106" customWidth="1"/>
    <col min="10267" max="10267" width="14.140625" style="106" bestFit="1" customWidth="1"/>
    <col min="10268" max="10496" width="16.28515625" style="106"/>
    <col min="10497" max="10497" width="4.42578125" style="106" customWidth="1"/>
    <col min="10498" max="10498" width="31.42578125" style="106" customWidth="1"/>
    <col min="10499" max="10499" width="13.140625" style="106" bestFit="1" customWidth="1"/>
    <col min="10500" max="10500" width="3.5703125" style="106" bestFit="1" customWidth="1"/>
    <col min="10501" max="10501" width="5.85546875" style="106" bestFit="1" customWidth="1"/>
    <col min="10502" max="10502" width="0" style="106" hidden="1" customWidth="1"/>
    <col min="10503" max="10503" width="10.28515625" style="106" bestFit="1" customWidth="1"/>
    <col min="10504" max="10504" width="0" style="106" hidden="1" customWidth="1"/>
    <col min="10505" max="10505" width="13.140625" style="106" customWidth="1"/>
    <col min="10506" max="10506" width="0" style="106" hidden="1" customWidth="1"/>
    <col min="10507" max="10507" width="19" style="106" customWidth="1"/>
    <col min="10508" max="10508" width="20.28515625" style="106" customWidth="1"/>
    <col min="10509" max="10509" width="13.85546875" style="106" customWidth="1"/>
    <col min="10510" max="10510" width="13.85546875" style="106" bestFit="1" customWidth="1"/>
    <col min="10511" max="10513" width="16.28515625" style="106"/>
    <col min="10514" max="10514" width="13.85546875" style="106" bestFit="1" customWidth="1"/>
    <col min="10515" max="10515" width="7.42578125" style="106" customWidth="1"/>
    <col min="10516" max="10516" width="16.42578125" style="106" customWidth="1"/>
    <col min="10517" max="10517" width="3.5703125" style="106" customWidth="1"/>
    <col min="10518" max="10518" width="16.42578125" style="106" customWidth="1"/>
    <col min="10519" max="10519" width="3.5703125" style="106" customWidth="1"/>
    <col min="10520" max="10520" width="16.42578125" style="106" customWidth="1"/>
    <col min="10521" max="10521" width="16.28515625" style="106"/>
    <col min="10522" max="10522" width="17.7109375" style="106" customWidth="1"/>
    <col min="10523" max="10523" width="14.140625" style="106" bestFit="1" customWidth="1"/>
    <col min="10524" max="10752" width="16.28515625" style="106"/>
    <col min="10753" max="10753" width="4.42578125" style="106" customWidth="1"/>
    <col min="10754" max="10754" width="31.42578125" style="106" customWidth="1"/>
    <col min="10755" max="10755" width="13.140625" style="106" bestFit="1" customWidth="1"/>
    <col min="10756" max="10756" width="3.5703125" style="106" bestFit="1" customWidth="1"/>
    <col min="10757" max="10757" width="5.85546875" style="106" bestFit="1" customWidth="1"/>
    <col min="10758" max="10758" width="0" style="106" hidden="1" customWidth="1"/>
    <col min="10759" max="10759" width="10.28515625" style="106" bestFit="1" customWidth="1"/>
    <col min="10760" max="10760" width="0" style="106" hidden="1" customWidth="1"/>
    <col min="10761" max="10761" width="13.140625" style="106" customWidth="1"/>
    <col min="10762" max="10762" width="0" style="106" hidden="1" customWidth="1"/>
    <col min="10763" max="10763" width="19" style="106" customWidth="1"/>
    <col min="10764" max="10764" width="20.28515625" style="106" customWidth="1"/>
    <col min="10765" max="10765" width="13.85546875" style="106" customWidth="1"/>
    <col min="10766" max="10766" width="13.85546875" style="106" bestFit="1" customWidth="1"/>
    <col min="10767" max="10769" width="16.28515625" style="106"/>
    <col min="10770" max="10770" width="13.85546875" style="106" bestFit="1" customWidth="1"/>
    <col min="10771" max="10771" width="7.42578125" style="106" customWidth="1"/>
    <col min="10772" max="10772" width="16.42578125" style="106" customWidth="1"/>
    <col min="10773" max="10773" width="3.5703125" style="106" customWidth="1"/>
    <col min="10774" max="10774" width="16.42578125" style="106" customWidth="1"/>
    <col min="10775" max="10775" width="3.5703125" style="106" customWidth="1"/>
    <col min="10776" max="10776" width="16.42578125" style="106" customWidth="1"/>
    <col min="10777" max="10777" width="16.28515625" style="106"/>
    <col min="10778" max="10778" width="17.7109375" style="106" customWidth="1"/>
    <col min="10779" max="10779" width="14.140625" style="106" bestFit="1" customWidth="1"/>
    <col min="10780" max="11008" width="16.28515625" style="106"/>
    <col min="11009" max="11009" width="4.42578125" style="106" customWidth="1"/>
    <col min="11010" max="11010" width="31.42578125" style="106" customWidth="1"/>
    <col min="11011" max="11011" width="13.140625" style="106" bestFit="1" customWidth="1"/>
    <col min="11012" max="11012" width="3.5703125" style="106" bestFit="1" customWidth="1"/>
    <col min="11013" max="11013" width="5.85546875" style="106" bestFit="1" customWidth="1"/>
    <col min="11014" max="11014" width="0" style="106" hidden="1" customWidth="1"/>
    <col min="11015" max="11015" width="10.28515625" style="106" bestFit="1" customWidth="1"/>
    <col min="11016" max="11016" width="0" style="106" hidden="1" customWidth="1"/>
    <col min="11017" max="11017" width="13.140625" style="106" customWidth="1"/>
    <col min="11018" max="11018" width="0" style="106" hidden="1" customWidth="1"/>
    <col min="11019" max="11019" width="19" style="106" customWidth="1"/>
    <col min="11020" max="11020" width="20.28515625" style="106" customWidth="1"/>
    <col min="11021" max="11021" width="13.85546875" style="106" customWidth="1"/>
    <col min="11022" max="11022" width="13.85546875" style="106" bestFit="1" customWidth="1"/>
    <col min="11023" max="11025" width="16.28515625" style="106"/>
    <col min="11026" max="11026" width="13.85546875" style="106" bestFit="1" customWidth="1"/>
    <col min="11027" max="11027" width="7.42578125" style="106" customWidth="1"/>
    <col min="11028" max="11028" width="16.42578125" style="106" customWidth="1"/>
    <col min="11029" max="11029" width="3.5703125" style="106" customWidth="1"/>
    <col min="11030" max="11030" width="16.42578125" style="106" customWidth="1"/>
    <col min="11031" max="11031" width="3.5703125" style="106" customWidth="1"/>
    <col min="11032" max="11032" width="16.42578125" style="106" customWidth="1"/>
    <col min="11033" max="11033" width="16.28515625" style="106"/>
    <col min="11034" max="11034" width="17.7109375" style="106" customWidth="1"/>
    <col min="11035" max="11035" width="14.140625" style="106" bestFit="1" customWidth="1"/>
    <col min="11036" max="11264" width="16.28515625" style="106"/>
    <col min="11265" max="11265" width="4.42578125" style="106" customWidth="1"/>
    <col min="11266" max="11266" width="31.42578125" style="106" customWidth="1"/>
    <col min="11267" max="11267" width="13.140625" style="106" bestFit="1" customWidth="1"/>
    <col min="11268" max="11268" width="3.5703125" style="106" bestFit="1" customWidth="1"/>
    <col min="11269" max="11269" width="5.85546875" style="106" bestFit="1" customWidth="1"/>
    <col min="11270" max="11270" width="0" style="106" hidden="1" customWidth="1"/>
    <col min="11271" max="11271" width="10.28515625" style="106" bestFit="1" customWidth="1"/>
    <col min="11272" max="11272" width="0" style="106" hidden="1" customWidth="1"/>
    <col min="11273" max="11273" width="13.140625" style="106" customWidth="1"/>
    <col min="11274" max="11274" width="0" style="106" hidden="1" customWidth="1"/>
    <col min="11275" max="11275" width="19" style="106" customWidth="1"/>
    <col min="11276" max="11276" width="20.28515625" style="106" customWidth="1"/>
    <col min="11277" max="11277" width="13.85546875" style="106" customWidth="1"/>
    <col min="11278" max="11278" width="13.85546875" style="106" bestFit="1" customWidth="1"/>
    <col min="11279" max="11281" width="16.28515625" style="106"/>
    <col min="11282" max="11282" width="13.85546875" style="106" bestFit="1" customWidth="1"/>
    <col min="11283" max="11283" width="7.42578125" style="106" customWidth="1"/>
    <col min="11284" max="11284" width="16.42578125" style="106" customWidth="1"/>
    <col min="11285" max="11285" width="3.5703125" style="106" customWidth="1"/>
    <col min="11286" max="11286" width="16.42578125" style="106" customWidth="1"/>
    <col min="11287" max="11287" width="3.5703125" style="106" customWidth="1"/>
    <col min="11288" max="11288" width="16.42578125" style="106" customWidth="1"/>
    <col min="11289" max="11289" width="16.28515625" style="106"/>
    <col min="11290" max="11290" width="17.7109375" style="106" customWidth="1"/>
    <col min="11291" max="11291" width="14.140625" style="106" bestFit="1" customWidth="1"/>
    <col min="11292" max="11520" width="16.28515625" style="106"/>
    <col min="11521" max="11521" width="4.42578125" style="106" customWidth="1"/>
    <col min="11522" max="11522" width="31.42578125" style="106" customWidth="1"/>
    <col min="11523" max="11523" width="13.140625" style="106" bestFit="1" customWidth="1"/>
    <col min="11524" max="11524" width="3.5703125" style="106" bestFit="1" customWidth="1"/>
    <col min="11525" max="11525" width="5.85546875" style="106" bestFit="1" customWidth="1"/>
    <col min="11526" max="11526" width="0" style="106" hidden="1" customWidth="1"/>
    <col min="11527" max="11527" width="10.28515625" style="106" bestFit="1" customWidth="1"/>
    <col min="11528" max="11528" width="0" style="106" hidden="1" customWidth="1"/>
    <col min="11529" max="11529" width="13.140625" style="106" customWidth="1"/>
    <col min="11530" max="11530" width="0" style="106" hidden="1" customWidth="1"/>
    <col min="11531" max="11531" width="19" style="106" customWidth="1"/>
    <col min="11532" max="11532" width="20.28515625" style="106" customWidth="1"/>
    <col min="11533" max="11533" width="13.85546875" style="106" customWidth="1"/>
    <col min="11534" max="11534" width="13.85546875" style="106" bestFit="1" customWidth="1"/>
    <col min="11535" max="11537" width="16.28515625" style="106"/>
    <col min="11538" max="11538" width="13.85546875" style="106" bestFit="1" customWidth="1"/>
    <col min="11539" max="11539" width="7.42578125" style="106" customWidth="1"/>
    <col min="11540" max="11540" width="16.42578125" style="106" customWidth="1"/>
    <col min="11541" max="11541" width="3.5703125" style="106" customWidth="1"/>
    <col min="11542" max="11542" width="16.42578125" style="106" customWidth="1"/>
    <col min="11543" max="11543" width="3.5703125" style="106" customWidth="1"/>
    <col min="11544" max="11544" width="16.42578125" style="106" customWidth="1"/>
    <col min="11545" max="11545" width="16.28515625" style="106"/>
    <col min="11546" max="11546" width="17.7109375" style="106" customWidth="1"/>
    <col min="11547" max="11547" width="14.140625" style="106" bestFit="1" customWidth="1"/>
    <col min="11548" max="11776" width="16.28515625" style="106"/>
    <col min="11777" max="11777" width="4.42578125" style="106" customWidth="1"/>
    <col min="11778" max="11778" width="31.42578125" style="106" customWidth="1"/>
    <col min="11779" max="11779" width="13.140625" style="106" bestFit="1" customWidth="1"/>
    <col min="11780" max="11780" width="3.5703125" style="106" bestFit="1" customWidth="1"/>
    <col min="11781" max="11781" width="5.85546875" style="106" bestFit="1" customWidth="1"/>
    <col min="11782" max="11782" width="0" style="106" hidden="1" customWidth="1"/>
    <col min="11783" max="11783" width="10.28515625" style="106" bestFit="1" customWidth="1"/>
    <col min="11784" max="11784" width="0" style="106" hidden="1" customWidth="1"/>
    <col min="11785" max="11785" width="13.140625" style="106" customWidth="1"/>
    <col min="11786" max="11786" width="0" style="106" hidden="1" customWidth="1"/>
    <col min="11787" max="11787" width="19" style="106" customWidth="1"/>
    <col min="11788" max="11788" width="20.28515625" style="106" customWidth="1"/>
    <col min="11789" max="11789" width="13.85546875" style="106" customWidth="1"/>
    <col min="11790" max="11790" width="13.85546875" style="106" bestFit="1" customWidth="1"/>
    <col min="11791" max="11793" width="16.28515625" style="106"/>
    <col min="11794" max="11794" width="13.85546875" style="106" bestFit="1" customWidth="1"/>
    <col min="11795" max="11795" width="7.42578125" style="106" customWidth="1"/>
    <col min="11796" max="11796" width="16.42578125" style="106" customWidth="1"/>
    <col min="11797" max="11797" width="3.5703125" style="106" customWidth="1"/>
    <col min="11798" max="11798" width="16.42578125" style="106" customWidth="1"/>
    <col min="11799" max="11799" width="3.5703125" style="106" customWidth="1"/>
    <col min="11800" max="11800" width="16.42578125" style="106" customWidth="1"/>
    <col min="11801" max="11801" width="16.28515625" style="106"/>
    <col min="11802" max="11802" width="17.7109375" style="106" customWidth="1"/>
    <col min="11803" max="11803" width="14.140625" style="106" bestFit="1" customWidth="1"/>
    <col min="11804" max="12032" width="16.28515625" style="106"/>
    <col min="12033" max="12033" width="4.42578125" style="106" customWidth="1"/>
    <col min="12034" max="12034" width="31.42578125" style="106" customWidth="1"/>
    <col min="12035" max="12035" width="13.140625" style="106" bestFit="1" customWidth="1"/>
    <col min="12036" max="12036" width="3.5703125" style="106" bestFit="1" customWidth="1"/>
    <col min="12037" max="12037" width="5.85546875" style="106" bestFit="1" customWidth="1"/>
    <col min="12038" max="12038" width="0" style="106" hidden="1" customWidth="1"/>
    <col min="12039" max="12039" width="10.28515625" style="106" bestFit="1" customWidth="1"/>
    <col min="12040" max="12040" width="0" style="106" hidden="1" customWidth="1"/>
    <col min="12041" max="12041" width="13.140625" style="106" customWidth="1"/>
    <col min="12042" max="12042" width="0" style="106" hidden="1" customWidth="1"/>
    <col min="12043" max="12043" width="19" style="106" customWidth="1"/>
    <col min="12044" max="12044" width="20.28515625" style="106" customWidth="1"/>
    <col min="12045" max="12045" width="13.85546875" style="106" customWidth="1"/>
    <col min="12046" max="12046" width="13.85546875" style="106" bestFit="1" customWidth="1"/>
    <col min="12047" max="12049" width="16.28515625" style="106"/>
    <col min="12050" max="12050" width="13.85546875" style="106" bestFit="1" customWidth="1"/>
    <col min="12051" max="12051" width="7.42578125" style="106" customWidth="1"/>
    <col min="12052" max="12052" width="16.42578125" style="106" customWidth="1"/>
    <col min="12053" max="12053" width="3.5703125" style="106" customWidth="1"/>
    <col min="12054" max="12054" width="16.42578125" style="106" customWidth="1"/>
    <col min="12055" max="12055" width="3.5703125" style="106" customWidth="1"/>
    <col min="12056" max="12056" width="16.42578125" style="106" customWidth="1"/>
    <col min="12057" max="12057" width="16.28515625" style="106"/>
    <col min="12058" max="12058" width="17.7109375" style="106" customWidth="1"/>
    <col min="12059" max="12059" width="14.140625" style="106" bestFit="1" customWidth="1"/>
    <col min="12060" max="12288" width="16.28515625" style="106"/>
    <col min="12289" max="12289" width="4.42578125" style="106" customWidth="1"/>
    <col min="12290" max="12290" width="31.42578125" style="106" customWidth="1"/>
    <col min="12291" max="12291" width="13.140625" style="106" bestFit="1" customWidth="1"/>
    <col min="12292" max="12292" width="3.5703125" style="106" bestFit="1" customWidth="1"/>
    <col min="12293" max="12293" width="5.85546875" style="106" bestFit="1" customWidth="1"/>
    <col min="12294" max="12294" width="0" style="106" hidden="1" customWidth="1"/>
    <col min="12295" max="12295" width="10.28515625" style="106" bestFit="1" customWidth="1"/>
    <col min="12296" max="12296" width="0" style="106" hidden="1" customWidth="1"/>
    <col min="12297" max="12297" width="13.140625" style="106" customWidth="1"/>
    <col min="12298" max="12298" width="0" style="106" hidden="1" customWidth="1"/>
    <col min="12299" max="12299" width="19" style="106" customWidth="1"/>
    <col min="12300" max="12300" width="20.28515625" style="106" customWidth="1"/>
    <col min="12301" max="12301" width="13.85546875" style="106" customWidth="1"/>
    <col min="12302" max="12302" width="13.85546875" style="106" bestFit="1" customWidth="1"/>
    <col min="12303" max="12305" width="16.28515625" style="106"/>
    <col min="12306" max="12306" width="13.85546875" style="106" bestFit="1" customWidth="1"/>
    <col min="12307" max="12307" width="7.42578125" style="106" customWidth="1"/>
    <col min="12308" max="12308" width="16.42578125" style="106" customWidth="1"/>
    <col min="12309" max="12309" width="3.5703125" style="106" customWidth="1"/>
    <col min="12310" max="12310" width="16.42578125" style="106" customWidth="1"/>
    <col min="12311" max="12311" width="3.5703125" style="106" customWidth="1"/>
    <col min="12312" max="12312" width="16.42578125" style="106" customWidth="1"/>
    <col min="12313" max="12313" width="16.28515625" style="106"/>
    <col min="12314" max="12314" width="17.7109375" style="106" customWidth="1"/>
    <col min="12315" max="12315" width="14.140625" style="106" bestFit="1" customWidth="1"/>
    <col min="12316" max="12544" width="16.28515625" style="106"/>
    <col min="12545" max="12545" width="4.42578125" style="106" customWidth="1"/>
    <col min="12546" max="12546" width="31.42578125" style="106" customWidth="1"/>
    <col min="12547" max="12547" width="13.140625" style="106" bestFit="1" customWidth="1"/>
    <col min="12548" max="12548" width="3.5703125" style="106" bestFit="1" customWidth="1"/>
    <col min="12549" max="12549" width="5.85546875" style="106" bestFit="1" customWidth="1"/>
    <col min="12550" max="12550" width="0" style="106" hidden="1" customWidth="1"/>
    <col min="12551" max="12551" width="10.28515625" style="106" bestFit="1" customWidth="1"/>
    <col min="12552" max="12552" width="0" style="106" hidden="1" customWidth="1"/>
    <col min="12553" max="12553" width="13.140625" style="106" customWidth="1"/>
    <col min="12554" max="12554" width="0" style="106" hidden="1" customWidth="1"/>
    <col min="12555" max="12555" width="19" style="106" customWidth="1"/>
    <col min="12556" max="12556" width="20.28515625" style="106" customWidth="1"/>
    <col min="12557" max="12557" width="13.85546875" style="106" customWidth="1"/>
    <col min="12558" max="12558" width="13.85546875" style="106" bestFit="1" customWidth="1"/>
    <col min="12559" max="12561" width="16.28515625" style="106"/>
    <col min="12562" max="12562" width="13.85546875" style="106" bestFit="1" customWidth="1"/>
    <col min="12563" max="12563" width="7.42578125" style="106" customWidth="1"/>
    <col min="12564" max="12564" width="16.42578125" style="106" customWidth="1"/>
    <col min="12565" max="12565" width="3.5703125" style="106" customWidth="1"/>
    <col min="12566" max="12566" width="16.42578125" style="106" customWidth="1"/>
    <col min="12567" max="12567" width="3.5703125" style="106" customWidth="1"/>
    <col min="12568" max="12568" width="16.42578125" style="106" customWidth="1"/>
    <col min="12569" max="12569" width="16.28515625" style="106"/>
    <col min="12570" max="12570" width="17.7109375" style="106" customWidth="1"/>
    <col min="12571" max="12571" width="14.140625" style="106" bestFit="1" customWidth="1"/>
    <col min="12572" max="12800" width="16.28515625" style="106"/>
    <col min="12801" max="12801" width="4.42578125" style="106" customWidth="1"/>
    <col min="12802" max="12802" width="31.42578125" style="106" customWidth="1"/>
    <col min="12803" max="12803" width="13.140625" style="106" bestFit="1" customWidth="1"/>
    <col min="12804" max="12804" width="3.5703125" style="106" bestFit="1" customWidth="1"/>
    <col min="12805" max="12805" width="5.85546875" style="106" bestFit="1" customWidth="1"/>
    <col min="12806" max="12806" width="0" style="106" hidden="1" customWidth="1"/>
    <col min="12807" max="12807" width="10.28515625" style="106" bestFit="1" customWidth="1"/>
    <col min="12808" max="12808" width="0" style="106" hidden="1" customWidth="1"/>
    <col min="12809" max="12809" width="13.140625" style="106" customWidth="1"/>
    <col min="12810" max="12810" width="0" style="106" hidden="1" customWidth="1"/>
    <col min="12811" max="12811" width="19" style="106" customWidth="1"/>
    <col min="12812" max="12812" width="20.28515625" style="106" customWidth="1"/>
    <col min="12813" max="12813" width="13.85546875" style="106" customWidth="1"/>
    <col min="12814" max="12814" width="13.85546875" style="106" bestFit="1" customWidth="1"/>
    <col min="12815" max="12817" width="16.28515625" style="106"/>
    <col min="12818" max="12818" width="13.85546875" style="106" bestFit="1" customWidth="1"/>
    <col min="12819" max="12819" width="7.42578125" style="106" customWidth="1"/>
    <col min="12820" max="12820" width="16.42578125" style="106" customWidth="1"/>
    <col min="12821" max="12821" width="3.5703125" style="106" customWidth="1"/>
    <col min="12822" max="12822" width="16.42578125" style="106" customWidth="1"/>
    <col min="12823" max="12823" width="3.5703125" style="106" customWidth="1"/>
    <col min="12824" max="12824" width="16.42578125" style="106" customWidth="1"/>
    <col min="12825" max="12825" width="16.28515625" style="106"/>
    <col min="12826" max="12826" width="17.7109375" style="106" customWidth="1"/>
    <col min="12827" max="12827" width="14.140625" style="106" bestFit="1" customWidth="1"/>
    <col min="12828" max="13056" width="16.28515625" style="106"/>
    <col min="13057" max="13057" width="4.42578125" style="106" customWidth="1"/>
    <col min="13058" max="13058" width="31.42578125" style="106" customWidth="1"/>
    <col min="13059" max="13059" width="13.140625" style="106" bestFit="1" customWidth="1"/>
    <col min="13060" max="13060" width="3.5703125" style="106" bestFit="1" customWidth="1"/>
    <col min="13061" max="13061" width="5.85546875" style="106" bestFit="1" customWidth="1"/>
    <col min="13062" max="13062" width="0" style="106" hidden="1" customWidth="1"/>
    <col min="13063" max="13063" width="10.28515625" style="106" bestFit="1" customWidth="1"/>
    <col min="13064" max="13064" width="0" style="106" hidden="1" customWidth="1"/>
    <col min="13065" max="13065" width="13.140625" style="106" customWidth="1"/>
    <col min="13066" max="13066" width="0" style="106" hidden="1" customWidth="1"/>
    <col min="13067" max="13067" width="19" style="106" customWidth="1"/>
    <col min="13068" max="13068" width="20.28515625" style="106" customWidth="1"/>
    <col min="13069" max="13069" width="13.85546875" style="106" customWidth="1"/>
    <col min="13070" max="13070" width="13.85546875" style="106" bestFit="1" customWidth="1"/>
    <col min="13071" max="13073" width="16.28515625" style="106"/>
    <col min="13074" max="13074" width="13.85546875" style="106" bestFit="1" customWidth="1"/>
    <col min="13075" max="13075" width="7.42578125" style="106" customWidth="1"/>
    <col min="13076" max="13076" width="16.42578125" style="106" customWidth="1"/>
    <col min="13077" max="13077" width="3.5703125" style="106" customWidth="1"/>
    <col min="13078" max="13078" width="16.42578125" style="106" customWidth="1"/>
    <col min="13079" max="13079" width="3.5703125" style="106" customWidth="1"/>
    <col min="13080" max="13080" width="16.42578125" style="106" customWidth="1"/>
    <col min="13081" max="13081" width="16.28515625" style="106"/>
    <col min="13082" max="13082" width="17.7109375" style="106" customWidth="1"/>
    <col min="13083" max="13083" width="14.140625" style="106" bestFit="1" customWidth="1"/>
    <col min="13084" max="13312" width="16.28515625" style="106"/>
    <col min="13313" max="13313" width="4.42578125" style="106" customWidth="1"/>
    <col min="13314" max="13314" width="31.42578125" style="106" customWidth="1"/>
    <col min="13315" max="13315" width="13.140625" style="106" bestFit="1" customWidth="1"/>
    <col min="13316" max="13316" width="3.5703125" style="106" bestFit="1" customWidth="1"/>
    <col min="13317" max="13317" width="5.85546875" style="106" bestFit="1" customWidth="1"/>
    <col min="13318" max="13318" width="0" style="106" hidden="1" customWidth="1"/>
    <col min="13319" max="13319" width="10.28515625" style="106" bestFit="1" customWidth="1"/>
    <col min="13320" max="13320" width="0" style="106" hidden="1" customWidth="1"/>
    <col min="13321" max="13321" width="13.140625" style="106" customWidth="1"/>
    <col min="13322" max="13322" width="0" style="106" hidden="1" customWidth="1"/>
    <col min="13323" max="13323" width="19" style="106" customWidth="1"/>
    <col min="13324" max="13324" width="20.28515625" style="106" customWidth="1"/>
    <col min="13325" max="13325" width="13.85546875" style="106" customWidth="1"/>
    <col min="13326" max="13326" width="13.85546875" style="106" bestFit="1" customWidth="1"/>
    <col min="13327" max="13329" width="16.28515625" style="106"/>
    <col min="13330" max="13330" width="13.85546875" style="106" bestFit="1" customWidth="1"/>
    <col min="13331" max="13331" width="7.42578125" style="106" customWidth="1"/>
    <col min="13332" max="13332" width="16.42578125" style="106" customWidth="1"/>
    <col min="13333" max="13333" width="3.5703125" style="106" customWidth="1"/>
    <col min="13334" max="13334" width="16.42578125" style="106" customWidth="1"/>
    <col min="13335" max="13335" width="3.5703125" style="106" customWidth="1"/>
    <col min="13336" max="13336" width="16.42578125" style="106" customWidth="1"/>
    <col min="13337" max="13337" width="16.28515625" style="106"/>
    <col min="13338" max="13338" width="17.7109375" style="106" customWidth="1"/>
    <col min="13339" max="13339" width="14.140625" style="106" bestFit="1" customWidth="1"/>
    <col min="13340" max="13568" width="16.28515625" style="106"/>
    <col min="13569" max="13569" width="4.42578125" style="106" customWidth="1"/>
    <col min="13570" max="13570" width="31.42578125" style="106" customWidth="1"/>
    <col min="13571" max="13571" width="13.140625" style="106" bestFit="1" customWidth="1"/>
    <col min="13572" max="13572" width="3.5703125" style="106" bestFit="1" customWidth="1"/>
    <col min="13573" max="13573" width="5.85546875" style="106" bestFit="1" customWidth="1"/>
    <col min="13574" max="13574" width="0" style="106" hidden="1" customWidth="1"/>
    <col min="13575" max="13575" width="10.28515625" style="106" bestFit="1" customWidth="1"/>
    <col min="13576" max="13576" width="0" style="106" hidden="1" customWidth="1"/>
    <col min="13577" max="13577" width="13.140625" style="106" customWidth="1"/>
    <col min="13578" max="13578" width="0" style="106" hidden="1" customWidth="1"/>
    <col min="13579" max="13579" width="19" style="106" customWidth="1"/>
    <col min="13580" max="13580" width="20.28515625" style="106" customWidth="1"/>
    <col min="13581" max="13581" width="13.85546875" style="106" customWidth="1"/>
    <col min="13582" max="13582" width="13.85546875" style="106" bestFit="1" customWidth="1"/>
    <col min="13583" max="13585" width="16.28515625" style="106"/>
    <col min="13586" max="13586" width="13.85546875" style="106" bestFit="1" customWidth="1"/>
    <col min="13587" max="13587" width="7.42578125" style="106" customWidth="1"/>
    <col min="13588" max="13588" width="16.42578125" style="106" customWidth="1"/>
    <col min="13589" max="13589" width="3.5703125" style="106" customWidth="1"/>
    <col min="13590" max="13590" width="16.42578125" style="106" customWidth="1"/>
    <col min="13591" max="13591" width="3.5703125" style="106" customWidth="1"/>
    <col min="13592" max="13592" width="16.42578125" style="106" customWidth="1"/>
    <col min="13593" max="13593" width="16.28515625" style="106"/>
    <col min="13594" max="13594" width="17.7109375" style="106" customWidth="1"/>
    <col min="13595" max="13595" width="14.140625" style="106" bestFit="1" customWidth="1"/>
    <col min="13596" max="13824" width="16.28515625" style="106"/>
    <col min="13825" max="13825" width="4.42578125" style="106" customWidth="1"/>
    <col min="13826" max="13826" width="31.42578125" style="106" customWidth="1"/>
    <col min="13827" max="13827" width="13.140625" style="106" bestFit="1" customWidth="1"/>
    <col min="13828" max="13828" width="3.5703125" style="106" bestFit="1" customWidth="1"/>
    <col min="13829" max="13829" width="5.85546875" style="106" bestFit="1" customWidth="1"/>
    <col min="13830" max="13830" width="0" style="106" hidden="1" customWidth="1"/>
    <col min="13831" max="13831" width="10.28515625" style="106" bestFit="1" customWidth="1"/>
    <col min="13832" max="13832" width="0" style="106" hidden="1" customWidth="1"/>
    <col min="13833" max="13833" width="13.140625" style="106" customWidth="1"/>
    <col min="13834" max="13834" width="0" style="106" hidden="1" customWidth="1"/>
    <col min="13835" max="13835" width="19" style="106" customWidth="1"/>
    <col min="13836" max="13836" width="20.28515625" style="106" customWidth="1"/>
    <col min="13837" max="13837" width="13.85546875" style="106" customWidth="1"/>
    <col min="13838" max="13838" width="13.85546875" style="106" bestFit="1" customWidth="1"/>
    <col min="13839" max="13841" width="16.28515625" style="106"/>
    <col min="13842" max="13842" width="13.85546875" style="106" bestFit="1" customWidth="1"/>
    <col min="13843" max="13843" width="7.42578125" style="106" customWidth="1"/>
    <col min="13844" max="13844" width="16.42578125" style="106" customWidth="1"/>
    <col min="13845" max="13845" width="3.5703125" style="106" customWidth="1"/>
    <col min="13846" max="13846" width="16.42578125" style="106" customWidth="1"/>
    <col min="13847" max="13847" width="3.5703125" style="106" customWidth="1"/>
    <col min="13848" max="13848" width="16.42578125" style="106" customWidth="1"/>
    <col min="13849" max="13849" width="16.28515625" style="106"/>
    <col min="13850" max="13850" width="17.7109375" style="106" customWidth="1"/>
    <col min="13851" max="13851" width="14.140625" style="106" bestFit="1" customWidth="1"/>
    <col min="13852" max="14080" width="16.28515625" style="106"/>
    <col min="14081" max="14081" width="4.42578125" style="106" customWidth="1"/>
    <col min="14082" max="14082" width="31.42578125" style="106" customWidth="1"/>
    <col min="14083" max="14083" width="13.140625" style="106" bestFit="1" customWidth="1"/>
    <col min="14084" max="14084" width="3.5703125" style="106" bestFit="1" customWidth="1"/>
    <col min="14085" max="14085" width="5.85546875" style="106" bestFit="1" customWidth="1"/>
    <col min="14086" max="14086" width="0" style="106" hidden="1" customWidth="1"/>
    <col min="14087" max="14087" width="10.28515625" style="106" bestFit="1" customWidth="1"/>
    <col min="14088" max="14088" width="0" style="106" hidden="1" customWidth="1"/>
    <col min="14089" max="14089" width="13.140625" style="106" customWidth="1"/>
    <col min="14090" max="14090" width="0" style="106" hidden="1" customWidth="1"/>
    <col min="14091" max="14091" width="19" style="106" customWidth="1"/>
    <col min="14092" max="14092" width="20.28515625" style="106" customWidth="1"/>
    <col min="14093" max="14093" width="13.85546875" style="106" customWidth="1"/>
    <col min="14094" max="14094" width="13.85546875" style="106" bestFit="1" customWidth="1"/>
    <col min="14095" max="14097" width="16.28515625" style="106"/>
    <col min="14098" max="14098" width="13.85546875" style="106" bestFit="1" customWidth="1"/>
    <col min="14099" max="14099" width="7.42578125" style="106" customWidth="1"/>
    <col min="14100" max="14100" width="16.42578125" style="106" customWidth="1"/>
    <col min="14101" max="14101" width="3.5703125" style="106" customWidth="1"/>
    <col min="14102" max="14102" width="16.42578125" style="106" customWidth="1"/>
    <col min="14103" max="14103" width="3.5703125" style="106" customWidth="1"/>
    <col min="14104" max="14104" width="16.42578125" style="106" customWidth="1"/>
    <col min="14105" max="14105" width="16.28515625" style="106"/>
    <col min="14106" max="14106" width="17.7109375" style="106" customWidth="1"/>
    <col min="14107" max="14107" width="14.140625" style="106" bestFit="1" customWidth="1"/>
    <col min="14108" max="14336" width="16.28515625" style="106"/>
    <col min="14337" max="14337" width="4.42578125" style="106" customWidth="1"/>
    <col min="14338" max="14338" width="31.42578125" style="106" customWidth="1"/>
    <col min="14339" max="14339" width="13.140625" style="106" bestFit="1" customWidth="1"/>
    <col min="14340" max="14340" width="3.5703125" style="106" bestFit="1" customWidth="1"/>
    <col min="14341" max="14341" width="5.85546875" style="106" bestFit="1" customWidth="1"/>
    <col min="14342" max="14342" width="0" style="106" hidden="1" customWidth="1"/>
    <col min="14343" max="14343" width="10.28515625" style="106" bestFit="1" customWidth="1"/>
    <col min="14344" max="14344" width="0" style="106" hidden="1" customWidth="1"/>
    <col min="14345" max="14345" width="13.140625" style="106" customWidth="1"/>
    <col min="14346" max="14346" width="0" style="106" hidden="1" customWidth="1"/>
    <col min="14347" max="14347" width="19" style="106" customWidth="1"/>
    <col min="14348" max="14348" width="20.28515625" style="106" customWidth="1"/>
    <col min="14349" max="14349" width="13.85546875" style="106" customWidth="1"/>
    <col min="14350" max="14350" width="13.85546875" style="106" bestFit="1" customWidth="1"/>
    <col min="14351" max="14353" width="16.28515625" style="106"/>
    <col min="14354" max="14354" width="13.85546875" style="106" bestFit="1" customWidth="1"/>
    <col min="14355" max="14355" width="7.42578125" style="106" customWidth="1"/>
    <col min="14356" max="14356" width="16.42578125" style="106" customWidth="1"/>
    <col min="14357" max="14357" width="3.5703125" style="106" customWidth="1"/>
    <col min="14358" max="14358" width="16.42578125" style="106" customWidth="1"/>
    <col min="14359" max="14359" width="3.5703125" style="106" customWidth="1"/>
    <col min="14360" max="14360" width="16.42578125" style="106" customWidth="1"/>
    <col min="14361" max="14361" width="16.28515625" style="106"/>
    <col min="14362" max="14362" width="17.7109375" style="106" customWidth="1"/>
    <col min="14363" max="14363" width="14.140625" style="106" bestFit="1" customWidth="1"/>
    <col min="14364" max="14592" width="16.28515625" style="106"/>
    <col min="14593" max="14593" width="4.42578125" style="106" customWidth="1"/>
    <col min="14594" max="14594" width="31.42578125" style="106" customWidth="1"/>
    <col min="14595" max="14595" width="13.140625" style="106" bestFit="1" customWidth="1"/>
    <col min="14596" max="14596" width="3.5703125" style="106" bestFit="1" customWidth="1"/>
    <col min="14597" max="14597" width="5.85546875" style="106" bestFit="1" customWidth="1"/>
    <col min="14598" max="14598" width="0" style="106" hidden="1" customWidth="1"/>
    <col min="14599" max="14599" width="10.28515625" style="106" bestFit="1" customWidth="1"/>
    <col min="14600" max="14600" width="0" style="106" hidden="1" customWidth="1"/>
    <col min="14601" max="14601" width="13.140625" style="106" customWidth="1"/>
    <col min="14602" max="14602" width="0" style="106" hidden="1" customWidth="1"/>
    <col min="14603" max="14603" width="19" style="106" customWidth="1"/>
    <col min="14604" max="14604" width="20.28515625" style="106" customWidth="1"/>
    <col min="14605" max="14605" width="13.85546875" style="106" customWidth="1"/>
    <col min="14606" max="14606" width="13.85546875" style="106" bestFit="1" customWidth="1"/>
    <col min="14607" max="14609" width="16.28515625" style="106"/>
    <col min="14610" max="14610" width="13.85546875" style="106" bestFit="1" customWidth="1"/>
    <col min="14611" max="14611" width="7.42578125" style="106" customWidth="1"/>
    <col min="14612" max="14612" width="16.42578125" style="106" customWidth="1"/>
    <col min="14613" max="14613" width="3.5703125" style="106" customWidth="1"/>
    <col min="14614" max="14614" width="16.42578125" style="106" customWidth="1"/>
    <col min="14615" max="14615" width="3.5703125" style="106" customWidth="1"/>
    <col min="14616" max="14616" width="16.42578125" style="106" customWidth="1"/>
    <col min="14617" max="14617" width="16.28515625" style="106"/>
    <col min="14618" max="14618" width="17.7109375" style="106" customWidth="1"/>
    <col min="14619" max="14619" width="14.140625" style="106" bestFit="1" customWidth="1"/>
    <col min="14620" max="14848" width="16.28515625" style="106"/>
    <col min="14849" max="14849" width="4.42578125" style="106" customWidth="1"/>
    <col min="14850" max="14850" width="31.42578125" style="106" customWidth="1"/>
    <col min="14851" max="14851" width="13.140625" style="106" bestFit="1" customWidth="1"/>
    <col min="14852" max="14852" width="3.5703125" style="106" bestFit="1" customWidth="1"/>
    <col min="14853" max="14853" width="5.85546875" style="106" bestFit="1" customWidth="1"/>
    <col min="14854" max="14854" width="0" style="106" hidden="1" customWidth="1"/>
    <col min="14855" max="14855" width="10.28515625" style="106" bestFit="1" customWidth="1"/>
    <col min="14856" max="14856" width="0" style="106" hidden="1" customWidth="1"/>
    <col min="14857" max="14857" width="13.140625" style="106" customWidth="1"/>
    <col min="14858" max="14858" width="0" style="106" hidden="1" customWidth="1"/>
    <col min="14859" max="14859" width="19" style="106" customWidth="1"/>
    <col min="14860" max="14860" width="20.28515625" style="106" customWidth="1"/>
    <col min="14861" max="14861" width="13.85546875" style="106" customWidth="1"/>
    <col min="14862" max="14862" width="13.85546875" style="106" bestFit="1" customWidth="1"/>
    <col min="14863" max="14865" width="16.28515625" style="106"/>
    <col min="14866" max="14866" width="13.85546875" style="106" bestFit="1" customWidth="1"/>
    <col min="14867" max="14867" width="7.42578125" style="106" customWidth="1"/>
    <col min="14868" max="14868" width="16.42578125" style="106" customWidth="1"/>
    <col min="14869" max="14869" width="3.5703125" style="106" customWidth="1"/>
    <col min="14870" max="14870" width="16.42578125" style="106" customWidth="1"/>
    <col min="14871" max="14871" width="3.5703125" style="106" customWidth="1"/>
    <col min="14872" max="14872" width="16.42578125" style="106" customWidth="1"/>
    <col min="14873" max="14873" width="16.28515625" style="106"/>
    <col min="14874" max="14874" width="17.7109375" style="106" customWidth="1"/>
    <col min="14875" max="14875" width="14.140625" style="106" bestFit="1" customWidth="1"/>
    <col min="14876" max="15104" width="16.28515625" style="106"/>
    <col min="15105" max="15105" width="4.42578125" style="106" customWidth="1"/>
    <col min="15106" max="15106" width="31.42578125" style="106" customWidth="1"/>
    <col min="15107" max="15107" width="13.140625" style="106" bestFit="1" customWidth="1"/>
    <col min="15108" max="15108" width="3.5703125" style="106" bestFit="1" customWidth="1"/>
    <col min="15109" max="15109" width="5.85546875" style="106" bestFit="1" customWidth="1"/>
    <col min="15110" max="15110" width="0" style="106" hidden="1" customWidth="1"/>
    <col min="15111" max="15111" width="10.28515625" style="106" bestFit="1" customWidth="1"/>
    <col min="15112" max="15112" width="0" style="106" hidden="1" customWidth="1"/>
    <col min="15113" max="15113" width="13.140625" style="106" customWidth="1"/>
    <col min="15114" max="15114" width="0" style="106" hidden="1" customWidth="1"/>
    <col min="15115" max="15115" width="19" style="106" customWidth="1"/>
    <col min="15116" max="15116" width="20.28515625" style="106" customWidth="1"/>
    <col min="15117" max="15117" width="13.85546875" style="106" customWidth="1"/>
    <col min="15118" max="15118" width="13.85546875" style="106" bestFit="1" customWidth="1"/>
    <col min="15119" max="15121" width="16.28515625" style="106"/>
    <col min="15122" max="15122" width="13.85546875" style="106" bestFit="1" customWidth="1"/>
    <col min="15123" max="15123" width="7.42578125" style="106" customWidth="1"/>
    <col min="15124" max="15124" width="16.42578125" style="106" customWidth="1"/>
    <col min="15125" max="15125" width="3.5703125" style="106" customWidth="1"/>
    <col min="15126" max="15126" width="16.42578125" style="106" customWidth="1"/>
    <col min="15127" max="15127" width="3.5703125" style="106" customWidth="1"/>
    <col min="15128" max="15128" width="16.42578125" style="106" customWidth="1"/>
    <col min="15129" max="15129" width="16.28515625" style="106"/>
    <col min="15130" max="15130" width="17.7109375" style="106" customWidth="1"/>
    <col min="15131" max="15131" width="14.140625" style="106" bestFit="1" customWidth="1"/>
    <col min="15132" max="15360" width="16.28515625" style="106"/>
    <col min="15361" max="15361" width="4.42578125" style="106" customWidth="1"/>
    <col min="15362" max="15362" width="31.42578125" style="106" customWidth="1"/>
    <col min="15363" max="15363" width="13.140625" style="106" bestFit="1" customWidth="1"/>
    <col min="15364" max="15364" width="3.5703125" style="106" bestFit="1" customWidth="1"/>
    <col min="15365" max="15365" width="5.85546875" style="106" bestFit="1" customWidth="1"/>
    <col min="15366" max="15366" width="0" style="106" hidden="1" customWidth="1"/>
    <col min="15367" max="15367" width="10.28515625" style="106" bestFit="1" customWidth="1"/>
    <col min="15368" max="15368" width="0" style="106" hidden="1" customWidth="1"/>
    <col min="15369" max="15369" width="13.140625" style="106" customWidth="1"/>
    <col min="15370" max="15370" width="0" style="106" hidden="1" customWidth="1"/>
    <col min="15371" max="15371" width="19" style="106" customWidth="1"/>
    <col min="15372" max="15372" width="20.28515625" style="106" customWidth="1"/>
    <col min="15373" max="15373" width="13.85546875" style="106" customWidth="1"/>
    <col min="15374" max="15374" width="13.85546875" style="106" bestFit="1" customWidth="1"/>
    <col min="15375" max="15377" width="16.28515625" style="106"/>
    <col min="15378" max="15378" width="13.85546875" style="106" bestFit="1" customWidth="1"/>
    <col min="15379" max="15379" width="7.42578125" style="106" customWidth="1"/>
    <col min="15380" max="15380" width="16.42578125" style="106" customWidth="1"/>
    <col min="15381" max="15381" width="3.5703125" style="106" customWidth="1"/>
    <col min="15382" max="15382" width="16.42578125" style="106" customWidth="1"/>
    <col min="15383" max="15383" width="3.5703125" style="106" customWidth="1"/>
    <col min="15384" max="15384" width="16.42578125" style="106" customWidth="1"/>
    <col min="15385" max="15385" width="16.28515625" style="106"/>
    <col min="15386" max="15386" width="17.7109375" style="106" customWidth="1"/>
    <col min="15387" max="15387" width="14.140625" style="106" bestFit="1" customWidth="1"/>
    <col min="15388" max="15616" width="16.28515625" style="106"/>
    <col min="15617" max="15617" width="4.42578125" style="106" customWidth="1"/>
    <col min="15618" max="15618" width="31.42578125" style="106" customWidth="1"/>
    <col min="15619" max="15619" width="13.140625" style="106" bestFit="1" customWidth="1"/>
    <col min="15620" max="15620" width="3.5703125" style="106" bestFit="1" customWidth="1"/>
    <col min="15621" max="15621" width="5.85546875" style="106" bestFit="1" customWidth="1"/>
    <col min="15622" max="15622" width="0" style="106" hidden="1" customWidth="1"/>
    <col min="15623" max="15623" width="10.28515625" style="106" bestFit="1" customWidth="1"/>
    <col min="15624" max="15624" width="0" style="106" hidden="1" customWidth="1"/>
    <col min="15625" max="15625" width="13.140625" style="106" customWidth="1"/>
    <col min="15626" max="15626" width="0" style="106" hidden="1" customWidth="1"/>
    <col min="15627" max="15627" width="19" style="106" customWidth="1"/>
    <col min="15628" max="15628" width="20.28515625" style="106" customWidth="1"/>
    <col min="15629" max="15629" width="13.85546875" style="106" customWidth="1"/>
    <col min="15630" max="15630" width="13.85546875" style="106" bestFit="1" customWidth="1"/>
    <col min="15631" max="15633" width="16.28515625" style="106"/>
    <col min="15634" max="15634" width="13.85546875" style="106" bestFit="1" customWidth="1"/>
    <col min="15635" max="15635" width="7.42578125" style="106" customWidth="1"/>
    <col min="15636" max="15636" width="16.42578125" style="106" customWidth="1"/>
    <col min="15637" max="15637" width="3.5703125" style="106" customWidth="1"/>
    <col min="15638" max="15638" width="16.42578125" style="106" customWidth="1"/>
    <col min="15639" max="15639" width="3.5703125" style="106" customWidth="1"/>
    <col min="15640" max="15640" width="16.42578125" style="106" customWidth="1"/>
    <col min="15641" max="15641" width="16.28515625" style="106"/>
    <col min="15642" max="15642" width="17.7109375" style="106" customWidth="1"/>
    <col min="15643" max="15643" width="14.140625" style="106" bestFit="1" customWidth="1"/>
    <col min="15644" max="15872" width="16.28515625" style="106"/>
    <col min="15873" max="15873" width="4.42578125" style="106" customWidth="1"/>
    <col min="15874" max="15874" width="31.42578125" style="106" customWidth="1"/>
    <col min="15875" max="15875" width="13.140625" style="106" bestFit="1" customWidth="1"/>
    <col min="15876" max="15876" width="3.5703125" style="106" bestFit="1" customWidth="1"/>
    <col min="15877" max="15877" width="5.85546875" style="106" bestFit="1" customWidth="1"/>
    <col min="15878" max="15878" width="0" style="106" hidden="1" customWidth="1"/>
    <col min="15879" max="15879" width="10.28515625" style="106" bestFit="1" customWidth="1"/>
    <col min="15880" max="15880" width="0" style="106" hidden="1" customWidth="1"/>
    <col min="15881" max="15881" width="13.140625" style="106" customWidth="1"/>
    <col min="15882" max="15882" width="0" style="106" hidden="1" customWidth="1"/>
    <col min="15883" max="15883" width="19" style="106" customWidth="1"/>
    <col min="15884" max="15884" width="20.28515625" style="106" customWidth="1"/>
    <col min="15885" max="15885" width="13.85546875" style="106" customWidth="1"/>
    <col min="15886" max="15886" width="13.85546875" style="106" bestFit="1" customWidth="1"/>
    <col min="15887" max="15889" width="16.28515625" style="106"/>
    <col min="15890" max="15890" width="13.85546875" style="106" bestFit="1" customWidth="1"/>
    <col min="15891" max="15891" width="7.42578125" style="106" customWidth="1"/>
    <col min="15892" max="15892" width="16.42578125" style="106" customWidth="1"/>
    <col min="15893" max="15893" width="3.5703125" style="106" customWidth="1"/>
    <col min="15894" max="15894" width="16.42578125" style="106" customWidth="1"/>
    <col min="15895" max="15895" width="3.5703125" style="106" customWidth="1"/>
    <col min="15896" max="15896" width="16.42578125" style="106" customWidth="1"/>
    <col min="15897" max="15897" width="16.28515625" style="106"/>
    <col min="15898" max="15898" width="17.7109375" style="106" customWidth="1"/>
    <col min="15899" max="15899" width="14.140625" style="106" bestFit="1" customWidth="1"/>
    <col min="15900" max="16128" width="16.28515625" style="106"/>
    <col min="16129" max="16129" width="4.42578125" style="106" customWidth="1"/>
    <col min="16130" max="16130" width="31.42578125" style="106" customWidth="1"/>
    <col min="16131" max="16131" width="13.140625" style="106" bestFit="1" customWidth="1"/>
    <col min="16132" max="16132" width="3.5703125" style="106" bestFit="1" customWidth="1"/>
    <col min="16133" max="16133" width="5.85546875" style="106" bestFit="1" customWidth="1"/>
    <col min="16134" max="16134" width="0" style="106" hidden="1" customWidth="1"/>
    <col min="16135" max="16135" width="10.28515625" style="106" bestFit="1" customWidth="1"/>
    <col min="16136" max="16136" width="0" style="106" hidden="1" customWidth="1"/>
    <col min="16137" max="16137" width="13.140625" style="106" customWidth="1"/>
    <col min="16138" max="16138" width="0" style="106" hidden="1" customWidth="1"/>
    <col min="16139" max="16139" width="19" style="106" customWidth="1"/>
    <col min="16140" max="16140" width="20.28515625" style="106" customWidth="1"/>
    <col min="16141" max="16141" width="13.85546875" style="106" customWidth="1"/>
    <col min="16142" max="16142" width="13.85546875" style="106" bestFit="1" customWidth="1"/>
    <col min="16143" max="16145" width="16.28515625" style="106"/>
    <col min="16146" max="16146" width="13.85546875" style="106" bestFit="1" customWidth="1"/>
    <col min="16147" max="16147" width="7.42578125" style="106" customWidth="1"/>
    <col min="16148" max="16148" width="16.42578125" style="106" customWidth="1"/>
    <col min="16149" max="16149" width="3.5703125" style="106" customWidth="1"/>
    <col min="16150" max="16150" width="16.42578125" style="106" customWidth="1"/>
    <col min="16151" max="16151" width="3.5703125" style="106" customWidth="1"/>
    <col min="16152" max="16152" width="16.42578125" style="106" customWidth="1"/>
    <col min="16153" max="16153" width="16.28515625" style="106"/>
    <col min="16154" max="16154" width="17.7109375" style="106" customWidth="1"/>
    <col min="16155" max="16155" width="14.140625" style="106" bestFit="1" customWidth="1"/>
    <col min="16156" max="16384" width="16.28515625" style="106"/>
  </cols>
  <sheetData>
    <row r="2" spans="2:10">
      <c r="B2" s="160" t="s">
        <v>3420</v>
      </c>
      <c r="C2" s="160"/>
      <c r="D2" s="160"/>
      <c r="E2" s="160"/>
      <c r="F2" s="160"/>
      <c r="G2" s="160"/>
      <c r="H2" s="160"/>
      <c r="I2" s="160"/>
      <c r="J2" s="160"/>
    </row>
    <row r="4" spans="2:10">
      <c r="B4" s="106" t="s">
        <v>3421</v>
      </c>
      <c r="C4" s="107">
        <v>7000000</v>
      </c>
      <c r="D4" s="107"/>
      <c r="E4" s="107"/>
      <c r="F4" s="107"/>
    </row>
    <row r="6" spans="2:10">
      <c r="B6" s="108" t="s">
        <v>3422</v>
      </c>
      <c r="C6" s="108" t="s">
        <v>1</v>
      </c>
      <c r="D6" s="108" t="s">
        <v>4</v>
      </c>
      <c r="E6" s="108" t="s">
        <v>5</v>
      </c>
      <c r="F6" s="109" t="s">
        <v>3423</v>
      </c>
      <c r="G6" s="109" t="s">
        <v>3424</v>
      </c>
      <c r="H6" s="109" t="s">
        <v>3425</v>
      </c>
      <c r="I6" s="109" t="s">
        <v>3426</v>
      </c>
      <c r="J6" s="109" t="s">
        <v>3427</v>
      </c>
    </row>
    <row r="7" spans="2:10">
      <c r="B7" s="110" t="s">
        <v>3428</v>
      </c>
      <c r="C7" s="106" t="s">
        <v>3429</v>
      </c>
      <c r="D7" s="106">
        <v>60</v>
      </c>
      <c r="E7" s="106" t="s">
        <v>3430</v>
      </c>
      <c r="F7" s="111">
        <v>64827</v>
      </c>
      <c r="G7" s="112">
        <v>67242</v>
      </c>
      <c r="H7" s="112">
        <v>1037768</v>
      </c>
      <c r="I7" s="113">
        <f>ROUND(+(G7/$G$11)*$C$4, 0)</f>
        <v>1158648</v>
      </c>
      <c r="J7" s="113">
        <f>+I7-H7</f>
        <v>120880</v>
      </c>
    </row>
    <row r="8" spans="2:10">
      <c r="B8" s="110" t="s">
        <v>3431</v>
      </c>
      <c r="C8" s="106" t="s">
        <v>3432</v>
      </c>
      <c r="D8" s="106">
        <v>66</v>
      </c>
      <c r="E8" s="106" t="s">
        <v>3430</v>
      </c>
      <c r="F8" s="111">
        <v>175991</v>
      </c>
      <c r="G8" s="112">
        <v>183286</v>
      </c>
      <c r="H8" s="112">
        <v>2817312</v>
      </c>
      <c r="I8" s="113">
        <f>ROUND(+(G8/$G$11)*$C$4, 0)+1</f>
        <v>3158206</v>
      </c>
      <c r="J8" s="113">
        <f>+I8-H8</f>
        <v>340894</v>
      </c>
    </row>
    <row r="9" spans="2:10">
      <c r="B9" s="110" t="s">
        <v>3433</v>
      </c>
      <c r="C9" s="106" t="s">
        <v>3434</v>
      </c>
      <c r="D9" s="106">
        <v>69</v>
      </c>
      <c r="E9" s="106" t="s">
        <v>3430</v>
      </c>
      <c r="F9" s="111">
        <v>86616</v>
      </c>
      <c r="G9" s="112">
        <v>46050</v>
      </c>
      <c r="H9" s="112">
        <v>1386572</v>
      </c>
      <c r="I9" s="113">
        <f>ROUND(+(G9/$G$11)*$C$4, 0)</f>
        <v>793489</v>
      </c>
      <c r="J9" s="113">
        <f>+I9-H9</f>
        <v>-593083</v>
      </c>
    </row>
    <row r="10" spans="2:10">
      <c r="B10" s="114" t="s">
        <v>3435</v>
      </c>
      <c r="C10" s="115" t="s">
        <v>3436</v>
      </c>
      <c r="D10" s="115">
        <v>78</v>
      </c>
      <c r="E10" s="115" t="s">
        <v>3430</v>
      </c>
      <c r="F10" s="116">
        <v>109840</v>
      </c>
      <c r="G10" s="117">
        <v>109666</v>
      </c>
      <c r="H10" s="117">
        <v>1758348</v>
      </c>
      <c r="I10" s="118">
        <f>ROUND(+(G10/$G$11)*$C$4, 0)</f>
        <v>1889657</v>
      </c>
      <c r="J10" s="118">
        <f>+I10-H10</f>
        <v>131309</v>
      </c>
    </row>
    <row r="11" spans="2:10">
      <c r="B11" s="106" t="s">
        <v>3405</v>
      </c>
      <c r="F11" s="106">
        <v>437274</v>
      </c>
      <c r="G11" s="119">
        <f>+SUM(G7:G10)</f>
        <v>406244</v>
      </c>
      <c r="H11" s="119">
        <v>7000000</v>
      </c>
      <c r="I11" s="119">
        <f>SUM(I7:I10)</f>
        <v>7000000</v>
      </c>
      <c r="J11" s="119"/>
    </row>
  </sheetData>
  <mergeCells count="1">
    <mergeCell ref="B2:J2"/>
  </mergeCells>
  <pageMargins left="2" right="0.5" top="2" bottom="0.55000000000000004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UNIT VALUES</vt:lpstr>
      <vt:lpstr>CALCS</vt:lpstr>
      <vt:lpstr>ALLOCATION VALUES ONLY</vt:lpstr>
      <vt:lpstr>Hawaii FY12</vt:lpstr>
      <vt:lpstr>INSLRCD12 Pop11 Final</vt:lpstr>
      <vt:lpstr>'INSLRCD12 Pop11 Final'!Print_Area</vt:lpstr>
    </vt:vector>
  </TitlesOfParts>
  <Company>Housing and Urban Development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H45562</dc:creator>
  <cp:lastModifiedBy>H45562</cp:lastModifiedBy>
  <dcterms:created xsi:type="dcterms:W3CDTF">2011-11-09T18:06:39Z</dcterms:created>
  <dcterms:modified xsi:type="dcterms:W3CDTF">2013-03-12T15:42:33Z</dcterms:modified>
</cp:coreProperties>
</file>