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ustingae/Desktop/data-project/"/>
    </mc:Choice>
  </mc:AlternateContent>
  <xr:revisionPtr revIDLastSave="0" documentId="8_{1168D716-21C8-8A49-B219-DCF3BF9452DD}" xr6:coauthVersionLast="47" xr6:coauthVersionMax="47" xr10:uidLastSave="{00000000-0000-0000-0000-000000000000}"/>
  <bookViews>
    <workbookView xWindow="6720" yWindow="500" windowWidth="22080" windowHeight="16360" activeTab="3" xr2:uid="{00000000-000D-0000-FFFF-FFFF00000000}"/>
  </bookViews>
  <sheets>
    <sheet name="Front page" sheetId="1" r:id="rId1"/>
    <sheet name="China Military Spending Summary" sheetId="7" r:id="rId2"/>
    <sheet name="China Military Summary" sheetId="8" r:id="rId3"/>
    <sheet name="Regional totals" sheetId="2" r:id="rId4"/>
    <sheet name="Current US$" sheetId="3" r:id="rId5"/>
    <sheet name="Share of GDP" sheetId="4" r:id="rId6"/>
    <sheet name="Share of Govt. spending" sheetId="5" r:id="rId7"/>
    <sheet name="Foot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2" i="8" l="1"/>
  <c r="E73" i="8"/>
  <c r="E74" i="8"/>
  <c r="C47" i="8"/>
  <c r="C48" i="8"/>
  <c r="C49" i="8"/>
  <c r="C76" i="8"/>
  <c r="D76" i="8"/>
  <c r="B76" i="8"/>
  <c r="C75" i="8"/>
  <c r="D75" i="8"/>
  <c r="B75" i="8"/>
  <c r="C50" i="8"/>
  <c r="C31" i="8"/>
  <c r="D31" i="8"/>
  <c r="E31" i="8"/>
  <c r="B31" i="8"/>
  <c r="C20" i="8"/>
  <c r="D20" i="8"/>
  <c r="E20" i="8"/>
  <c r="F20" i="8"/>
  <c r="B20" i="8"/>
  <c r="C6" i="8"/>
  <c r="D6" i="8"/>
  <c r="E6" i="8"/>
  <c r="F6" i="8"/>
  <c r="G6" i="8"/>
  <c r="B6" i="8"/>
  <c r="B13" i="8"/>
  <c r="C9" i="8"/>
  <c r="G12" i="8"/>
  <c r="F12" i="8"/>
  <c r="E12" i="8"/>
  <c r="D12" i="8"/>
  <c r="B12" i="8"/>
  <c r="G11" i="8"/>
  <c r="F11" i="8"/>
  <c r="E11" i="8"/>
  <c r="C11" i="8"/>
  <c r="B11" i="8"/>
  <c r="G10" i="8"/>
  <c r="F10" i="8"/>
  <c r="E10" i="8"/>
  <c r="D10" i="8"/>
  <c r="D13" i="8" s="1"/>
  <c r="C10" i="8"/>
  <c r="C13" i="8" s="1"/>
  <c r="B10" i="8"/>
  <c r="G9" i="8"/>
  <c r="G13" i="8" s="1"/>
  <c r="F9" i="8"/>
  <c r="F13" i="8" s="1"/>
  <c r="E9" i="8"/>
  <c r="E13" i="8" s="1"/>
  <c r="B9" i="8"/>
  <c r="D29" i="8"/>
  <c r="D26" i="8"/>
  <c r="C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C35" i="2"/>
  <c r="A2" i="7"/>
  <c r="A8" i="7" s="1"/>
  <c r="A6" i="7"/>
  <c r="A4" i="7"/>
</calcChain>
</file>

<file path=xl/sharedStrings.xml><?xml version="1.0" encoding="utf-8"?>
<sst xmlns="http://schemas.openxmlformats.org/spreadsheetml/2006/main" count="555" uniqueCount="153">
  <si>
    <t>Footnotes and special notes</t>
  </si>
  <si>
    <t>The following special notes are used in each worksheet</t>
  </si>
  <si>
    <t>†</t>
  </si>
  <si>
    <t>Figures for these countries do not include military pensions</t>
  </si>
  <si>
    <t>‡</t>
  </si>
  <si>
    <t>Figures for these countries are for current spending only  (i.e. exclude capital spending)</t>
  </si>
  <si>
    <t>§</t>
  </si>
  <si>
    <t>Figures for these countries are for the adopted budget, rather than actual expenditure</t>
  </si>
  <si>
    <t>¶</t>
  </si>
  <si>
    <t>Figures for these countries do not include spending on paramilitary forces</t>
  </si>
  <si>
    <t>‖</t>
  </si>
  <si>
    <t>This country changed or redenominated its currency during the period; all current price local currency figures have been converted to the latest currency.</t>
  </si>
  <si>
    <t>Numbered footnote references can be found in each of the data sheets</t>
  </si>
  <si>
    <t xml:space="preserve">The figures for China have been revised in this edition of the database based on revised estimates for Chinese military expenditure.  For more information on the revised estimates please see: Tian, N., and Su, F., 'A New Estimate of China’s Military Expenditure', SIPRI Background Paper, Jan. 2021 &lt;https://www.sipri.org/publications/2021/other-publications/new-estimate-chinas-military-expenditure&gt;. </t>
  </si>
  <si>
    <t xml:space="preserve">The figures for Japan include the budgeted amount for the Special Action Committee on Okinawa (SACO) and exclude military pensions.
</t>
  </si>
  <si>
    <t>The figures for South Korea do not include spending on 3 "special funds" for relocation of military installations, relocations of US bases, and Welfare for Troops. These amounted to 449.3 billion, 1048.8, 1285.2, 916.7 and 943.6 billion Won in 2009-2013 respectively.</t>
  </si>
  <si>
    <t>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</si>
  <si>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</si>
  <si>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The figures for the Philippines are slightly overstated as they include spending on Veterans Affairs. Up to 2010 these amounted to around 1b. pesos or less, but in 2011 and 2012 this increased to 13.9b. and 8.3b. pesos respectively.</t>
  </si>
  <si>
    <t>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 For more information on Russia's military spending, see: https://www.sipri.org/commentary/topical-backgrounder/2020/russias-military-spending-frequently-asked-questions</t>
  </si>
  <si>
    <t>Military expenditure by region in constant US dollars     © SIPRI 2023</t>
  </si>
  <si>
    <t>Figures are in US$ b., at constant 2021 prices and exchange rates, except for the last figure which is in US$ b. at 2021 prices and exchange rates.</t>
  </si>
  <si>
    <t>Figures do not always add up to totals because of the conventions of rounding.</t>
  </si>
  <si>
    <t>Figures in red indicate that more than 10% of the total figure consists of estimates for countries for which data is missing.</t>
  </si>
  <si>
    <t>The symbol ". ." indicates that data is unavailable, or that the world or regional estimate is considered too uncertain to be reliable.</t>
  </si>
  <si>
    <t>The symbol "xxx" indicates that none of the countries in the relevant sub-region (Central Asia) were independent at this time.</t>
  </si>
  <si>
    <t/>
  </si>
  <si>
    <t>Notes regarding estimates and regional coverage</t>
  </si>
  <si>
    <t>1) The temporal coverage varies by region, based on data availability. A meaningful world total is not possible before 1988 due to the lack of data for the USSR.</t>
  </si>
  <si>
    <t>2) All world totals and most regional totals include estimates for at least one country.</t>
  </si>
  <si>
    <t>3) The estimates exclude certain countries due either to data being missing for too many years to make meaningful estimates, or to an absence of economic data to enable conversion to constant (2021) US$. These are shown in the column to the right of the data for each region</t>
  </si>
  <si>
    <t>4) The set of countries excluded from the totals for Africa has changed compared to the previous SIPRI data release in April 2016. Therefore, the estimates for World, Africa and Sub-Saharan Africa have changed.</t>
  </si>
  <si>
    <t>Region</t>
  </si>
  <si>
    <t>2021 (current prices)</t>
  </si>
  <si>
    <t>Omitted countries</t>
  </si>
  <si>
    <t>World</t>
  </si>
  <si>
    <t>...</t>
  </si>
  <si>
    <t>Africa</t>
  </si>
  <si>
    <t>Djibouti, Eritrea, Somalia</t>
  </si>
  <si>
    <t>North Africa</t>
  </si>
  <si>
    <t>sub-Saharan Africa</t>
  </si>
  <si>
    <t>Americas</t>
  </si>
  <si>
    <t>Cuba</t>
  </si>
  <si>
    <t>Central America and the Caribbean</t>
  </si>
  <si>
    <t>North America</t>
  </si>
  <si>
    <t>South America</t>
  </si>
  <si>
    <t>Asia &amp; Oceania</t>
  </si>
  <si>
    <t>Korea, North, Turkmenistan, Uzbekistan</t>
  </si>
  <si>
    <t>Oceania</t>
  </si>
  <si>
    <t>South Asia</t>
  </si>
  <si>
    <t>East Asia</t>
  </si>
  <si>
    <t>South East Asia</t>
  </si>
  <si>
    <t>Central Asia</t>
  </si>
  <si>
    <t>Europe</t>
  </si>
  <si>
    <t>Yugoslavia</t>
  </si>
  <si>
    <t>Central Europe</t>
  </si>
  <si>
    <t>Eastern Europe</t>
  </si>
  <si>
    <t>Western Europe</t>
  </si>
  <si>
    <t>Middle East</t>
  </si>
  <si>
    <t>Syria, Yemen, North, Yemen</t>
  </si>
  <si>
    <t>Military expenditure by country, in millions of US$ at current prices and exchange rates, 1949-2021      © SIPRI 2023</t>
  </si>
  <si>
    <t>Figures are in US $m., in current prices, converted at the exchange rate for the given year.</t>
  </si>
  <si>
    <t>Figures in blue are SIPRI estimates. Figures in red indicate highly uncertain data.</t>
  </si>
  <si>
    <t>". ." = data unavailable. "xxx" = country did not exist or was not independent during all or part of the year in question.</t>
  </si>
  <si>
    <t>Country</t>
  </si>
  <si>
    <t>Notes</t>
  </si>
  <si>
    <t>India</t>
  </si>
  <si>
    <t>4</t>
  </si>
  <si>
    <t>China</t>
  </si>
  <si>
    <t>1</t>
  </si>
  <si>
    <t>Japan</t>
  </si>
  <si>
    <t>2</t>
  </si>
  <si>
    <t>Korea, South</t>
  </si>
  <si>
    <t>3</t>
  </si>
  <si>
    <t>Indonesia</t>
  </si>
  <si>
    <t>5</t>
  </si>
  <si>
    <t>Philippines</t>
  </si>
  <si>
    <t>6</t>
  </si>
  <si>
    <t>Russia</t>
  </si>
  <si>
    <t>7</t>
  </si>
  <si>
    <t>Military expenditure by country as percentage of gross domestic product, 1949-2021     © SIPRI 2023</t>
  </si>
  <si>
    <t>Countries are grouped by region and subregion</t>
  </si>
  <si>
    <t>Military expenditure by country as percentage of government spending, 1949-2021         © SIPRI 2023</t>
  </si>
  <si>
    <t>Figures are for miltary expenditure expressed as a percentage of general government expenditure, and are for calendar years except where otherwise stated.</t>
  </si>
  <si>
    <t>Data for general government expenditure are from the IMF World Economic Outlook, and include spending by all levels of govt.: central/federal, state/provincial/regional, municipal and local government, etc.</t>
  </si>
  <si>
    <t>Reporting year</t>
  </si>
  <si>
    <t>China's Military Spending</t>
  </si>
  <si>
    <t>China's Military Spending Relative to GDP</t>
  </si>
  <si>
    <t>China's Military Spending Relative To Government Spending</t>
  </si>
  <si>
    <t>China's Military Spending Relative to Asia Region Spending</t>
  </si>
  <si>
    <t>China's Military Spending Over Time (Graph)</t>
  </si>
  <si>
    <t>China's Military Spending Relative to Other Asian Countries' Military Spending (Bar Graph &amp; Pie Chart)</t>
  </si>
  <si>
    <t>China's Military Spending Relative to GDP Over Time</t>
  </si>
  <si>
    <t>China's Military Spending Relative To Government Spending Over Time</t>
  </si>
  <si>
    <t>China's Military Spending Relative to Asia Region Spending Over Time</t>
  </si>
  <si>
    <t>Year</t>
  </si>
  <si>
    <t>Spending</t>
  </si>
  <si>
    <t xml:space="preserve">Military Spending / GDP </t>
  </si>
  <si>
    <t>Military Spending / Gov. Spending</t>
  </si>
  <si>
    <t>Asia</t>
  </si>
  <si>
    <t xml:space="preserve">China </t>
  </si>
  <si>
    <t>South Korea</t>
  </si>
  <si>
    <t>Count</t>
  </si>
  <si>
    <t>Submarines</t>
  </si>
  <si>
    <t>Aircraft Carriers</t>
  </si>
  <si>
    <t>Cruisers</t>
  </si>
  <si>
    <t>Destroyers</t>
  </si>
  <si>
    <t>Frigates</t>
  </si>
  <si>
    <t>Corvettes</t>
  </si>
  <si>
    <t>Air Force</t>
  </si>
  <si>
    <t>Ground Forces</t>
  </si>
  <si>
    <t>Navy</t>
  </si>
  <si>
    <t xml:space="preserve">Air Force </t>
  </si>
  <si>
    <t>Strategic Missile Forces</t>
  </si>
  <si>
    <t>Strategic Support Force</t>
  </si>
  <si>
    <t>Other</t>
  </si>
  <si>
    <t>Paramilitary</t>
  </si>
  <si>
    <t>Tanks</t>
  </si>
  <si>
    <t>Self-propelled artillery</t>
  </si>
  <si>
    <t>Towed artillery</t>
  </si>
  <si>
    <t>Rocket artillery</t>
  </si>
  <si>
    <t>Deployments</t>
  </si>
  <si>
    <t>Central African Republic</t>
  </si>
  <si>
    <t>Lebanon</t>
  </si>
  <si>
    <t>Mali</t>
  </si>
  <si>
    <t>South Sudan</t>
  </si>
  <si>
    <t>Sudan</t>
  </si>
  <si>
    <t>Reason</t>
  </si>
  <si>
    <t>United Nations</t>
  </si>
  <si>
    <t>Armored Vehicles</t>
  </si>
  <si>
    <t>Combat Aircraft</t>
  </si>
  <si>
    <t>Special Mission</t>
  </si>
  <si>
    <t>Tanker</t>
  </si>
  <si>
    <t>Transport</t>
  </si>
  <si>
    <t>Combat Helicopter</t>
  </si>
  <si>
    <t>Countries</t>
  </si>
  <si>
    <t>Training Aircraft</t>
  </si>
  <si>
    <t>Branches</t>
  </si>
  <si>
    <t>Overseas bases Count</t>
  </si>
  <si>
    <t>UN peacekeeping contributions</t>
  </si>
  <si>
    <t>Change</t>
  </si>
  <si>
    <t>Taiwan</t>
  </si>
  <si>
    <t>Year with Most Intrusions:</t>
  </si>
  <si>
    <t>Most Intrusion Numbers:</t>
  </si>
  <si>
    <t xml:space="preserve">China's unauthorized ADIZ Intrusions </t>
  </si>
  <si>
    <t>Changes In Taiwan Intrusions</t>
  </si>
  <si>
    <t>Country with Most Units</t>
  </si>
  <si>
    <t>Personnel Count</t>
  </si>
  <si>
    <t>Ground Force</t>
  </si>
  <si>
    <t>Total:</t>
  </si>
  <si>
    <t>UN Peacekeeping Operations</t>
  </si>
  <si>
    <t>Overseas Military Bases</t>
  </si>
  <si>
    <t>China Peacekeeping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</si>
</sst>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indexed="8"/>
      <name val="Calibri"/>
      <family val="2"/>
      <scheme val="minor"/>
    </font>
    <font>
      <sz val="10"/>
      <color indexed="10"/>
      <name val="Times New Roman"/>
    </font>
    <font>
      <sz val="10"/>
      <color indexed="12"/>
      <name val="Times New Roman"/>
    </font>
    <font>
      <b/>
      <sz val="14"/>
      <name val="Times New Roman"/>
    </font>
    <font>
      <sz val="10"/>
      <name val="Times New Roman"/>
    </font>
    <font>
      <b/>
      <sz val="10"/>
      <name val="Times New Roman"/>
    </font>
    <font>
      <sz val="11"/>
      <color indexed="8"/>
      <name val="Calibri"/>
      <family val="2"/>
      <scheme val="minor"/>
    </font>
    <font>
      <b/>
      <sz val="11"/>
      <color rgb="FF000000"/>
      <name val="Calibri"/>
      <family val="2"/>
      <scheme val="minor"/>
    </font>
    <font>
      <sz val="11"/>
      <color rgb="FF000000"/>
      <name val="Calibri"/>
      <family val="2"/>
      <scheme val="minor"/>
    </font>
    <font>
      <b/>
      <sz val="11"/>
      <color indexed="8"/>
      <name val="Calibri"/>
      <family val="2"/>
      <scheme val="minor"/>
    </font>
    <font>
      <b/>
      <sz val="14"/>
      <name val="Times New Roman"/>
      <family val="1"/>
    </font>
    <font>
      <b/>
      <sz val="10"/>
      <color indexed="12"/>
      <name val="Times New Roman"/>
      <family val="1"/>
    </font>
    <font>
      <b/>
      <sz val="10"/>
      <name val="Times New Roman"/>
      <family val="1"/>
    </font>
    <font>
      <b/>
      <u/>
      <sz val="11"/>
      <color rgb="FF000000"/>
      <name val="Calibri (Body)"/>
    </font>
    <font>
      <b/>
      <u/>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6" fillId="0" borderId="0" applyFon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 fontId="4" fillId="0" borderId="0" xfId="0" applyNumberFormat="1" applyFont="1"/>
    <xf numFmtId="164" fontId="4" fillId="0" borderId="0" xfId="0" applyNumberFormat="1" applyFont="1"/>
    <xf numFmtId="164" fontId="1" fillId="0" borderId="0" xfId="0" applyNumberFormat="1" applyFont="1"/>
    <xf numFmtId="164" fontId="2" fillId="0" borderId="0" xfId="0" applyNumberFormat="1" applyFont="1"/>
    <xf numFmtId="10" fontId="4" fillId="0" borderId="0" xfId="0" applyNumberFormat="1" applyFont="1"/>
    <xf numFmtId="10" fontId="2" fillId="0" borderId="0" xfId="0" applyNumberFormat="1" applyFont="1"/>
    <xf numFmtId="0" fontId="7" fillId="0" borderId="0" xfId="0" applyFont="1"/>
    <xf numFmtId="164" fontId="0" fillId="0" borderId="0" xfId="0" applyNumberFormat="1"/>
    <xf numFmtId="0" fontId="8" fillId="0" borderId="0" xfId="0" applyFont="1"/>
    <xf numFmtId="0" fontId="9" fillId="0" borderId="0" xfId="0" applyFont="1"/>
    <xf numFmtId="10" fontId="9" fillId="0" borderId="0" xfId="0" applyNumberFormat="1" applyFont="1"/>
    <xf numFmtId="9" fontId="9" fillId="0" borderId="0" xfId="1" applyFont="1"/>
    <xf numFmtId="0" fontId="9" fillId="0" borderId="0" xfId="0" applyFont="1" applyAlignment="1">
      <alignment wrapText="1"/>
    </xf>
    <xf numFmtId="0" fontId="10" fillId="0" borderId="0" xfId="0" applyFont="1"/>
    <xf numFmtId="164" fontId="11" fillId="0" borderId="0" xfId="0" applyNumberFormat="1" applyFont="1"/>
    <xf numFmtId="10" fontId="11" fillId="0" borderId="0" xfId="0" applyNumberFormat="1" applyFont="1"/>
    <xf numFmtId="164" fontId="12" fillId="0" borderId="0" xfId="0" applyNumberFormat="1" applyFont="1"/>
    <xf numFmtId="0" fontId="13" fillId="0" borderId="0" xfId="0" applyFont="1"/>
    <xf numFmtId="0" fontId="14" fillId="0" borderId="0" xfId="0" applyFont="1"/>
  </cellXfs>
  <cellStyles count="2">
    <cellStyle name="Normal" xfId="0" builtinId="0"/>
    <cellStyle name="Percent" xfId="1" builtinId="5"/>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China Military Spending From 1989 to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5549880426156"/>
          <c:y val="0.12998550402922435"/>
          <c:w val="0.84510151420662927"/>
          <c:h val="0.71485546489159313"/>
        </c:manualLayout>
      </c:layout>
      <c:lineChart>
        <c:grouping val="standard"/>
        <c:varyColors val="0"/>
        <c:ser>
          <c:idx val="0"/>
          <c:order val="0"/>
          <c:tx>
            <c:strRef>
              <c:f>'China Military Spending Summary'!$B$11</c:f>
              <c:strCache>
                <c:ptCount val="1"/>
                <c:pt idx="0">
                  <c:v>Spending</c:v>
                </c:pt>
              </c:strCache>
            </c:strRef>
          </c:tx>
          <c:spPr>
            <a:ln w="28575" cap="rnd">
              <a:solidFill>
                <a:schemeClr val="accent1"/>
              </a:solidFill>
              <a:round/>
            </a:ln>
            <a:effectLst/>
          </c:spPr>
          <c:marker>
            <c:symbol val="none"/>
          </c:marker>
          <c:cat>
            <c:numRef>
              <c:f>'China Military Spending Summary'!$A$12:$A$44</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Summary'!$B$12:$B$44</c:f>
              <c:numCache>
                <c:formatCode>0.0</c:formatCode>
                <c:ptCount val="33"/>
                <c:pt idx="0">
                  <c:v>11251.332630388</c:v>
                </c:pt>
                <c:pt idx="1">
                  <c:v>9926.3492508169202</c:v>
                </c:pt>
                <c:pt idx="2">
                  <c:v>9802.3753660731199</c:v>
                </c:pt>
                <c:pt idx="3">
                  <c:v>12244.267842214926</c:v>
                </c:pt>
                <c:pt idx="4">
                  <c:v>12360.225860644641</c:v>
                </c:pt>
                <c:pt idx="5">
                  <c:v>9867.1200662741849</c:v>
                </c:pt>
                <c:pt idx="6">
                  <c:v>12385.129474987487</c:v>
                </c:pt>
                <c:pt idx="7">
                  <c:v>14275.400819973162</c:v>
                </c:pt>
                <c:pt idx="8">
                  <c:v>15699.586768575462</c:v>
                </c:pt>
                <c:pt idx="9">
                  <c:v>17031.780199691813</c:v>
                </c:pt>
                <c:pt idx="10">
                  <c:v>20473.915094766675</c:v>
                </c:pt>
                <c:pt idx="11">
                  <c:v>22237.140151214495</c:v>
                </c:pt>
                <c:pt idx="12">
                  <c:v>26561.462998292423</c:v>
                </c:pt>
                <c:pt idx="13">
                  <c:v>30284.127409997203</c:v>
                </c:pt>
                <c:pt idx="14">
                  <c:v>33144.000481445801</c:v>
                </c:pt>
                <c:pt idx="15">
                  <c:v>37904.571826996049</c:v>
                </c:pt>
                <c:pt idx="16">
                  <c:v>42789.95365090244</c:v>
                </c:pt>
                <c:pt idx="17">
                  <c:v>51453.37323384863</c:v>
                </c:pt>
                <c:pt idx="18">
                  <c:v>62136.590754588731</c:v>
                </c:pt>
                <c:pt idx="19">
                  <c:v>78840.80281986286</c:v>
                </c:pt>
                <c:pt idx="20">
                  <c:v>96601.666752954174</c:v>
                </c:pt>
                <c:pt idx="21">
                  <c:v>105522.64810183836</c:v>
                </c:pt>
                <c:pt idx="22">
                  <c:v>125286.37316401086</c:v>
                </c:pt>
                <c:pt idx="23">
                  <c:v>145127.60959620716</c:v>
                </c:pt>
                <c:pt idx="24">
                  <c:v>164070.4693217442</c:v>
                </c:pt>
                <c:pt idx="25">
                  <c:v>182109.32599168003</c:v>
                </c:pt>
                <c:pt idx="26">
                  <c:v>196538.82723079034</c:v>
                </c:pt>
                <c:pt idx="27">
                  <c:v>198538.36142755367</c:v>
                </c:pt>
                <c:pt idx="28">
                  <c:v>210443.03474096782</c:v>
                </c:pt>
                <c:pt idx="29">
                  <c:v>232530.59598526615</c:v>
                </c:pt>
                <c:pt idx="30">
                  <c:v>240332.55545815144</c:v>
                </c:pt>
                <c:pt idx="31">
                  <c:v>257973.4298335652</c:v>
                </c:pt>
                <c:pt idx="32">
                  <c:v>293351.86635874002</c:v>
                </c:pt>
              </c:numCache>
            </c:numRef>
          </c:val>
          <c:smooth val="0"/>
          <c:extLst>
            <c:ext xmlns:c16="http://schemas.microsoft.com/office/drawing/2014/chart" uri="{C3380CC4-5D6E-409C-BE32-E72D297353CC}">
              <c16:uniqueId val="{00000000-88DB-EB4D-B305-EAB122F2B6D1}"/>
            </c:ext>
          </c:extLst>
        </c:ser>
        <c:dLbls>
          <c:showLegendKey val="0"/>
          <c:showVal val="0"/>
          <c:showCatName val="0"/>
          <c:showSerName val="0"/>
          <c:showPercent val="0"/>
          <c:showBubbleSize val="0"/>
        </c:dLbls>
        <c:smooth val="0"/>
        <c:axId val="293662960"/>
        <c:axId val="286691552"/>
      </c:lineChart>
      <c:catAx>
        <c:axId val="29366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Year</a:t>
                </a:r>
              </a:p>
            </c:rich>
          </c:tx>
          <c:layout>
            <c:manualLayout>
              <c:xMode val="edge"/>
              <c:yMode val="edge"/>
              <c:x val="0.54597766417268012"/>
              <c:y val="0.915653924500489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91552"/>
        <c:crosses val="autoZero"/>
        <c:auto val="1"/>
        <c:lblAlgn val="ctr"/>
        <c:lblOffset val="100"/>
        <c:noMultiLvlLbl val="0"/>
      </c:catAx>
      <c:valAx>
        <c:axId val="2866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Military Spending</a:t>
                </a:r>
              </a:p>
            </c:rich>
          </c:tx>
          <c:layout>
            <c:manualLayout>
              <c:xMode val="edge"/>
              <c:yMode val="edge"/>
              <c:x val="2.1108896658632106E-2"/>
              <c:y val="0.360761103379406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Personnel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'China Military Summary'!$A$34</c:f>
              <c:strCache>
                <c:ptCount val="1"/>
                <c:pt idx="0">
                  <c:v>Personnel Count</c:v>
                </c:pt>
              </c:strCache>
            </c:strRef>
          </c:tx>
          <c:spPr>
            <a:solidFill>
              <a:schemeClr val="accent1"/>
            </a:solidFill>
            <a:ln>
              <a:noFill/>
            </a:ln>
            <a:effectLst/>
          </c:spPr>
          <c:invertIfNegative val="0"/>
          <c:cat>
            <c:strRef>
              <c:f>'China Military Summary'!$B$33:$E$33</c:f>
              <c:strCache>
                <c:ptCount val="4"/>
                <c:pt idx="0">
                  <c:v>China</c:v>
                </c:pt>
                <c:pt idx="1">
                  <c:v>Japan</c:v>
                </c:pt>
                <c:pt idx="2">
                  <c:v>Russia</c:v>
                </c:pt>
                <c:pt idx="3">
                  <c:v>India</c:v>
                </c:pt>
              </c:strCache>
            </c:strRef>
          </c:cat>
          <c:val>
            <c:numRef>
              <c:f>'China Military Summary'!$B$34:$E$34</c:f>
              <c:numCache>
                <c:formatCode>General</c:formatCode>
                <c:ptCount val="4"/>
                <c:pt idx="0">
                  <c:v>2035000</c:v>
                </c:pt>
                <c:pt idx="1">
                  <c:v>246200</c:v>
                </c:pt>
                <c:pt idx="2">
                  <c:v>900000</c:v>
                </c:pt>
                <c:pt idx="3">
                  <c:v>1460700</c:v>
                </c:pt>
              </c:numCache>
            </c:numRef>
          </c:val>
          <c:extLst>
            <c:ext xmlns:c16="http://schemas.microsoft.com/office/drawing/2014/chart" uri="{C3380CC4-5D6E-409C-BE32-E72D297353CC}">
              <c16:uniqueId val="{00000000-535A-7040-9D57-4F7DAFB2D663}"/>
            </c:ext>
          </c:extLst>
        </c:ser>
        <c:dLbls>
          <c:showLegendKey val="0"/>
          <c:showVal val="0"/>
          <c:showCatName val="0"/>
          <c:showSerName val="0"/>
          <c:showPercent val="0"/>
          <c:showBubbleSize val="0"/>
        </c:dLbls>
        <c:gapWidth val="219"/>
        <c:overlap val="-27"/>
        <c:axId val="662391840"/>
        <c:axId val="689346432"/>
      </c:barChart>
      <c:catAx>
        <c:axId val="66239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46432"/>
        <c:crosses val="autoZero"/>
        <c:auto val="1"/>
        <c:lblAlgn val="ctr"/>
        <c:lblOffset val="100"/>
        <c:noMultiLvlLbl val="0"/>
      </c:catAx>
      <c:valAx>
        <c:axId val="6893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9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a:t>
            </a:r>
            <a:r>
              <a:rPr lang="en-US" baseline="0"/>
              <a:t> Overseas Military Bases Among Asian Powers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'China Military Summary'!$B$54</c:f>
              <c:strCache>
                <c:ptCount val="1"/>
                <c:pt idx="0">
                  <c:v>Overseas bases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7D-A148-8E75-C7AFC91705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7D-A148-8E75-C7AFC91705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7D-A148-8E75-C7AFC91705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7D-A148-8E75-C7AFC9170535}"/>
              </c:ext>
            </c:extLst>
          </c:dPt>
          <c:cat>
            <c:strRef>
              <c:f>'China Military Summary'!$A$55:$A$58</c:f>
              <c:strCache>
                <c:ptCount val="4"/>
                <c:pt idx="0">
                  <c:v>China</c:v>
                </c:pt>
                <c:pt idx="1">
                  <c:v>Russia</c:v>
                </c:pt>
                <c:pt idx="2">
                  <c:v>Japan</c:v>
                </c:pt>
                <c:pt idx="3">
                  <c:v>India</c:v>
                </c:pt>
              </c:strCache>
            </c:strRef>
          </c:cat>
          <c:val>
            <c:numRef>
              <c:f>'China Military Summary'!$B$55:$B$58</c:f>
              <c:numCache>
                <c:formatCode>General</c:formatCode>
                <c:ptCount val="4"/>
                <c:pt idx="0">
                  <c:v>1</c:v>
                </c:pt>
                <c:pt idx="1">
                  <c:v>20</c:v>
                </c:pt>
                <c:pt idx="2">
                  <c:v>1</c:v>
                </c:pt>
                <c:pt idx="3">
                  <c:v>1</c:v>
                </c:pt>
              </c:numCache>
            </c:numRef>
          </c:val>
          <c:extLst>
            <c:ext xmlns:c16="http://schemas.microsoft.com/office/drawing/2014/chart" uri="{C3380CC4-5D6E-409C-BE32-E72D297353CC}">
              <c16:uniqueId val="{00000000-C691-5246-A835-BA9E090EF9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China's UN peacekeeping personnel contributions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'China Military Summary'!$B$45</c:f>
              <c:strCache>
                <c:ptCount val="1"/>
                <c:pt idx="0">
                  <c:v>UN peacekeeping contributions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'China Military Summary'!$A$46:$A$50</c:f>
              <c:numCache>
                <c:formatCode>General</c:formatCode>
                <c:ptCount val="5"/>
                <c:pt idx="0">
                  <c:v>2000</c:v>
                </c:pt>
                <c:pt idx="1">
                  <c:v>2005</c:v>
                </c:pt>
                <c:pt idx="2">
                  <c:v>2010</c:v>
                </c:pt>
                <c:pt idx="3">
                  <c:v>2015</c:v>
                </c:pt>
                <c:pt idx="4">
                  <c:v>2020</c:v>
                </c:pt>
              </c:numCache>
            </c:numRef>
          </c:cat>
          <c:val>
            <c:numRef>
              <c:f>'China Military Summary'!$B$46:$B$50</c:f>
              <c:numCache>
                <c:formatCode>General</c:formatCode>
                <c:ptCount val="5"/>
                <c:pt idx="0">
                  <c:v>52</c:v>
                </c:pt>
                <c:pt idx="1">
                  <c:v>1038</c:v>
                </c:pt>
                <c:pt idx="2">
                  <c:v>2131</c:v>
                </c:pt>
                <c:pt idx="3">
                  <c:v>2222</c:v>
                </c:pt>
                <c:pt idx="4">
                  <c:v>2544</c:v>
                </c:pt>
              </c:numCache>
            </c:numRef>
          </c:val>
          <c:smooth val="0"/>
          <c:extLst>
            <c:ext xmlns:c16="http://schemas.microsoft.com/office/drawing/2014/chart" uri="{C3380CC4-5D6E-409C-BE32-E72D297353CC}">
              <c16:uniqueId val="{00000000-0CEE-6B42-9C26-2E6C198B8138}"/>
            </c:ext>
          </c:extLst>
        </c:ser>
        <c:dLbls>
          <c:showLegendKey val="0"/>
          <c:showVal val="0"/>
          <c:showCatName val="0"/>
          <c:showSerName val="0"/>
          <c:showPercent val="0"/>
          <c:showBubbleSize val="0"/>
        </c:dLbls>
        <c:smooth val="0"/>
        <c:axId val="387210752"/>
        <c:axId val="705494960"/>
      </c:lineChart>
      <c:catAx>
        <c:axId val="38721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94960"/>
        <c:crosses val="autoZero"/>
        <c:auto val="1"/>
        <c:lblAlgn val="ctr"/>
        <c:lblOffset val="100"/>
        <c:noMultiLvlLbl val="0"/>
      </c:catAx>
      <c:valAx>
        <c:axId val="70549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Personnel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1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Chinese Unauthorized ADIZ Intrusions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'China Military Summary'!$B$61</c:f>
              <c:strCache>
                <c:ptCount val="1"/>
                <c:pt idx="0">
                  <c:v>Japan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'China Military Summary'!$A$62:$A$74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'China Military Summary'!$B$62:$B$74</c:f>
              <c:numCache>
                <c:formatCode>General</c:formatCode>
                <c:ptCount val="13"/>
                <c:pt idx="0">
                  <c:v>96</c:v>
                </c:pt>
                <c:pt idx="1">
                  <c:v>156</c:v>
                </c:pt>
                <c:pt idx="2">
                  <c:v>306</c:v>
                </c:pt>
                <c:pt idx="3">
                  <c:v>415</c:v>
                </c:pt>
                <c:pt idx="4">
                  <c:v>464</c:v>
                </c:pt>
                <c:pt idx="5">
                  <c:v>571</c:v>
                </c:pt>
                <c:pt idx="6">
                  <c:v>851</c:v>
                </c:pt>
                <c:pt idx="7">
                  <c:v>500</c:v>
                </c:pt>
                <c:pt idx="8">
                  <c:v>638</c:v>
                </c:pt>
                <c:pt idx="9">
                  <c:v>675</c:v>
                </c:pt>
                <c:pt idx="10">
                  <c:v>240</c:v>
                </c:pt>
                <c:pt idx="11">
                  <c:v>571</c:v>
                </c:pt>
              </c:numCache>
            </c:numRef>
          </c:val>
          <c:smooth val="0"/>
          <c:extLst>
            <c:ext xmlns:c16="http://schemas.microsoft.com/office/drawing/2014/chart" uri="{C3380CC4-5D6E-409C-BE32-E72D297353CC}">
              <c16:uniqueId val="{00000000-2425-FE47-B0F3-FE7DBC35E639}"/>
            </c:ext>
          </c:extLst>
        </c:ser>
        <c:ser>
          <c:idx val="1"/>
          <c:order val="1"/>
          <c:tx>
            <c:strRef>
              <c:f>'China Military Summary'!$C$61</c:f>
              <c:strCache>
                <c:ptCount val="1"/>
                <c:pt idx="0">
                  <c:v>South Korea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'China Military Summary'!$A$62:$A$74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'China Military Summary'!$C$62:$C$74</c:f>
              <c:numCache>
                <c:formatCode>General</c:formatCode>
                <c:ptCount val="13"/>
                <c:pt idx="6">
                  <c:v>50</c:v>
                </c:pt>
                <c:pt idx="7">
                  <c:v>80</c:v>
                </c:pt>
                <c:pt idx="8">
                  <c:v>140</c:v>
                </c:pt>
                <c:pt idx="9">
                  <c:v>25</c:v>
                </c:pt>
              </c:numCache>
            </c:numRef>
          </c:val>
          <c:smooth val="0"/>
          <c:extLst>
            <c:ext xmlns:c16="http://schemas.microsoft.com/office/drawing/2014/chart" uri="{C3380CC4-5D6E-409C-BE32-E72D297353CC}">
              <c16:uniqueId val="{00000001-2425-FE47-B0F3-FE7DBC35E639}"/>
            </c:ext>
          </c:extLst>
        </c:ser>
        <c:ser>
          <c:idx val="2"/>
          <c:order val="2"/>
          <c:tx>
            <c:strRef>
              <c:f>'China Military Summary'!$D$61</c:f>
              <c:strCache>
                <c:ptCount val="1"/>
                <c:pt idx="0">
                  <c:v>Taiwan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'China Military Summary'!$A$62:$A$74</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'China Military Summary'!$D$62:$D$74</c:f>
              <c:numCache>
                <c:formatCode>General</c:formatCode>
                <c:ptCount val="13"/>
                <c:pt idx="9">
                  <c:v>20</c:v>
                </c:pt>
                <c:pt idx="10">
                  <c:v>380</c:v>
                </c:pt>
                <c:pt idx="11">
                  <c:v>960</c:v>
                </c:pt>
                <c:pt idx="12">
                  <c:v>1727</c:v>
                </c:pt>
              </c:numCache>
            </c:numRef>
          </c:val>
          <c:smooth val="0"/>
          <c:extLst>
            <c:ext xmlns:c16="http://schemas.microsoft.com/office/drawing/2014/chart" uri="{C3380CC4-5D6E-409C-BE32-E72D297353CC}">
              <c16:uniqueId val="{00000002-2425-FE47-B0F3-FE7DBC35E639}"/>
            </c:ext>
          </c:extLst>
        </c:ser>
        <c:dLbls>
          <c:dLblPos val="r"/>
          <c:showLegendKey val="0"/>
          <c:showVal val="1"/>
          <c:showCatName val="0"/>
          <c:showSerName val="0"/>
          <c:showPercent val="0"/>
          <c:showBubbleSize val="0"/>
        </c:dLbls>
        <c:smooth val="0"/>
        <c:axId val="689207312"/>
        <c:axId val="385344736"/>
      </c:lineChart>
      <c:catAx>
        <c:axId val="68920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44736"/>
        <c:crosses val="autoZero"/>
        <c:auto val="1"/>
        <c:lblAlgn val="ctr"/>
        <c:lblOffset val="100"/>
        <c:noMultiLvlLbl val="0"/>
      </c:catAx>
      <c:valAx>
        <c:axId val="38534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ADIZ Incursions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0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China</a:t>
            </a:r>
            <a:r>
              <a:rPr lang="en-US" sz="1800" b="1" baseline="0"/>
              <a:t> Military Spending Relative to GDP From 1989 to 2021</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08284857835408"/>
          <c:y val="9.9869122502536614E-2"/>
          <c:w val="0.85936773245066156"/>
          <c:h val="0.70672574700963842"/>
        </c:manualLayout>
      </c:layout>
      <c:lineChart>
        <c:grouping val="standard"/>
        <c:varyColors val="0"/>
        <c:ser>
          <c:idx val="0"/>
          <c:order val="0"/>
          <c:spPr>
            <a:ln w="28575" cap="rnd">
              <a:solidFill>
                <a:schemeClr val="accent1"/>
              </a:solidFill>
              <a:round/>
            </a:ln>
            <a:effectLst/>
          </c:spPr>
          <c:marker>
            <c:symbol val="none"/>
          </c:marker>
          <c:cat>
            <c:numRef>
              <c:f>'China Military Spending Summary'!$A$48:$A$80</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Summary'!$B$48:$B$80</c:f>
              <c:numCache>
                <c:formatCode>0.00%</c:formatCode>
                <c:ptCount val="33"/>
                <c:pt idx="0">
                  <c:v>2.4471013153258277E-2</c:v>
                </c:pt>
                <c:pt idx="1">
                  <c:v>2.4540161155273469E-2</c:v>
                </c:pt>
                <c:pt idx="2">
                  <c:v>2.3112434115531464E-2</c:v>
                </c:pt>
                <c:pt idx="3">
                  <c:v>2.4495420675344277E-2</c:v>
                </c:pt>
                <c:pt idx="4">
                  <c:v>1.9280668740406248E-2</c:v>
                </c:pt>
                <c:pt idx="5">
                  <c:v>1.693479598704831E-2</c:v>
                </c:pt>
                <c:pt idx="6">
                  <c:v>1.6862338869153684E-2</c:v>
                </c:pt>
                <c:pt idx="7">
                  <c:v>1.6527266700096424E-2</c:v>
                </c:pt>
                <c:pt idx="8">
                  <c:v>1.6326506728454149E-2</c:v>
                </c:pt>
                <c:pt idx="9">
                  <c:v>1.6550806909055121E-2</c:v>
                </c:pt>
                <c:pt idx="10">
                  <c:v>1.8714659141257736E-2</c:v>
                </c:pt>
                <c:pt idx="11">
                  <c:v>1.8303437176953007E-2</c:v>
                </c:pt>
                <c:pt idx="12">
                  <c:v>1.9761859909799187E-2</c:v>
                </c:pt>
                <c:pt idx="13">
                  <c:v>2.0496860620102537E-2</c:v>
                </c:pt>
                <c:pt idx="14">
                  <c:v>1.9834062742444609E-2</c:v>
                </c:pt>
                <c:pt idx="15">
                  <c:v>1.927764976205075E-2</c:v>
                </c:pt>
                <c:pt idx="16">
                  <c:v>1.8533424398204702E-2</c:v>
                </c:pt>
                <c:pt idx="17">
                  <c:v>1.85464883982163E-2</c:v>
                </c:pt>
                <c:pt idx="18">
                  <c:v>1.739812858834509E-2</c:v>
                </c:pt>
                <c:pt idx="19">
                  <c:v>1.7123343606041144E-2</c:v>
                </c:pt>
                <c:pt idx="20">
                  <c:v>1.8861331515491839E-2</c:v>
                </c:pt>
                <c:pt idx="21">
                  <c:v>1.7394751500637316E-2</c:v>
                </c:pt>
                <c:pt idx="22">
                  <c:v>1.6655760525267758E-2</c:v>
                </c:pt>
                <c:pt idx="23">
                  <c:v>1.6933681632638482E-2</c:v>
                </c:pt>
                <c:pt idx="24">
                  <c:v>1.7028550955801594E-2</c:v>
                </c:pt>
                <c:pt idx="25">
                  <c:v>1.7286890676838172E-2</c:v>
                </c:pt>
                <c:pt idx="26">
                  <c:v>1.75071776735043E-2</c:v>
                </c:pt>
                <c:pt idx="27">
                  <c:v>1.7706957193274316E-2</c:v>
                </c:pt>
                <c:pt idx="28">
                  <c:v>1.7464550701787394E-2</c:v>
                </c:pt>
                <c:pt idx="29">
                  <c:v>1.739533683219421E-2</c:v>
                </c:pt>
                <c:pt idx="30">
                  <c:v>1.7278278625043008E-2</c:v>
                </c:pt>
                <c:pt idx="31">
                  <c:v>1.798833504974964E-2</c:v>
                </c:pt>
                <c:pt idx="32">
                  <c:v>1.7363405102363921E-2</c:v>
                </c:pt>
              </c:numCache>
            </c:numRef>
          </c:val>
          <c:smooth val="0"/>
          <c:extLst>
            <c:ext xmlns:c16="http://schemas.microsoft.com/office/drawing/2014/chart" uri="{C3380CC4-5D6E-409C-BE32-E72D297353CC}">
              <c16:uniqueId val="{00000000-6CB8-794B-97AA-9503C2148B51}"/>
            </c:ext>
          </c:extLst>
        </c:ser>
        <c:dLbls>
          <c:showLegendKey val="0"/>
          <c:showVal val="0"/>
          <c:showCatName val="0"/>
          <c:showSerName val="0"/>
          <c:showPercent val="0"/>
          <c:showBubbleSize val="0"/>
        </c:dLbls>
        <c:smooth val="0"/>
        <c:axId val="605619280"/>
        <c:axId val="607321728"/>
      </c:lineChart>
      <c:catAx>
        <c:axId val="60561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Year</a:t>
                </a:r>
              </a:p>
            </c:rich>
          </c:tx>
          <c:layout>
            <c:manualLayout>
              <c:xMode val="edge"/>
              <c:yMode val="edge"/>
              <c:x val="0.53568523597449547"/>
              <c:y val="0.909374358351805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21728"/>
        <c:crosses val="autoZero"/>
        <c:auto val="1"/>
        <c:lblAlgn val="ctr"/>
        <c:lblOffset val="100"/>
        <c:noMultiLvlLbl val="0"/>
      </c:catAx>
      <c:valAx>
        <c:axId val="60732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Military</a:t>
                </a:r>
                <a:r>
                  <a:rPr lang="en-US" sz="1400" baseline="0"/>
                  <a:t> Spending as a % of GDP</a:t>
                </a:r>
                <a:endParaRPr lang="en-US" sz="1400"/>
              </a:p>
            </c:rich>
          </c:tx>
          <c:layout>
            <c:manualLayout>
              <c:xMode val="edge"/>
              <c:yMode val="edge"/>
              <c:x val="1.8517442326707254E-2"/>
              <c:y val="0.233192938834909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1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China</a:t>
            </a:r>
            <a:r>
              <a:rPr lang="en-US" sz="1800" b="1" baseline="0"/>
              <a:t> Military Spending Relative to Government Spending From 1989 to 2021</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18240707898799"/>
          <c:y val="0.12069104235073672"/>
          <c:w val="0.88437076114455271"/>
          <c:h val="0.70063800468270032"/>
        </c:manualLayout>
      </c:layout>
      <c:lineChart>
        <c:grouping val="standard"/>
        <c:varyColors val="0"/>
        <c:ser>
          <c:idx val="0"/>
          <c:order val="0"/>
          <c:spPr>
            <a:ln w="28575" cap="rnd">
              <a:solidFill>
                <a:schemeClr val="accent1"/>
              </a:solidFill>
              <a:round/>
            </a:ln>
            <a:effectLst/>
          </c:spPr>
          <c:marker>
            <c:symbol val="none"/>
          </c:marker>
          <c:cat>
            <c:numRef>
              <c:f>'China Military Spending Summary'!$A$84:$A$116</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Summary'!$B$84:$B$116</c:f>
              <c:numCache>
                <c:formatCode>0.00%</c:formatCode>
                <c:ptCount val="33"/>
                <c:pt idx="0">
                  <c:v>0.13206339977678988</c:v>
                </c:pt>
                <c:pt idx="1">
                  <c:v>0.13747361700649152</c:v>
                </c:pt>
                <c:pt idx="2">
                  <c:v>0.14253640994823749</c:v>
                </c:pt>
                <c:pt idx="3">
                  <c:v>0.16867625516479895</c:v>
                </c:pt>
                <c:pt idx="4">
                  <c:v>0.14796104808065869</c:v>
                </c:pt>
                <c:pt idx="5">
                  <c:v>0.140883852274478</c:v>
                </c:pt>
                <c:pt idx="6">
                  <c:v>0.15157922364927051</c:v>
                </c:pt>
                <c:pt idx="7">
                  <c:v>0.14952756453742588</c:v>
                </c:pt>
                <c:pt idx="8">
                  <c:v>0.14094969695964749</c:v>
                </c:pt>
                <c:pt idx="9">
                  <c:v>0.1305825861414058</c:v>
                </c:pt>
                <c:pt idx="10">
                  <c:v>0.12520670713938675</c:v>
                </c:pt>
                <c:pt idx="11">
                  <c:v>0.11338743170326088</c:v>
                </c:pt>
                <c:pt idx="12">
                  <c:v>0.11419898446739243</c:v>
                </c:pt>
                <c:pt idx="13">
                  <c:v>0.1118912743676167</c:v>
                </c:pt>
                <c:pt idx="14">
                  <c:v>0.10973829610641493</c:v>
                </c:pt>
                <c:pt idx="15">
                  <c:v>0.10879794592699615</c:v>
                </c:pt>
                <c:pt idx="16">
                  <c:v>0.10228761310058522</c:v>
                </c:pt>
                <c:pt idx="17">
                  <c:v>0.10187304699293973</c:v>
                </c:pt>
                <c:pt idx="18">
                  <c:v>9.6277365382595625E-2</c:v>
                </c:pt>
                <c:pt idx="19">
                  <c:v>7.6465093499280268E-2</c:v>
                </c:pt>
                <c:pt idx="20">
                  <c:v>7.3992884936945016E-2</c:v>
                </c:pt>
                <c:pt idx="21">
                  <c:v>6.9691158451120547E-2</c:v>
                </c:pt>
                <c:pt idx="22">
                  <c:v>6.1661811519522165E-2</c:v>
                </c:pt>
                <c:pt idx="23">
                  <c:v>6.0353958594316831E-2</c:v>
                </c:pt>
                <c:pt idx="24">
                  <c:v>5.9676331472565403E-2</c:v>
                </c:pt>
                <c:pt idx="25">
                  <c:v>5.9682489388342502E-2</c:v>
                </c:pt>
                <c:pt idx="26">
                  <c:v>5.5954469987718899E-2</c:v>
                </c:pt>
                <c:pt idx="27">
                  <c:v>5.5450283479378047E-2</c:v>
                </c:pt>
                <c:pt idx="28">
                  <c:v>5.4272307654177634E-2</c:v>
                </c:pt>
                <c:pt idx="29">
                  <c:v>5.1021497511735257E-2</c:v>
                </c:pt>
                <c:pt idx="30">
                  <c:v>4.9119518956363128E-2</c:v>
                </c:pt>
                <c:pt idx="31">
                  <c:v>4.7517138553815806E-2</c:v>
                </c:pt>
                <c:pt idx="32">
                  <c:v>5.0254977833705895E-2</c:v>
                </c:pt>
              </c:numCache>
            </c:numRef>
          </c:val>
          <c:smooth val="0"/>
          <c:extLst>
            <c:ext xmlns:c16="http://schemas.microsoft.com/office/drawing/2014/chart" uri="{C3380CC4-5D6E-409C-BE32-E72D297353CC}">
              <c16:uniqueId val="{00000000-583C-3A4D-BEC2-D88DC4D6320F}"/>
            </c:ext>
          </c:extLst>
        </c:ser>
        <c:dLbls>
          <c:showLegendKey val="0"/>
          <c:showVal val="0"/>
          <c:showCatName val="0"/>
          <c:showSerName val="0"/>
          <c:showPercent val="0"/>
          <c:showBubbleSize val="0"/>
        </c:dLbls>
        <c:smooth val="0"/>
        <c:axId val="1600523360"/>
        <c:axId val="1525430304"/>
      </c:lineChart>
      <c:catAx>
        <c:axId val="160052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Year</a:t>
                </a:r>
              </a:p>
            </c:rich>
          </c:tx>
          <c:layout>
            <c:manualLayout>
              <c:xMode val="edge"/>
              <c:yMode val="edge"/>
              <c:x val="0.51634450615910665"/>
              <c:y val="0.933182417961688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430304"/>
        <c:crosses val="autoZero"/>
        <c:auto val="1"/>
        <c:lblAlgn val="ctr"/>
        <c:lblOffset val="100"/>
        <c:noMultiLvlLbl val="0"/>
      </c:catAx>
      <c:valAx>
        <c:axId val="152543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Military</a:t>
                </a:r>
                <a:r>
                  <a:rPr lang="en-US" sz="1400" baseline="0"/>
                  <a:t> Spending as a % of Gov. Spending</a:t>
                </a:r>
                <a:endParaRPr lang="en-US" sz="1400"/>
              </a:p>
            </c:rich>
          </c:tx>
          <c:layout>
            <c:manualLayout>
              <c:xMode val="edge"/>
              <c:yMode val="edge"/>
              <c:x val="2.459543088851001E-2"/>
              <c:y val="0.2758660966499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2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Military Spending of China</a:t>
            </a:r>
            <a:r>
              <a:rPr lang="en-US" sz="1800" b="1" baseline="0"/>
              <a:t> vs Asia From 1989 to 2021</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39712527258414"/>
          <c:y val="0.18635995278837761"/>
          <c:w val="0.83722697949012981"/>
          <c:h val="0.6457237179044033"/>
        </c:manualLayout>
      </c:layout>
      <c:barChart>
        <c:barDir val="col"/>
        <c:grouping val="clustered"/>
        <c:varyColors val="0"/>
        <c:ser>
          <c:idx val="0"/>
          <c:order val="0"/>
          <c:tx>
            <c:strRef>
              <c:f>'China Military Spending Summary'!$B$119</c:f>
              <c:strCache>
                <c:ptCount val="1"/>
                <c:pt idx="0">
                  <c:v>China </c:v>
                </c:pt>
              </c:strCache>
            </c:strRef>
          </c:tx>
          <c:spPr>
            <a:solidFill>
              <a:schemeClr val="accent1"/>
            </a:solidFill>
            <a:ln>
              <a:noFill/>
            </a:ln>
            <a:effectLst/>
          </c:spPr>
          <c:invertIfNegative val="0"/>
          <c:cat>
            <c:numRef>
              <c:f>'China Military Spending Summary'!$A$120:$A$152</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Summary'!$B$120:$B$152</c:f>
              <c:numCache>
                <c:formatCode>0.0</c:formatCode>
                <c:ptCount val="33"/>
                <c:pt idx="0">
                  <c:v>11251.332630388</c:v>
                </c:pt>
                <c:pt idx="1">
                  <c:v>9926.3492508169202</c:v>
                </c:pt>
                <c:pt idx="2">
                  <c:v>9802.3753660731199</c:v>
                </c:pt>
                <c:pt idx="3">
                  <c:v>12244.267842214926</c:v>
                </c:pt>
                <c:pt idx="4">
                  <c:v>12360.225860644641</c:v>
                </c:pt>
                <c:pt idx="5">
                  <c:v>9867.1200662741849</c:v>
                </c:pt>
                <c:pt idx="6">
                  <c:v>12385.129474987487</c:v>
                </c:pt>
                <c:pt idx="7">
                  <c:v>14275.400819973162</c:v>
                </c:pt>
                <c:pt idx="8">
                  <c:v>15699.586768575462</c:v>
                </c:pt>
                <c:pt idx="9">
                  <c:v>17031.780199691813</c:v>
                </c:pt>
                <c:pt idx="10">
                  <c:v>20473.915094766675</c:v>
                </c:pt>
                <c:pt idx="11">
                  <c:v>22237.140151214495</c:v>
                </c:pt>
                <c:pt idx="12">
                  <c:v>26561.462998292423</c:v>
                </c:pt>
                <c:pt idx="13">
                  <c:v>30284.127409997203</c:v>
                </c:pt>
                <c:pt idx="14">
                  <c:v>33144.000481445801</c:v>
                </c:pt>
                <c:pt idx="15">
                  <c:v>37904.571826996049</c:v>
                </c:pt>
                <c:pt idx="16">
                  <c:v>42789.95365090244</c:v>
                </c:pt>
                <c:pt idx="17">
                  <c:v>51453.37323384863</c:v>
                </c:pt>
                <c:pt idx="18">
                  <c:v>62136.590754588731</c:v>
                </c:pt>
                <c:pt idx="19">
                  <c:v>78840.80281986286</c:v>
                </c:pt>
                <c:pt idx="20">
                  <c:v>96601.666752954174</c:v>
                </c:pt>
                <c:pt idx="21">
                  <c:v>105522.64810183836</c:v>
                </c:pt>
                <c:pt idx="22">
                  <c:v>125286.37316401086</c:v>
                </c:pt>
                <c:pt idx="23">
                  <c:v>145127.60959620716</c:v>
                </c:pt>
                <c:pt idx="24">
                  <c:v>164070.4693217442</c:v>
                </c:pt>
                <c:pt idx="25">
                  <c:v>182109.32599168003</c:v>
                </c:pt>
                <c:pt idx="26">
                  <c:v>196538.82723079034</c:v>
                </c:pt>
                <c:pt idx="27">
                  <c:v>198538.36142755367</c:v>
                </c:pt>
                <c:pt idx="28">
                  <c:v>210443.03474096782</c:v>
                </c:pt>
                <c:pt idx="29">
                  <c:v>232530.59598526615</c:v>
                </c:pt>
                <c:pt idx="30">
                  <c:v>240332.55545815144</c:v>
                </c:pt>
                <c:pt idx="31">
                  <c:v>257973.4298335652</c:v>
                </c:pt>
                <c:pt idx="32">
                  <c:v>293351.86635874002</c:v>
                </c:pt>
              </c:numCache>
            </c:numRef>
          </c:val>
          <c:extLst>
            <c:ext xmlns:c16="http://schemas.microsoft.com/office/drawing/2014/chart" uri="{C3380CC4-5D6E-409C-BE32-E72D297353CC}">
              <c16:uniqueId val="{00000000-1402-F245-A3DC-685F3D2BA99E}"/>
            </c:ext>
          </c:extLst>
        </c:ser>
        <c:ser>
          <c:idx val="1"/>
          <c:order val="1"/>
          <c:tx>
            <c:strRef>
              <c:f>'China Military Spending Summary'!$C$119</c:f>
              <c:strCache>
                <c:ptCount val="1"/>
                <c:pt idx="0">
                  <c:v>Asia</c:v>
                </c:pt>
              </c:strCache>
            </c:strRef>
          </c:tx>
          <c:spPr>
            <a:solidFill>
              <a:schemeClr val="accent2"/>
            </a:solidFill>
            <a:ln>
              <a:noFill/>
            </a:ln>
            <a:effectLst/>
          </c:spPr>
          <c:invertIfNegative val="0"/>
          <c:cat>
            <c:numRef>
              <c:f>'China Military Spending Summary'!$A$120:$A$152</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Summary'!$C$120:$C$152</c:f>
              <c:numCache>
                <c:formatCode>General</c:formatCode>
                <c:ptCount val="33"/>
                <c:pt idx="0">
                  <c:v>131021.53428461828</c:v>
                </c:pt>
                <c:pt idx="1">
                  <c:v>137605.95445684114</c:v>
                </c:pt>
                <c:pt idx="2">
                  <c:v>140238.16227575226</c:v>
                </c:pt>
                <c:pt idx="3">
                  <c:v>147114.53301290635</c:v>
                </c:pt>
                <c:pt idx="4">
                  <c:v>150489.5602097738</c:v>
                </c:pt>
                <c:pt idx="5">
                  <c:v>151377.64916122437</c:v>
                </c:pt>
                <c:pt idx="6">
                  <c:v>156636.57066576058</c:v>
                </c:pt>
                <c:pt idx="7">
                  <c:v>160999.67886056507</c:v>
                </c:pt>
                <c:pt idx="8">
                  <c:v>166987.26722313644</c:v>
                </c:pt>
                <c:pt idx="9">
                  <c:v>166715.91551331346</c:v>
                </c:pt>
                <c:pt idx="10">
                  <c:v>175450.88250086637</c:v>
                </c:pt>
                <c:pt idx="11">
                  <c:v>180694.59631952236</c:v>
                </c:pt>
                <c:pt idx="12">
                  <c:v>191511.71201851379</c:v>
                </c:pt>
                <c:pt idx="13">
                  <c:v>200785.23618854806</c:v>
                </c:pt>
                <c:pt idx="14">
                  <c:v>209572.42942655395</c:v>
                </c:pt>
                <c:pt idx="15">
                  <c:v>222505.53145335164</c:v>
                </c:pt>
                <c:pt idx="16">
                  <c:v>233946.62556106271</c:v>
                </c:pt>
                <c:pt idx="17">
                  <c:v>247240.67761112261</c:v>
                </c:pt>
                <c:pt idx="18">
                  <c:v>262081.97705871539</c:v>
                </c:pt>
                <c:pt idx="19">
                  <c:v>278731.23647828441</c:v>
                </c:pt>
                <c:pt idx="20">
                  <c:v>314730.74035721511</c:v>
                </c:pt>
                <c:pt idx="21">
                  <c:v>322110.25944472558</c:v>
                </c:pt>
                <c:pt idx="22">
                  <c:v>335329.67777310027</c:v>
                </c:pt>
                <c:pt idx="23">
                  <c:v>352159.00146064488</c:v>
                </c:pt>
                <c:pt idx="24">
                  <c:v>368650.28550124745</c:v>
                </c:pt>
                <c:pt idx="25">
                  <c:v>387492.75580341305</c:v>
                </c:pt>
                <c:pt idx="26">
                  <c:v>407948.05393745413</c:v>
                </c:pt>
                <c:pt idx="27">
                  <c:v>427999.23735920328</c:v>
                </c:pt>
                <c:pt idx="28">
                  <c:v>448484.06489807233</c:v>
                </c:pt>
                <c:pt idx="29">
                  <c:v>466965.49438471161</c:v>
                </c:pt>
                <c:pt idx="30">
                  <c:v>490275.81054695736</c:v>
                </c:pt>
                <c:pt idx="31">
                  <c:v>503666.84986018221</c:v>
                </c:pt>
                <c:pt idx="32">
                  <c:v>550763.97114116349</c:v>
                </c:pt>
              </c:numCache>
            </c:numRef>
          </c:val>
          <c:extLst>
            <c:ext xmlns:c16="http://schemas.microsoft.com/office/drawing/2014/chart" uri="{C3380CC4-5D6E-409C-BE32-E72D297353CC}">
              <c16:uniqueId val="{00000001-1402-F245-A3DC-685F3D2BA99E}"/>
            </c:ext>
          </c:extLst>
        </c:ser>
        <c:dLbls>
          <c:showLegendKey val="0"/>
          <c:showVal val="0"/>
          <c:showCatName val="0"/>
          <c:showSerName val="0"/>
          <c:showPercent val="0"/>
          <c:showBubbleSize val="0"/>
        </c:dLbls>
        <c:gapWidth val="219"/>
        <c:overlap val="-27"/>
        <c:axId val="1555793248"/>
        <c:axId val="1555172016"/>
      </c:barChart>
      <c:catAx>
        <c:axId val="155579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Year</a:t>
                </a:r>
              </a:p>
            </c:rich>
          </c:tx>
          <c:layout>
            <c:manualLayout>
              <c:xMode val="edge"/>
              <c:yMode val="edge"/>
              <c:x val="0.54783820361115609"/>
              <c:y val="0.927349152822110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72016"/>
        <c:crosses val="autoZero"/>
        <c:auto val="1"/>
        <c:lblAlgn val="ctr"/>
        <c:lblOffset val="100"/>
        <c:noMultiLvlLbl val="0"/>
      </c:catAx>
      <c:valAx>
        <c:axId val="155517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Military Spending</a:t>
                </a:r>
              </a:p>
            </c:rich>
          </c:tx>
          <c:layout>
            <c:manualLayout>
              <c:xMode val="edge"/>
              <c:yMode val="edge"/>
              <c:x val="3.6895691500620789E-2"/>
              <c:y val="0.385761374276615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793248"/>
        <c:crosses val="autoZero"/>
        <c:crossBetween val="between"/>
      </c:valAx>
      <c:spPr>
        <a:noFill/>
        <a:ln>
          <a:noFill/>
        </a:ln>
        <a:effectLst/>
      </c:spPr>
    </c:plotArea>
    <c:legend>
      <c:legendPos val="b"/>
      <c:layout>
        <c:manualLayout>
          <c:xMode val="edge"/>
          <c:yMode val="edge"/>
          <c:x val="0.79531515439759681"/>
          <c:y val="0.12693389757568102"/>
          <c:w val="0.13459931567177025"/>
          <c:h val="8.933652179483792E-2"/>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China's Military Spending vs Asian</a:t>
            </a:r>
            <a:r>
              <a:rPr lang="en-US" sz="1800" b="1" baseline="0"/>
              <a:t> Powers From 1989 to 2021</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52882345030759"/>
          <c:y val="0.22878806704858012"/>
          <c:w val="0.82343849305010441"/>
          <c:h val="0.62237770914496926"/>
        </c:manualLayout>
      </c:layout>
      <c:lineChart>
        <c:grouping val="standard"/>
        <c:varyColors val="0"/>
        <c:ser>
          <c:idx val="0"/>
          <c:order val="0"/>
          <c:tx>
            <c:strRef>
              <c:f>'China Military Spending Summary'!$B$155</c:f>
              <c:strCache>
                <c:ptCount val="1"/>
                <c:pt idx="0">
                  <c:v>China</c:v>
                </c:pt>
              </c:strCache>
            </c:strRef>
          </c:tx>
          <c:spPr>
            <a:ln w="28575" cap="rnd">
              <a:solidFill>
                <a:schemeClr val="accent1"/>
              </a:solidFill>
              <a:round/>
            </a:ln>
            <a:effectLst/>
          </c:spPr>
          <c:marker>
            <c:symbol val="none"/>
          </c:marker>
          <c:cat>
            <c:numRef>
              <c:f>'China Military Spending Summary'!$A$156:$A$188</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Summary'!$B$156:$B$188</c:f>
              <c:numCache>
                <c:formatCode>0.0</c:formatCode>
                <c:ptCount val="33"/>
                <c:pt idx="0">
                  <c:v>11251.332630388</c:v>
                </c:pt>
                <c:pt idx="1">
                  <c:v>9926.3492508169202</c:v>
                </c:pt>
                <c:pt idx="2">
                  <c:v>9802.3753660731199</c:v>
                </c:pt>
                <c:pt idx="3">
                  <c:v>12244.267842214926</c:v>
                </c:pt>
                <c:pt idx="4">
                  <c:v>12360.225860644641</c:v>
                </c:pt>
                <c:pt idx="5">
                  <c:v>9867.1200662741849</c:v>
                </c:pt>
                <c:pt idx="6">
                  <c:v>12385.129474987487</c:v>
                </c:pt>
                <c:pt idx="7">
                  <c:v>14275.400819973162</c:v>
                </c:pt>
                <c:pt idx="8">
                  <c:v>15699.586768575462</c:v>
                </c:pt>
                <c:pt idx="9">
                  <c:v>17031.780199691813</c:v>
                </c:pt>
                <c:pt idx="10">
                  <c:v>20473.915094766675</c:v>
                </c:pt>
                <c:pt idx="11">
                  <c:v>22237.140151214495</c:v>
                </c:pt>
                <c:pt idx="12">
                  <c:v>26561.462998292423</c:v>
                </c:pt>
                <c:pt idx="13">
                  <c:v>30284.127409997203</c:v>
                </c:pt>
                <c:pt idx="14">
                  <c:v>33144.000481445801</c:v>
                </c:pt>
                <c:pt idx="15">
                  <c:v>37904.571826996049</c:v>
                </c:pt>
                <c:pt idx="16">
                  <c:v>42789.95365090244</c:v>
                </c:pt>
                <c:pt idx="17">
                  <c:v>51453.37323384863</c:v>
                </c:pt>
                <c:pt idx="18">
                  <c:v>62136.590754588702</c:v>
                </c:pt>
                <c:pt idx="19">
                  <c:v>78840.802819862904</c:v>
                </c:pt>
                <c:pt idx="20">
                  <c:v>96601.666752954174</c:v>
                </c:pt>
                <c:pt idx="21">
                  <c:v>105522.64810183836</c:v>
                </c:pt>
                <c:pt idx="22">
                  <c:v>125286.37316401086</c:v>
                </c:pt>
                <c:pt idx="23">
                  <c:v>145127.60959620716</c:v>
                </c:pt>
                <c:pt idx="24">
                  <c:v>164070.4693217442</c:v>
                </c:pt>
                <c:pt idx="25">
                  <c:v>182109.32599168003</c:v>
                </c:pt>
                <c:pt idx="26">
                  <c:v>196538.82723079034</c:v>
                </c:pt>
                <c:pt idx="27">
                  <c:v>198538.36142755367</c:v>
                </c:pt>
                <c:pt idx="28">
                  <c:v>210443.03474096782</c:v>
                </c:pt>
                <c:pt idx="29">
                  <c:v>232530.59598526615</c:v>
                </c:pt>
                <c:pt idx="30">
                  <c:v>240332.55545815144</c:v>
                </c:pt>
                <c:pt idx="31">
                  <c:v>257973.4298335652</c:v>
                </c:pt>
                <c:pt idx="32">
                  <c:v>293351.86635874002</c:v>
                </c:pt>
              </c:numCache>
            </c:numRef>
          </c:val>
          <c:smooth val="0"/>
          <c:extLst>
            <c:ext xmlns:c16="http://schemas.microsoft.com/office/drawing/2014/chart" uri="{C3380CC4-5D6E-409C-BE32-E72D297353CC}">
              <c16:uniqueId val="{00000000-5693-E649-9511-95165BC346D8}"/>
            </c:ext>
          </c:extLst>
        </c:ser>
        <c:ser>
          <c:idx val="1"/>
          <c:order val="1"/>
          <c:tx>
            <c:strRef>
              <c:f>'China Military Spending Summary'!$C$155</c:f>
              <c:strCache>
                <c:ptCount val="1"/>
                <c:pt idx="0">
                  <c:v>Japan</c:v>
                </c:pt>
              </c:strCache>
            </c:strRef>
          </c:tx>
          <c:spPr>
            <a:ln w="28575" cap="rnd">
              <a:solidFill>
                <a:schemeClr val="accent2"/>
              </a:solidFill>
              <a:round/>
            </a:ln>
            <a:effectLst/>
          </c:spPr>
          <c:marker>
            <c:symbol val="none"/>
          </c:marker>
          <c:cat>
            <c:numRef>
              <c:f>'China Military Spending Summary'!$A$156:$A$188</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Summary'!$C$156:$C$188</c:f>
              <c:numCache>
                <c:formatCode>0.0</c:formatCode>
                <c:ptCount val="33"/>
                <c:pt idx="0">
                  <c:v>27966.35354150358</c:v>
                </c:pt>
                <c:pt idx="1">
                  <c:v>28800.45168241339</c:v>
                </c:pt>
                <c:pt idx="2">
                  <c:v>32785.415754192436</c:v>
                </c:pt>
                <c:pt idx="3">
                  <c:v>35999.123575810692</c:v>
                </c:pt>
                <c:pt idx="4">
                  <c:v>41353.936221874494</c:v>
                </c:pt>
                <c:pt idx="5">
                  <c:v>45285.594082654978</c:v>
                </c:pt>
                <c:pt idx="6">
                  <c:v>49961.673236968905</c:v>
                </c:pt>
                <c:pt idx="7">
                  <c:v>44047.104680131277</c:v>
                </c:pt>
                <c:pt idx="8">
                  <c:v>40634.840607979102</c:v>
                </c:pt>
                <c:pt idx="9">
                  <c:v>37849.012642756192</c:v>
                </c:pt>
                <c:pt idx="10">
                  <c:v>43122.898504920682</c:v>
                </c:pt>
                <c:pt idx="11">
                  <c:v>45509.673827309423</c:v>
                </c:pt>
                <c:pt idx="12">
                  <c:v>40757.967234158103</c:v>
                </c:pt>
                <c:pt idx="13">
                  <c:v>39333.708169840815</c:v>
                </c:pt>
                <c:pt idx="14">
                  <c:v>42486.177361061986</c:v>
                </c:pt>
                <c:pt idx="15">
                  <c:v>45339.809414657146</c:v>
                </c:pt>
                <c:pt idx="16">
                  <c:v>44300.613329946107</c:v>
                </c:pt>
                <c:pt idx="17">
                  <c:v>41552.592885579405</c:v>
                </c:pt>
                <c:pt idx="18">
                  <c:v>40530.045688469174</c:v>
                </c:pt>
                <c:pt idx="19">
                  <c:v>46361.468280459376</c:v>
                </c:pt>
                <c:pt idx="20">
                  <c:v>51465.158207589819</c:v>
                </c:pt>
                <c:pt idx="21">
                  <c:v>54655.450735305007</c:v>
                </c:pt>
                <c:pt idx="22">
                  <c:v>60762.213840891149</c:v>
                </c:pt>
                <c:pt idx="23">
                  <c:v>60011.530194697363</c:v>
                </c:pt>
                <c:pt idx="24">
                  <c:v>49023.93240685809</c:v>
                </c:pt>
                <c:pt idx="25">
                  <c:v>46903.466612518736</c:v>
                </c:pt>
                <c:pt idx="26">
                  <c:v>42106.103305792763</c:v>
                </c:pt>
                <c:pt idx="27">
                  <c:v>46471.28771424602</c:v>
                </c:pt>
                <c:pt idx="28">
                  <c:v>45058.468760649317</c:v>
                </c:pt>
                <c:pt idx="29">
                  <c:v>48535.909410586959</c:v>
                </c:pt>
                <c:pt idx="30">
                  <c:v>50970.702354635432</c:v>
                </c:pt>
                <c:pt idx="31">
                  <c:v>51970.830952537071</c:v>
                </c:pt>
                <c:pt idx="32">
                  <c:v>54123.551701522985</c:v>
                </c:pt>
              </c:numCache>
            </c:numRef>
          </c:val>
          <c:smooth val="0"/>
          <c:extLst>
            <c:ext xmlns:c16="http://schemas.microsoft.com/office/drawing/2014/chart" uri="{C3380CC4-5D6E-409C-BE32-E72D297353CC}">
              <c16:uniqueId val="{00000001-5693-E649-9511-95165BC346D8}"/>
            </c:ext>
          </c:extLst>
        </c:ser>
        <c:ser>
          <c:idx val="2"/>
          <c:order val="2"/>
          <c:tx>
            <c:strRef>
              <c:f>'China Military Spending Summary'!$D$155</c:f>
              <c:strCache>
                <c:ptCount val="1"/>
                <c:pt idx="0">
                  <c:v>India</c:v>
                </c:pt>
              </c:strCache>
            </c:strRef>
          </c:tx>
          <c:spPr>
            <a:ln w="28575" cap="rnd">
              <a:solidFill>
                <a:schemeClr val="accent3"/>
              </a:solidFill>
              <a:round/>
            </a:ln>
            <a:effectLst/>
          </c:spPr>
          <c:marker>
            <c:symbol val="none"/>
          </c:marker>
          <c:cat>
            <c:numRef>
              <c:f>'China Military Spending Summary'!$A$156:$A$188</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Summary'!$D$156:$D$188</c:f>
              <c:numCache>
                <c:formatCode>0.0</c:formatCode>
                <c:ptCount val="33"/>
                <c:pt idx="0">
                  <c:v>10589.796924594004</c:v>
                </c:pt>
                <c:pt idx="1">
                  <c:v>10537.035450052846</c:v>
                </c:pt>
                <c:pt idx="2">
                  <c:v>8622.4738813845506</c:v>
                </c:pt>
                <c:pt idx="3">
                  <c:v>8083.2314097098169</c:v>
                </c:pt>
                <c:pt idx="4">
                  <c:v>8253.5425814851133</c:v>
                </c:pt>
                <c:pt idx="5">
                  <c:v>8880.5512260268952</c:v>
                </c:pt>
                <c:pt idx="6">
                  <c:v>9754.4646298928965</c:v>
                </c:pt>
                <c:pt idx="7">
                  <c:v>9904.6727363038062</c:v>
                </c:pt>
                <c:pt idx="8">
                  <c:v>11464.883389832377</c:v>
                </c:pt>
                <c:pt idx="9">
                  <c:v>11920.610818383206</c:v>
                </c:pt>
                <c:pt idx="10">
                  <c:v>13895.562461386957</c:v>
                </c:pt>
                <c:pt idx="11">
                  <c:v>14287.514240703491</c:v>
                </c:pt>
                <c:pt idx="12">
                  <c:v>14600.642346099723</c:v>
                </c:pt>
                <c:pt idx="13">
                  <c:v>14749.667251590712</c:v>
                </c:pt>
                <c:pt idx="14">
                  <c:v>16333.986643282034</c:v>
                </c:pt>
                <c:pt idx="15">
                  <c:v>20238.566526541108</c:v>
                </c:pt>
                <c:pt idx="16">
                  <c:v>23072.312925170067</c:v>
                </c:pt>
                <c:pt idx="17">
                  <c:v>23951.927958152162</c:v>
                </c:pt>
                <c:pt idx="18">
                  <c:v>28254.773450064695</c:v>
                </c:pt>
                <c:pt idx="19">
                  <c:v>33002.376727379713</c:v>
                </c:pt>
                <c:pt idx="20">
                  <c:v>38722.154392184326</c:v>
                </c:pt>
                <c:pt idx="21">
                  <c:v>46090.445656500269</c:v>
                </c:pt>
                <c:pt idx="22">
                  <c:v>49633.815793702663</c:v>
                </c:pt>
                <c:pt idx="23">
                  <c:v>47216.920048206121</c:v>
                </c:pt>
                <c:pt idx="24">
                  <c:v>47403.528801422573</c:v>
                </c:pt>
                <c:pt idx="25">
                  <c:v>50914.096277082994</c:v>
                </c:pt>
                <c:pt idx="26">
                  <c:v>51295.483753943605</c:v>
                </c:pt>
                <c:pt idx="27">
                  <c:v>56637.622640874084</c:v>
                </c:pt>
                <c:pt idx="28">
                  <c:v>64559.435280692691</c:v>
                </c:pt>
                <c:pt idx="29">
                  <c:v>66257.801718274961</c:v>
                </c:pt>
                <c:pt idx="30">
                  <c:v>71468.900524304117</c:v>
                </c:pt>
                <c:pt idx="31">
                  <c:v>72937.064047799286</c:v>
                </c:pt>
                <c:pt idx="32">
                  <c:v>76598.031181426602</c:v>
                </c:pt>
              </c:numCache>
            </c:numRef>
          </c:val>
          <c:smooth val="0"/>
          <c:extLst>
            <c:ext xmlns:c16="http://schemas.microsoft.com/office/drawing/2014/chart" uri="{C3380CC4-5D6E-409C-BE32-E72D297353CC}">
              <c16:uniqueId val="{00000002-5693-E649-9511-95165BC346D8}"/>
            </c:ext>
          </c:extLst>
        </c:ser>
        <c:ser>
          <c:idx val="3"/>
          <c:order val="3"/>
          <c:tx>
            <c:strRef>
              <c:f>'China Military Spending Summary'!$E$155</c:f>
              <c:strCache>
                <c:ptCount val="1"/>
                <c:pt idx="0">
                  <c:v>Russia</c:v>
                </c:pt>
              </c:strCache>
            </c:strRef>
          </c:tx>
          <c:spPr>
            <a:ln w="28575" cap="rnd">
              <a:solidFill>
                <a:schemeClr val="accent4"/>
              </a:solidFill>
              <a:round/>
            </a:ln>
            <a:effectLst/>
          </c:spPr>
          <c:marker>
            <c:symbol val="none"/>
          </c:marker>
          <c:cat>
            <c:numRef>
              <c:f>'China Military Spending Summary'!$A$156:$A$188</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Summary'!$E$156:$E$188</c:f>
              <c:numCache>
                <c:formatCode>General</c:formatCode>
                <c:ptCount val="33"/>
                <c:pt idx="4" formatCode="0.0">
                  <c:v>7766.7200784134193</c:v>
                </c:pt>
                <c:pt idx="5" formatCode="0.0">
                  <c:v>13547.871733424627</c:v>
                </c:pt>
                <c:pt idx="6" formatCode="0.0">
                  <c:v>12741.629470405669</c:v>
                </c:pt>
                <c:pt idx="7" formatCode="0.0">
                  <c:v>15826.340651808399</c:v>
                </c:pt>
                <c:pt idx="8" formatCode="0.0">
                  <c:v>17577.353180646624</c:v>
                </c:pt>
                <c:pt idx="9" formatCode="0.0">
                  <c:v>7955.7304009858753</c:v>
                </c:pt>
                <c:pt idx="10" formatCode="0.0">
                  <c:v>6469.0352113534173</c:v>
                </c:pt>
                <c:pt idx="11" formatCode="0.0">
                  <c:v>9228.204143736757</c:v>
                </c:pt>
                <c:pt idx="12" formatCode="0.0">
                  <c:v>11683.151344772614</c:v>
                </c:pt>
                <c:pt idx="13" formatCode="0.0">
                  <c:v>13943.825063400162</c:v>
                </c:pt>
                <c:pt idx="14" formatCode="0.0">
                  <c:v>16973.739085103611</c:v>
                </c:pt>
                <c:pt idx="15" formatCode="0.0">
                  <c:v>20955.413570627861</c:v>
                </c:pt>
                <c:pt idx="16" formatCode="0.0">
                  <c:v>27336.9772736915</c:v>
                </c:pt>
                <c:pt idx="17" formatCode="0.0">
                  <c:v>34517.781618918023</c:v>
                </c:pt>
                <c:pt idx="18" formatCode="0.0">
                  <c:v>43534.994996247187</c:v>
                </c:pt>
                <c:pt idx="19" formatCode="0.0">
                  <c:v>56183.7853932539</c:v>
                </c:pt>
                <c:pt idx="20" formatCode="0.0">
                  <c:v>51532.116797519877</c:v>
                </c:pt>
                <c:pt idx="21" formatCode="0.0">
                  <c:v>58720.227608757938</c:v>
                </c:pt>
                <c:pt idx="22" formatCode="0.0">
                  <c:v>70237.523951494601</c:v>
                </c:pt>
                <c:pt idx="23" formatCode="0.0">
                  <c:v>81469.399931257663</c:v>
                </c:pt>
                <c:pt idx="24" formatCode="0.0">
                  <c:v>88352.896463559809</c:v>
                </c:pt>
                <c:pt idx="25" formatCode="0.0">
                  <c:v>84696.504653497803</c:v>
                </c:pt>
                <c:pt idx="26" formatCode="0.0">
                  <c:v>66421.822179920564</c:v>
                </c:pt>
                <c:pt idx="27" formatCode="0.0">
                  <c:v>69245.294552846593</c:v>
                </c:pt>
                <c:pt idx="28" formatCode="0.0">
                  <c:v>66913.033536783143</c:v>
                </c:pt>
                <c:pt idx="29" formatCode="0.0">
                  <c:v>61609.204756417079</c:v>
                </c:pt>
                <c:pt idx="30" formatCode="0.0">
                  <c:v>65201.335848356466</c:v>
                </c:pt>
                <c:pt idx="31" formatCode="0.0">
                  <c:v>61712.537168937131</c:v>
                </c:pt>
                <c:pt idx="32" formatCode="0.0">
                  <c:v>65907.705047104493</c:v>
                </c:pt>
              </c:numCache>
            </c:numRef>
          </c:val>
          <c:smooth val="0"/>
          <c:extLst>
            <c:ext xmlns:c16="http://schemas.microsoft.com/office/drawing/2014/chart" uri="{C3380CC4-5D6E-409C-BE32-E72D297353CC}">
              <c16:uniqueId val="{00000003-5693-E649-9511-95165BC346D8}"/>
            </c:ext>
          </c:extLst>
        </c:ser>
        <c:ser>
          <c:idx val="4"/>
          <c:order val="4"/>
          <c:tx>
            <c:strRef>
              <c:f>'China Military Spending Summary'!$F$155</c:f>
              <c:strCache>
                <c:ptCount val="1"/>
                <c:pt idx="0">
                  <c:v>South Korea</c:v>
                </c:pt>
              </c:strCache>
            </c:strRef>
          </c:tx>
          <c:spPr>
            <a:ln w="28575" cap="rnd">
              <a:solidFill>
                <a:schemeClr val="accent5"/>
              </a:solidFill>
              <a:round/>
            </a:ln>
            <a:effectLst/>
          </c:spPr>
          <c:marker>
            <c:symbol val="none"/>
          </c:marker>
          <c:cat>
            <c:numRef>
              <c:f>'China Military Spending Summary'!$A$156:$A$188</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Summary'!$F$156:$F$188</c:f>
              <c:numCache>
                <c:formatCode>0.0</c:formatCode>
                <c:ptCount val="33"/>
                <c:pt idx="0">
                  <c:v>9468.9748844302521</c:v>
                </c:pt>
                <c:pt idx="1">
                  <c:v>10110.714871058713</c:v>
                </c:pt>
                <c:pt idx="2">
                  <c:v>10956.524347756129</c:v>
                </c:pt>
                <c:pt idx="3">
                  <c:v>11614.665196099153</c:v>
                </c:pt>
                <c:pt idx="4">
                  <c:v>12377.424872706251</c:v>
                </c:pt>
                <c:pt idx="5">
                  <c:v>13519.265762727053</c:v>
                </c:pt>
                <c:pt idx="6">
                  <c:v>16085.095679480546</c:v>
                </c:pt>
                <c:pt idx="7">
                  <c:v>16408.665266957796</c:v>
                </c:pt>
                <c:pt idx="8">
                  <c:v>14848.484529937799</c:v>
                </c:pt>
                <c:pt idx="9">
                  <c:v>10457.957529398333</c:v>
                </c:pt>
                <c:pt idx="10">
                  <c:v>12095.186823909424</c:v>
                </c:pt>
                <c:pt idx="11">
                  <c:v>13801.1070241211</c:v>
                </c:pt>
                <c:pt idx="12">
                  <c:v>12941.850827659393</c:v>
                </c:pt>
                <c:pt idx="13">
                  <c:v>14101.703314709574</c:v>
                </c:pt>
                <c:pt idx="14">
                  <c:v>15847.047272177979</c:v>
                </c:pt>
                <c:pt idx="15">
                  <c:v>17829.864142772327</c:v>
                </c:pt>
                <c:pt idx="16">
                  <c:v>22159.512557122216</c:v>
                </c:pt>
                <c:pt idx="17">
                  <c:v>25177.237741034423</c:v>
                </c:pt>
                <c:pt idx="18">
                  <c:v>27726.129585249291</c:v>
                </c:pt>
                <c:pt idx="19">
                  <c:v>26072.410507690216</c:v>
                </c:pt>
                <c:pt idx="20">
                  <c:v>24575.661939182253</c:v>
                </c:pt>
                <c:pt idx="21">
                  <c:v>28175.181218967875</c:v>
                </c:pt>
                <c:pt idx="22">
                  <c:v>30991.707946476108</c:v>
                </c:pt>
                <c:pt idx="23">
                  <c:v>31951.760810318963</c:v>
                </c:pt>
                <c:pt idx="24">
                  <c:v>34311.220715166462</c:v>
                </c:pt>
                <c:pt idx="25">
                  <c:v>37552.298953823192</c:v>
                </c:pt>
                <c:pt idx="26">
                  <c:v>36570.769322574437</c:v>
                </c:pt>
                <c:pt idx="27">
                  <c:v>36885.283430023352</c:v>
                </c:pt>
                <c:pt idx="28">
                  <c:v>39170.682135621551</c:v>
                </c:pt>
                <c:pt idx="29">
                  <c:v>43069.973342875237</c:v>
                </c:pt>
                <c:pt idx="30">
                  <c:v>43890.86198613685</c:v>
                </c:pt>
                <c:pt idx="31">
                  <c:v>45523.984708106233</c:v>
                </c:pt>
                <c:pt idx="32">
                  <c:v>50226.948866567007</c:v>
                </c:pt>
              </c:numCache>
            </c:numRef>
          </c:val>
          <c:smooth val="0"/>
          <c:extLst>
            <c:ext xmlns:c16="http://schemas.microsoft.com/office/drawing/2014/chart" uri="{C3380CC4-5D6E-409C-BE32-E72D297353CC}">
              <c16:uniqueId val="{00000004-5693-E649-9511-95165BC346D8}"/>
            </c:ext>
          </c:extLst>
        </c:ser>
        <c:ser>
          <c:idx val="5"/>
          <c:order val="5"/>
          <c:tx>
            <c:strRef>
              <c:f>'China Military Spending Summary'!$G$155</c:f>
              <c:strCache>
                <c:ptCount val="1"/>
                <c:pt idx="0">
                  <c:v>Philippines</c:v>
                </c:pt>
              </c:strCache>
            </c:strRef>
          </c:tx>
          <c:spPr>
            <a:ln w="28575" cap="rnd">
              <a:solidFill>
                <a:schemeClr val="accent6"/>
              </a:solidFill>
              <a:round/>
            </a:ln>
            <a:effectLst/>
          </c:spPr>
          <c:marker>
            <c:symbol val="none"/>
          </c:marker>
          <c:cat>
            <c:numRef>
              <c:f>'China Military Spending Summary'!$A$156:$A$188</c:f>
              <c:numCache>
                <c:formatCode>General</c:formatCode>
                <c:ptCount val="33"/>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pt idx="29">
                  <c:v>2018</c:v>
                </c:pt>
                <c:pt idx="30">
                  <c:v>2019</c:v>
                </c:pt>
                <c:pt idx="31">
                  <c:v>2020</c:v>
                </c:pt>
                <c:pt idx="32">
                  <c:v>2021</c:v>
                </c:pt>
              </c:numCache>
            </c:numRef>
          </c:cat>
          <c:val>
            <c:numRef>
              <c:f>'China Military Spending Summary'!$G$156:$G$188</c:f>
              <c:numCache>
                <c:formatCode>0.0</c:formatCode>
                <c:ptCount val="33"/>
                <c:pt idx="0">
                  <c:v>954.92876103548383</c:v>
                </c:pt>
                <c:pt idx="1">
                  <c:v>951.48186997387961</c:v>
                </c:pt>
                <c:pt idx="2">
                  <c:v>913.21974190824858</c:v>
                </c:pt>
                <c:pt idx="3">
                  <c:v>1078.843704066634</c:v>
                </c:pt>
                <c:pt idx="4">
                  <c:v>1173.017500129057</c:v>
                </c:pt>
                <c:pt idx="5">
                  <c:v>1392.1990218494011</c:v>
                </c:pt>
                <c:pt idx="6">
                  <c:v>1700.4024966458612</c:v>
                </c:pt>
                <c:pt idx="7">
                  <c:v>1879.3031762924309</c:v>
                </c:pt>
                <c:pt idx="8">
                  <c:v>1576.4471152704211</c:v>
                </c:pt>
                <c:pt idx="9">
                  <c:v>1225.5612805094258</c:v>
                </c:pt>
                <c:pt idx="10">
                  <c:v>1341.0166543017217</c:v>
                </c:pt>
                <c:pt idx="11">
                  <c:v>1303.0776854791445</c:v>
                </c:pt>
                <c:pt idx="12">
                  <c:v>1122.1039915595595</c:v>
                </c:pt>
                <c:pt idx="13">
                  <c:v>1199.1217666984476</c:v>
                </c:pt>
                <c:pt idx="14">
                  <c:v>1301.2860840576127</c:v>
                </c:pt>
                <c:pt idx="15">
                  <c:v>1243.2213476469442</c:v>
                </c:pt>
                <c:pt idx="16">
                  <c:v>1372.7024353051165</c:v>
                </c:pt>
                <c:pt idx="17">
                  <c:v>1607.2712674634554</c:v>
                </c:pt>
                <c:pt idx="18">
                  <c:v>2014.3710291147688</c:v>
                </c:pt>
                <c:pt idx="19">
                  <c:v>2270.9049190831911</c:v>
                </c:pt>
                <c:pt idx="20">
                  <c:v>2115.7851244869412</c:v>
                </c:pt>
                <c:pt idx="21">
                  <c:v>2438.1895689840544</c:v>
                </c:pt>
                <c:pt idx="22">
                  <c:v>2701.4921582615884</c:v>
                </c:pt>
                <c:pt idx="23">
                  <c:v>2898.6852574546278</c:v>
                </c:pt>
                <c:pt idx="24">
                  <c:v>3377.0278611512927</c:v>
                </c:pt>
                <c:pt idx="25">
                  <c:v>3103.131460158857</c:v>
                </c:pt>
                <c:pt idx="26">
                  <c:v>3335.5500490295681</c:v>
                </c:pt>
                <c:pt idx="27">
                  <c:v>3331.5028470633661</c:v>
                </c:pt>
                <c:pt idx="28">
                  <c:v>4096.341612117194</c:v>
                </c:pt>
                <c:pt idx="29">
                  <c:v>2842.6186718544618</c:v>
                </c:pt>
                <c:pt idx="30">
                  <c:v>3471.5840340195227</c:v>
                </c:pt>
                <c:pt idx="31">
                  <c:v>3732.6736663912452</c:v>
                </c:pt>
                <c:pt idx="32">
                  <c:v>4090.523772772508</c:v>
                </c:pt>
              </c:numCache>
            </c:numRef>
          </c:val>
          <c:smooth val="0"/>
          <c:extLst>
            <c:ext xmlns:c16="http://schemas.microsoft.com/office/drawing/2014/chart" uri="{C3380CC4-5D6E-409C-BE32-E72D297353CC}">
              <c16:uniqueId val="{00000005-5693-E649-9511-95165BC346D8}"/>
            </c:ext>
          </c:extLst>
        </c:ser>
        <c:dLbls>
          <c:showLegendKey val="0"/>
          <c:showVal val="0"/>
          <c:showCatName val="0"/>
          <c:showSerName val="0"/>
          <c:showPercent val="0"/>
          <c:showBubbleSize val="0"/>
        </c:dLbls>
        <c:smooth val="0"/>
        <c:axId val="1618431328"/>
        <c:axId val="1652544640"/>
      </c:lineChart>
      <c:catAx>
        <c:axId val="161843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Year</a:t>
                </a:r>
              </a:p>
            </c:rich>
          </c:tx>
          <c:layout>
            <c:manualLayout>
              <c:xMode val="edge"/>
              <c:yMode val="edge"/>
              <c:x val="0.56393987378610078"/>
              <c:y val="0.938721364137359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544640"/>
        <c:crosses val="autoZero"/>
        <c:auto val="1"/>
        <c:lblAlgn val="ctr"/>
        <c:lblOffset val="100"/>
        <c:noMultiLvlLbl val="0"/>
      </c:catAx>
      <c:valAx>
        <c:axId val="165254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Military</a:t>
                </a:r>
                <a:r>
                  <a:rPr lang="en-US" sz="1400" baseline="0"/>
                  <a:t> Spending</a:t>
                </a:r>
                <a:endParaRPr lang="en-US" sz="1400"/>
              </a:p>
            </c:rich>
          </c:tx>
          <c:layout>
            <c:manualLayout>
              <c:xMode val="edge"/>
              <c:yMode val="edge"/>
              <c:x val="4.6326151143246626E-2"/>
              <c:y val="0.350916310905573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431328"/>
        <c:crosses val="autoZero"/>
        <c:crossBetween val="between"/>
      </c:valAx>
      <c:spPr>
        <a:noFill/>
        <a:ln>
          <a:noFill/>
        </a:ln>
        <a:effectLst/>
      </c:spPr>
    </c:plotArea>
    <c:legend>
      <c:legendPos val="b"/>
      <c:layout>
        <c:manualLayout>
          <c:xMode val="edge"/>
          <c:yMode val="edge"/>
          <c:x val="0.61254075577530576"/>
          <c:y val="0.18354476281050131"/>
          <c:w val="0.38745931012779677"/>
          <c:h val="3.47569743658959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Personnel Count by Military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8B-7346-8904-E19B95E908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8B-7346-8904-E19B95E908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8B-7346-8904-E19B95E908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8B-7346-8904-E19B95E908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8B-7346-8904-E19B95E908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8B-7346-8904-E19B95E908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'China Military Summary'!$A$24:$A$29</c:f>
              <c:strCache>
                <c:ptCount val="6"/>
                <c:pt idx="0">
                  <c:v>Ground Forces</c:v>
                </c:pt>
                <c:pt idx="1">
                  <c:v>Navy</c:v>
                </c:pt>
                <c:pt idx="2">
                  <c:v>Air Force </c:v>
                </c:pt>
                <c:pt idx="3">
                  <c:v>Strategic Missile Forces</c:v>
                </c:pt>
                <c:pt idx="4">
                  <c:v>Strategic Support Force</c:v>
                </c:pt>
                <c:pt idx="5">
                  <c:v>Other</c:v>
                </c:pt>
              </c:strCache>
            </c:strRef>
          </c:cat>
          <c:val>
            <c:numRef>
              <c:f>'China Military Summary'!$B$24:$B$29</c:f>
              <c:numCache>
                <c:formatCode>General</c:formatCode>
                <c:ptCount val="6"/>
                <c:pt idx="0">
                  <c:v>965000</c:v>
                </c:pt>
                <c:pt idx="1">
                  <c:v>260000</c:v>
                </c:pt>
                <c:pt idx="2">
                  <c:v>395000</c:v>
                </c:pt>
                <c:pt idx="3">
                  <c:v>120000</c:v>
                </c:pt>
                <c:pt idx="4">
                  <c:v>145000</c:v>
                </c:pt>
                <c:pt idx="5">
                  <c:v>150000</c:v>
                </c:pt>
              </c:numCache>
            </c:numRef>
          </c:val>
          <c:extLst>
            <c:ext xmlns:c16="http://schemas.microsoft.com/office/drawing/2014/chart" uri="{C3380CC4-5D6E-409C-BE32-E72D297353CC}">
              <c16:uniqueId val="{00000000-56BE-1445-ADB8-45B94475628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Navy Units Of China &amp;</a:t>
            </a:r>
            <a:r>
              <a:rPr lang="en-US" baseline="0"/>
              <a:t> Asian Powers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'China Military Summary'!$A$2</c:f>
              <c:strCache>
                <c:ptCount val="1"/>
                <c:pt idx="0">
                  <c:v>China</c:v>
                </c:pt>
              </c:strCache>
            </c:strRef>
          </c:tx>
          <c:spPr>
            <a:solidFill>
              <a:schemeClr val="accent1"/>
            </a:solidFill>
            <a:ln>
              <a:noFill/>
            </a:ln>
            <a:effectLst/>
          </c:spPr>
          <c:invertIfNegative val="0"/>
          <c:cat>
            <c:strRef>
              <c:f>'China Military Summary'!$B$1:$G$1</c:f>
              <c:strCache>
                <c:ptCount val="6"/>
                <c:pt idx="0">
                  <c:v>Submarines</c:v>
                </c:pt>
                <c:pt idx="1">
                  <c:v>Aircraft Carriers</c:v>
                </c:pt>
                <c:pt idx="2">
                  <c:v>Cruisers</c:v>
                </c:pt>
                <c:pt idx="3">
                  <c:v>Destroyers</c:v>
                </c:pt>
                <c:pt idx="4">
                  <c:v>Frigates</c:v>
                </c:pt>
                <c:pt idx="5">
                  <c:v>Corvettes</c:v>
                </c:pt>
              </c:strCache>
            </c:strRef>
          </c:cat>
          <c:val>
            <c:numRef>
              <c:f>'China Military Summary'!$B$2:$G$2</c:f>
              <c:numCache>
                <c:formatCode>General</c:formatCode>
                <c:ptCount val="6"/>
                <c:pt idx="0">
                  <c:v>59</c:v>
                </c:pt>
                <c:pt idx="1">
                  <c:v>2</c:v>
                </c:pt>
                <c:pt idx="2">
                  <c:v>5</c:v>
                </c:pt>
                <c:pt idx="3">
                  <c:v>36</c:v>
                </c:pt>
                <c:pt idx="4">
                  <c:v>45</c:v>
                </c:pt>
                <c:pt idx="5">
                  <c:v>72</c:v>
                </c:pt>
              </c:numCache>
            </c:numRef>
          </c:val>
          <c:extLst>
            <c:ext xmlns:c16="http://schemas.microsoft.com/office/drawing/2014/chart" uri="{C3380CC4-5D6E-409C-BE32-E72D297353CC}">
              <c16:uniqueId val="{00000000-C278-2144-9799-0C66C9596217}"/>
            </c:ext>
          </c:extLst>
        </c:ser>
        <c:ser>
          <c:idx val="1"/>
          <c:order val="1"/>
          <c:tx>
            <c:strRef>
              <c:f>'China Military Summary'!$A$3</c:f>
              <c:strCache>
                <c:ptCount val="1"/>
                <c:pt idx="0">
                  <c:v>Japan</c:v>
                </c:pt>
              </c:strCache>
            </c:strRef>
          </c:tx>
          <c:spPr>
            <a:solidFill>
              <a:schemeClr val="accent2"/>
            </a:solidFill>
            <a:ln>
              <a:noFill/>
            </a:ln>
            <a:effectLst/>
          </c:spPr>
          <c:invertIfNegative val="0"/>
          <c:cat>
            <c:strRef>
              <c:f>'China Military Summary'!$B$1:$G$1</c:f>
              <c:strCache>
                <c:ptCount val="6"/>
                <c:pt idx="0">
                  <c:v>Submarines</c:v>
                </c:pt>
                <c:pt idx="1">
                  <c:v>Aircraft Carriers</c:v>
                </c:pt>
                <c:pt idx="2">
                  <c:v>Cruisers</c:v>
                </c:pt>
                <c:pt idx="3">
                  <c:v>Destroyers</c:v>
                </c:pt>
                <c:pt idx="4">
                  <c:v>Frigates</c:v>
                </c:pt>
                <c:pt idx="5">
                  <c:v>Corvettes</c:v>
                </c:pt>
              </c:strCache>
            </c:strRef>
          </c:cat>
          <c:val>
            <c:numRef>
              <c:f>'China Military Summary'!$B$3:$G$3</c:f>
              <c:numCache>
                <c:formatCode>General</c:formatCode>
                <c:ptCount val="6"/>
                <c:pt idx="0">
                  <c:v>22</c:v>
                </c:pt>
                <c:pt idx="1">
                  <c:v>4</c:v>
                </c:pt>
                <c:pt idx="2">
                  <c:v>4</c:v>
                </c:pt>
                <c:pt idx="3">
                  <c:v>35</c:v>
                </c:pt>
                <c:pt idx="4">
                  <c:v>6</c:v>
                </c:pt>
                <c:pt idx="5">
                  <c:v>0</c:v>
                </c:pt>
              </c:numCache>
            </c:numRef>
          </c:val>
          <c:extLst>
            <c:ext xmlns:c16="http://schemas.microsoft.com/office/drawing/2014/chart" uri="{C3380CC4-5D6E-409C-BE32-E72D297353CC}">
              <c16:uniqueId val="{00000001-C278-2144-9799-0C66C9596217}"/>
            </c:ext>
          </c:extLst>
        </c:ser>
        <c:ser>
          <c:idx val="2"/>
          <c:order val="2"/>
          <c:tx>
            <c:strRef>
              <c:f>'China Military Summary'!$A$4</c:f>
              <c:strCache>
                <c:ptCount val="1"/>
                <c:pt idx="0">
                  <c:v>Russia</c:v>
                </c:pt>
              </c:strCache>
            </c:strRef>
          </c:tx>
          <c:spPr>
            <a:solidFill>
              <a:schemeClr val="accent3"/>
            </a:solidFill>
            <a:ln>
              <a:noFill/>
            </a:ln>
            <a:effectLst/>
          </c:spPr>
          <c:invertIfNegative val="0"/>
          <c:cat>
            <c:strRef>
              <c:f>'China Military Summary'!$B$1:$G$1</c:f>
              <c:strCache>
                <c:ptCount val="6"/>
                <c:pt idx="0">
                  <c:v>Submarines</c:v>
                </c:pt>
                <c:pt idx="1">
                  <c:v>Aircraft Carriers</c:v>
                </c:pt>
                <c:pt idx="2">
                  <c:v>Cruisers</c:v>
                </c:pt>
                <c:pt idx="3">
                  <c:v>Destroyers</c:v>
                </c:pt>
                <c:pt idx="4">
                  <c:v>Frigates</c:v>
                </c:pt>
                <c:pt idx="5">
                  <c:v>Corvettes</c:v>
                </c:pt>
              </c:strCache>
            </c:strRef>
          </c:cat>
          <c:val>
            <c:numRef>
              <c:f>'China Military Summary'!$B$4:$G$4</c:f>
              <c:numCache>
                <c:formatCode>General</c:formatCode>
                <c:ptCount val="6"/>
                <c:pt idx="0">
                  <c:v>49</c:v>
                </c:pt>
                <c:pt idx="1">
                  <c:v>1</c:v>
                </c:pt>
                <c:pt idx="2">
                  <c:v>4</c:v>
                </c:pt>
                <c:pt idx="3">
                  <c:v>11</c:v>
                </c:pt>
                <c:pt idx="4">
                  <c:v>16</c:v>
                </c:pt>
                <c:pt idx="5">
                  <c:v>42</c:v>
                </c:pt>
              </c:numCache>
            </c:numRef>
          </c:val>
          <c:extLst>
            <c:ext xmlns:c16="http://schemas.microsoft.com/office/drawing/2014/chart" uri="{C3380CC4-5D6E-409C-BE32-E72D297353CC}">
              <c16:uniqueId val="{00000002-C278-2144-9799-0C66C9596217}"/>
            </c:ext>
          </c:extLst>
        </c:ser>
        <c:ser>
          <c:idx val="3"/>
          <c:order val="3"/>
          <c:tx>
            <c:strRef>
              <c:f>'China Military Summary'!$A$5</c:f>
              <c:strCache>
                <c:ptCount val="1"/>
                <c:pt idx="0">
                  <c:v>India</c:v>
                </c:pt>
              </c:strCache>
            </c:strRef>
          </c:tx>
          <c:spPr>
            <a:solidFill>
              <a:schemeClr val="accent4"/>
            </a:solidFill>
            <a:ln>
              <a:noFill/>
            </a:ln>
            <a:effectLst/>
          </c:spPr>
          <c:invertIfNegative val="0"/>
          <c:cat>
            <c:strRef>
              <c:f>'China Military Summary'!$B$1:$G$1</c:f>
              <c:strCache>
                <c:ptCount val="6"/>
                <c:pt idx="0">
                  <c:v>Submarines</c:v>
                </c:pt>
                <c:pt idx="1">
                  <c:v>Aircraft Carriers</c:v>
                </c:pt>
                <c:pt idx="2">
                  <c:v>Cruisers</c:v>
                </c:pt>
                <c:pt idx="3">
                  <c:v>Destroyers</c:v>
                </c:pt>
                <c:pt idx="4">
                  <c:v>Frigates</c:v>
                </c:pt>
                <c:pt idx="5">
                  <c:v>Corvettes</c:v>
                </c:pt>
              </c:strCache>
            </c:strRef>
          </c:cat>
          <c:val>
            <c:numRef>
              <c:f>'China Military Summary'!$B$5:$G$5</c:f>
              <c:numCache>
                <c:formatCode>General</c:formatCode>
                <c:ptCount val="6"/>
                <c:pt idx="0">
                  <c:v>17</c:v>
                </c:pt>
                <c:pt idx="1">
                  <c:v>1</c:v>
                </c:pt>
                <c:pt idx="2">
                  <c:v>0</c:v>
                </c:pt>
                <c:pt idx="3">
                  <c:v>10</c:v>
                </c:pt>
                <c:pt idx="4">
                  <c:v>17</c:v>
                </c:pt>
                <c:pt idx="5">
                  <c:v>8</c:v>
                </c:pt>
              </c:numCache>
            </c:numRef>
          </c:val>
          <c:extLst>
            <c:ext xmlns:c16="http://schemas.microsoft.com/office/drawing/2014/chart" uri="{C3380CC4-5D6E-409C-BE32-E72D297353CC}">
              <c16:uniqueId val="{00000003-C278-2144-9799-0C66C9596217}"/>
            </c:ext>
          </c:extLst>
        </c:ser>
        <c:dLbls>
          <c:showLegendKey val="0"/>
          <c:showVal val="0"/>
          <c:showCatName val="0"/>
          <c:showSerName val="0"/>
          <c:showPercent val="0"/>
          <c:showBubbleSize val="0"/>
        </c:dLbls>
        <c:gapWidth val="219"/>
        <c:overlap val="-27"/>
        <c:axId val="656811280"/>
        <c:axId val="654919120"/>
      </c:barChart>
      <c:catAx>
        <c:axId val="65681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19120"/>
        <c:crosses val="autoZero"/>
        <c:auto val="1"/>
        <c:lblAlgn val="ctr"/>
        <c:lblOffset val="100"/>
        <c:noMultiLvlLbl val="0"/>
      </c:catAx>
      <c:valAx>
        <c:axId val="65491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1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effectLst/>
              </a:rPr>
              <a:t># of Air Units of China &amp; Asian Powers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'China Military Summary'!$A$9</c:f>
              <c:strCache>
                <c:ptCount val="1"/>
                <c:pt idx="0">
                  <c:v>China</c:v>
                </c:pt>
              </c:strCache>
            </c:strRef>
          </c:tx>
          <c:spPr>
            <a:solidFill>
              <a:schemeClr val="accent1"/>
            </a:solidFill>
            <a:ln>
              <a:noFill/>
            </a:ln>
            <a:effectLst/>
          </c:spPr>
          <c:invertIfNegative val="0"/>
          <c:cat>
            <c:strRef>
              <c:f>'China Military Summary'!$B$8:$G$8</c:f>
              <c:strCache>
                <c:ptCount val="6"/>
                <c:pt idx="0">
                  <c:v>Combat Aircraft</c:v>
                </c:pt>
                <c:pt idx="1">
                  <c:v>Special Mission</c:v>
                </c:pt>
                <c:pt idx="2">
                  <c:v>Tanker</c:v>
                </c:pt>
                <c:pt idx="3">
                  <c:v>Transport</c:v>
                </c:pt>
                <c:pt idx="4">
                  <c:v>Combat Helicopter</c:v>
                </c:pt>
                <c:pt idx="5">
                  <c:v>Training Aircraft</c:v>
                </c:pt>
              </c:strCache>
            </c:strRef>
          </c:cat>
          <c:val>
            <c:numRef>
              <c:f>'China Military Summary'!$B$9:$G$9</c:f>
              <c:numCache>
                <c:formatCode>General</c:formatCode>
                <c:ptCount val="6"/>
                <c:pt idx="0">
                  <c:v>1360</c:v>
                </c:pt>
                <c:pt idx="1">
                  <c:v>64</c:v>
                </c:pt>
                <c:pt idx="2">
                  <c:v>3</c:v>
                </c:pt>
                <c:pt idx="3">
                  <c:v>238</c:v>
                </c:pt>
                <c:pt idx="4">
                  <c:v>65</c:v>
                </c:pt>
                <c:pt idx="5">
                  <c:v>261</c:v>
                </c:pt>
              </c:numCache>
            </c:numRef>
          </c:val>
          <c:extLst>
            <c:ext xmlns:c16="http://schemas.microsoft.com/office/drawing/2014/chart" uri="{C3380CC4-5D6E-409C-BE32-E72D297353CC}">
              <c16:uniqueId val="{00000000-8BBB-BF44-A4FE-E7598CA84635}"/>
            </c:ext>
          </c:extLst>
        </c:ser>
        <c:ser>
          <c:idx val="1"/>
          <c:order val="1"/>
          <c:tx>
            <c:strRef>
              <c:f>'China Military Summary'!$A$10</c:f>
              <c:strCache>
                <c:ptCount val="1"/>
                <c:pt idx="0">
                  <c:v>Japan</c:v>
                </c:pt>
              </c:strCache>
            </c:strRef>
          </c:tx>
          <c:spPr>
            <a:solidFill>
              <a:schemeClr val="accent2"/>
            </a:solidFill>
            <a:ln>
              <a:noFill/>
            </a:ln>
            <a:effectLst/>
          </c:spPr>
          <c:invertIfNegative val="0"/>
          <c:cat>
            <c:strRef>
              <c:f>'China Military Summary'!$B$8:$G$8</c:f>
              <c:strCache>
                <c:ptCount val="6"/>
                <c:pt idx="0">
                  <c:v>Combat Aircraft</c:v>
                </c:pt>
                <c:pt idx="1">
                  <c:v>Special Mission</c:v>
                </c:pt>
                <c:pt idx="2">
                  <c:v>Tanker</c:v>
                </c:pt>
                <c:pt idx="3">
                  <c:v>Transport</c:v>
                </c:pt>
                <c:pt idx="4">
                  <c:v>Combat Helicopter</c:v>
                </c:pt>
                <c:pt idx="5">
                  <c:v>Training Aircraft</c:v>
                </c:pt>
              </c:strCache>
            </c:strRef>
          </c:cat>
          <c:val>
            <c:numRef>
              <c:f>'China Military Summary'!$B$10:$G$10</c:f>
              <c:numCache>
                <c:formatCode>General</c:formatCode>
                <c:ptCount val="6"/>
                <c:pt idx="0">
                  <c:v>240</c:v>
                </c:pt>
                <c:pt idx="1">
                  <c:v>53</c:v>
                </c:pt>
                <c:pt idx="2">
                  <c:v>7</c:v>
                </c:pt>
                <c:pt idx="3">
                  <c:v>41</c:v>
                </c:pt>
                <c:pt idx="4">
                  <c:v>71</c:v>
                </c:pt>
                <c:pt idx="5">
                  <c:v>334</c:v>
                </c:pt>
              </c:numCache>
            </c:numRef>
          </c:val>
          <c:extLst>
            <c:ext xmlns:c16="http://schemas.microsoft.com/office/drawing/2014/chart" uri="{C3380CC4-5D6E-409C-BE32-E72D297353CC}">
              <c16:uniqueId val="{00000001-8BBB-BF44-A4FE-E7598CA84635}"/>
            </c:ext>
          </c:extLst>
        </c:ser>
        <c:ser>
          <c:idx val="2"/>
          <c:order val="2"/>
          <c:tx>
            <c:strRef>
              <c:f>'China Military Summary'!$A$11</c:f>
              <c:strCache>
                <c:ptCount val="1"/>
                <c:pt idx="0">
                  <c:v>Russia</c:v>
                </c:pt>
              </c:strCache>
            </c:strRef>
          </c:tx>
          <c:spPr>
            <a:solidFill>
              <a:schemeClr val="accent3"/>
            </a:solidFill>
            <a:ln>
              <a:noFill/>
            </a:ln>
            <a:effectLst/>
          </c:spPr>
          <c:invertIfNegative val="0"/>
          <c:cat>
            <c:strRef>
              <c:f>'China Military Summary'!$B$8:$G$8</c:f>
              <c:strCache>
                <c:ptCount val="6"/>
                <c:pt idx="0">
                  <c:v>Combat Aircraft</c:v>
                </c:pt>
                <c:pt idx="1">
                  <c:v>Special Mission</c:v>
                </c:pt>
                <c:pt idx="2">
                  <c:v>Tanker</c:v>
                </c:pt>
                <c:pt idx="3">
                  <c:v>Transport</c:v>
                </c:pt>
                <c:pt idx="4">
                  <c:v>Combat Helicopter</c:v>
                </c:pt>
                <c:pt idx="5">
                  <c:v>Training Aircraft</c:v>
                </c:pt>
              </c:strCache>
            </c:strRef>
          </c:cat>
          <c:val>
            <c:numRef>
              <c:f>'China Military Summary'!$B$11:$G$11</c:f>
              <c:numCache>
                <c:formatCode>General</c:formatCode>
                <c:ptCount val="6"/>
                <c:pt idx="0">
                  <c:v>1446</c:v>
                </c:pt>
                <c:pt idx="1">
                  <c:v>69</c:v>
                </c:pt>
                <c:pt idx="2">
                  <c:v>20</c:v>
                </c:pt>
                <c:pt idx="3">
                  <c:v>408</c:v>
                </c:pt>
                <c:pt idx="4">
                  <c:v>1424</c:v>
                </c:pt>
                <c:pt idx="5">
                  <c:v>507</c:v>
                </c:pt>
              </c:numCache>
            </c:numRef>
          </c:val>
          <c:extLst>
            <c:ext xmlns:c16="http://schemas.microsoft.com/office/drawing/2014/chart" uri="{C3380CC4-5D6E-409C-BE32-E72D297353CC}">
              <c16:uniqueId val="{00000002-8BBB-BF44-A4FE-E7598CA84635}"/>
            </c:ext>
          </c:extLst>
        </c:ser>
        <c:ser>
          <c:idx val="3"/>
          <c:order val="3"/>
          <c:tx>
            <c:strRef>
              <c:f>'China Military Summary'!$A$12</c:f>
              <c:strCache>
                <c:ptCount val="1"/>
                <c:pt idx="0">
                  <c:v>India</c:v>
                </c:pt>
              </c:strCache>
            </c:strRef>
          </c:tx>
          <c:spPr>
            <a:solidFill>
              <a:schemeClr val="accent4"/>
            </a:solidFill>
            <a:ln>
              <a:noFill/>
            </a:ln>
            <a:effectLst/>
          </c:spPr>
          <c:invertIfNegative val="0"/>
          <c:cat>
            <c:strRef>
              <c:f>'China Military Summary'!$B$8:$G$8</c:f>
              <c:strCache>
                <c:ptCount val="6"/>
                <c:pt idx="0">
                  <c:v>Combat Aircraft</c:v>
                </c:pt>
                <c:pt idx="1">
                  <c:v>Special Mission</c:v>
                </c:pt>
                <c:pt idx="2">
                  <c:v>Tanker</c:v>
                </c:pt>
                <c:pt idx="3">
                  <c:v>Transport</c:v>
                </c:pt>
                <c:pt idx="4">
                  <c:v>Combat Helicopter</c:v>
                </c:pt>
                <c:pt idx="5">
                  <c:v>Training Aircraft</c:v>
                </c:pt>
              </c:strCache>
            </c:strRef>
          </c:cat>
          <c:val>
            <c:numRef>
              <c:f>'China Military Summary'!$B$12:$G$12</c:f>
              <c:numCache>
                <c:formatCode>General</c:formatCode>
                <c:ptCount val="6"/>
                <c:pt idx="0">
                  <c:v>658</c:v>
                </c:pt>
                <c:pt idx="1">
                  <c:v>15</c:v>
                </c:pt>
                <c:pt idx="2">
                  <c:v>6</c:v>
                </c:pt>
                <c:pt idx="3">
                  <c:v>253</c:v>
                </c:pt>
                <c:pt idx="4">
                  <c:v>476</c:v>
                </c:pt>
                <c:pt idx="5">
                  <c:v>307</c:v>
                </c:pt>
              </c:numCache>
            </c:numRef>
          </c:val>
          <c:extLst>
            <c:ext xmlns:c16="http://schemas.microsoft.com/office/drawing/2014/chart" uri="{C3380CC4-5D6E-409C-BE32-E72D297353CC}">
              <c16:uniqueId val="{00000003-8BBB-BF44-A4FE-E7598CA84635}"/>
            </c:ext>
          </c:extLst>
        </c:ser>
        <c:dLbls>
          <c:showLegendKey val="0"/>
          <c:showVal val="0"/>
          <c:showCatName val="0"/>
          <c:showSerName val="0"/>
          <c:showPercent val="0"/>
          <c:showBubbleSize val="0"/>
        </c:dLbls>
        <c:gapWidth val="219"/>
        <c:overlap val="-27"/>
        <c:axId val="694925008"/>
        <c:axId val="694518096"/>
      </c:barChart>
      <c:catAx>
        <c:axId val="69492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18096"/>
        <c:crosses val="autoZero"/>
        <c:auto val="1"/>
        <c:lblAlgn val="ctr"/>
        <c:lblOffset val="100"/>
        <c:noMultiLvlLbl val="0"/>
      </c:catAx>
      <c:valAx>
        <c:axId val="69451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2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Ground Units of </a:t>
            </a:r>
          </a:p>
          <a:p>
            <a:pPr>
              <a:defRPr/>
            </a:pPr>
            <a:r>
              <a:rPr lang="en-US"/>
              <a:t>China &amp; Asian Powers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'China Military Summary'!$A$16</c:f>
              <c:strCache>
                <c:ptCount val="1"/>
                <c:pt idx="0">
                  <c:v>China</c:v>
                </c:pt>
              </c:strCache>
            </c:strRef>
          </c:tx>
          <c:spPr>
            <a:solidFill>
              <a:schemeClr val="accent1"/>
            </a:solidFill>
            <a:ln>
              <a:noFill/>
            </a:ln>
            <a:effectLst/>
          </c:spPr>
          <c:invertIfNegative val="0"/>
          <c:cat>
            <c:strRef>
              <c:f>'China Military Summary'!$B$15:$F$15</c:f>
              <c:strCache>
                <c:ptCount val="5"/>
                <c:pt idx="0">
                  <c:v>Tanks</c:v>
                </c:pt>
                <c:pt idx="1">
                  <c:v>Armored Vehicles</c:v>
                </c:pt>
                <c:pt idx="2">
                  <c:v>Self-propelled artillery</c:v>
                </c:pt>
                <c:pt idx="3">
                  <c:v>Towed artillery</c:v>
                </c:pt>
                <c:pt idx="4">
                  <c:v>Rocket artillery</c:v>
                </c:pt>
              </c:strCache>
            </c:strRef>
          </c:cat>
          <c:val>
            <c:numRef>
              <c:f>'China Military Summary'!$B$16:$F$16</c:f>
              <c:numCache>
                <c:formatCode>General</c:formatCode>
                <c:ptCount val="5"/>
                <c:pt idx="0">
                  <c:v>4950</c:v>
                </c:pt>
                <c:pt idx="1">
                  <c:v>174300</c:v>
                </c:pt>
                <c:pt idx="2">
                  <c:v>2795</c:v>
                </c:pt>
                <c:pt idx="3">
                  <c:v>1434</c:v>
                </c:pt>
                <c:pt idx="4">
                  <c:v>3145</c:v>
                </c:pt>
              </c:numCache>
            </c:numRef>
          </c:val>
          <c:extLst>
            <c:ext xmlns:c16="http://schemas.microsoft.com/office/drawing/2014/chart" uri="{C3380CC4-5D6E-409C-BE32-E72D297353CC}">
              <c16:uniqueId val="{00000000-FC60-D448-856A-C9CD4B5E8CEA}"/>
            </c:ext>
          </c:extLst>
        </c:ser>
        <c:ser>
          <c:idx val="1"/>
          <c:order val="1"/>
          <c:tx>
            <c:strRef>
              <c:f>'China Military Summary'!$A$17</c:f>
              <c:strCache>
                <c:ptCount val="1"/>
                <c:pt idx="0">
                  <c:v>Japan</c:v>
                </c:pt>
              </c:strCache>
            </c:strRef>
          </c:tx>
          <c:spPr>
            <a:solidFill>
              <a:schemeClr val="accent2"/>
            </a:solidFill>
            <a:ln>
              <a:noFill/>
            </a:ln>
            <a:effectLst/>
          </c:spPr>
          <c:invertIfNegative val="0"/>
          <c:cat>
            <c:strRef>
              <c:f>'China Military Summary'!$B$15:$F$15</c:f>
              <c:strCache>
                <c:ptCount val="5"/>
                <c:pt idx="0">
                  <c:v>Tanks</c:v>
                </c:pt>
                <c:pt idx="1">
                  <c:v>Armored Vehicles</c:v>
                </c:pt>
                <c:pt idx="2">
                  <c:v>Self-propelled artillery</c:v>
                </c:pt>
                <c:pt idx="3">
                  <c:v>Towed artillery</c:v>
                </c:pt>
                <c:pt idx="4">
                  <c:v>Rocket artillery</c:v>
                </c:pt>
              </c:strCache>
            </c:strRef>
          </c:cat>
          <c:val>
            <c:numRef>
              <c:f>'China Military Summary'!$B$17:$F$17</c:f>
              <c:numCache>
                <c:formatCode>General</c:formatCode>
                <c:ptCount val="5"/>
                <c:pt idx="0">
                  <c:v>1004</c:v>
                </c:pt>
                <c:pt idx="1">
                  <c:v>111180</c:v>
                </c:pt>
                <c:pt idx="2">
                  <c:v>238</c:v>
                </c:pt>
                <c:pt idx="3">
                  <c:v>480</c:v>
                </c:pt>
                <c:pt idx="4">
                  <c:v>99</c:v>
                </c:pt>
              </c:numCache>
            </c:numRef>
          </c:val>
          <c:extLst>
            <c:ext xmlns:c16="http://schemas.microsoft.com/office/drawing/2014/chart" uri="{C3380CC4-5D6E-409C-BE32-E72D297353CC}">
              <c16:uniqueId val="{00000001-FC60-D448-856A-C9CD4B5E8CEA}"/>
            </c:ext>
          </c:extLst>
        </c:ser>
        <c:ser>
          <c:idx val="2"/>
          <c:order val="2"/>
          <c:tx>
            <c:strRef>
              <c:f>'China Military Summary'!$A$18</c:f>
              <c:strCache>
                <c:ptCount val="1"/>
                <c:pt idx="0">
                  <c:v>Russia</c:v>
                </c:pt>
              </c:strCache>
            </c:strRef>
          </c:tx>
          <c:spPr>
            <a:solidFill>
              <a:schemeClr val="accent3"/>
            </a:solidFill>
            <a:ln>
              <a:noFill/>
            </a:ln>
            <a:effectLst/>
          </c:spPr>
          <c:invertIfNegative val="0"/>
          <c:cat>
            <c:strRef>
              <c:f>'China Military Summary'!$B$15:$F$15</c:f>
              <c:strCache>
                <c:ptCount val="5"/>
                <c:pt idx="0">
                  <c:v>Tanks</c:v>
                </c:pt>
                <c:pt idx="1">
                  <c:v>Armored Vehicles</c:v>
                </c:pt>
                <c:pt idx="2">
                  <c:v>Self-propelled artillery</c:v>
                </c:pt>
                <c:pt idx="3">
                  <c:v>Towed artillery</c:v>
                </c:pt>
                <c:pt idx="4">
                  <c:v>Rocket artillery</c:v>
                </c:pt>
              </c:strCache>
            </c:strRef>
          </c:cat>
          <c:val>
            <c:numRef>
              <c:f>'China Military Summary'!$B$18:$F$18</c:f>
              <c:numCache>
                <c:formatCode>General</c:formatCode>
                <c:ptCount val="5"/>
                <c:pt idx="0">
                  <c:v>12566</c:v>
                </c:pt>
                <c:pt idx="1">
                  <c:v>151641</c:v>
                </c:pt>
                <c:pt idx="2">
                  <c:v>6575</c:v>
                </c:pt>
                <c:pt idx="3">
                  <c:v>4336</c:v>
                </c:pt>
                <c:pt idx="4">
                  <c:v>3887</c:v>
                </c:pt>
              </c:numCache>
            </c:numRef>
          </c:val>
          <c:extLst>
            <c:ext xmlns:c16="http://schemas.microsoft.com/office/drawing/2014/chart" uri="{C3380CC4-5D6E-409C-BE32-E72D297353CC}">
              <c16:uniqueId val="{00000002-FC60-D448-856A-C9CD4B5E8CEA}"/>
            </c:ext>
          </c:extLst>
        </c:ser>
        <c:ser>
          <c:idx val="3"/>
          <c:order val="3"/>
          <c:tx>
            <c:strRef>
              <c:f>'China Military Summary'!$A$19</c:f>
              <c:strCache>
                <c:ptCount val="1"/>
                <c:pt idx="0">
                  <c:v>India</c:v>
                </c:pt>
              </c:strCache>
            </c:strRef>
          </c:tx>
          <c:spPr>
            <a:solidFill>
              <a:schemeClr val="accent4"/>
            </a:solidFill>
            <a:ln>
              <a:noFill/>
            </a:ln>
            <a:effectLst/>
          </c:spPr>
          <c:invertIfNegative val="0"/>
          <c:cat>
            <c:strRef>
              <c:f>'China Military Summary'!$B$15:$F$15</c:f>
              <c:strCache>
                <c:ptCount val="5"/>
                <c:pt idx="0">
                  <c:v>Tanks</c:v>
                </c:pt>
                <c:pt idx="1">
                  <c:v>Armored Vehicles</c:v>
                </c:pt>
                <c:pt idx="2">
                  <c:v>Self-propelled artillery</c:v>
                </c:pt>
                <c:pt idx="3">
                  <c:v>Towed artillery</c:v>
                </c:pt>
                <c:pt idx="4">
                  <c:v>Rocket artillery</c:v>
                </c:pt>
              </c:strCache>
            </c:strRef>
          </c:cat>
          <c:val>
            <c:numRef>
              <c:f>'China Military Summary'!$B$19:$F$19</c:f>
              <c:numCache>
                <c:formatCode>General</c:formatCode>
                <c:ptCount val="5"/>
                <c:pt idx="0">
                  <c:v>4614</c:v>
                </c:pt>
                <c:pt idx="1">
                  <c:v>100882</c:v>
                </c:pt>
                <c:pt idx="2">
                  <c:v>100</c:v>
                </c:pt>
                <c:pt idx="3">
                  <c:v>3311</c:v>
                </c:pt>
                <c:pt idx="4">
                  <c:v>1500</c:v>
                </c:pt>
              </c:numCache>
            </c:numRef>
          </c:val>
          <c:extLst>
            <c:ext xmlns:c16="http://schemas.microsoft.com/office/drawing/2014/chart" uri="{C3380CC4-5D6E-409C-BE32-E72D297353CC}">
              <c16:uniqueId val="{00000003-FC60-D448-856A-C9CD4B5E8CEA}"/>
            </c:ext>
          </c:extLst>
        </c:ser>
        <c:dLbls>
          <c:showLegendKey val="0"/>
          <c:showVal val="0"/>
          <c:showCatName val="0"/>
          <c:showSerName val="0"/>
          <c:showPercent val="0"/>
          <c:showBubbleSize val="0"/>
        </c:dLbls>
        <c:gapWidth val="219"/>
        <c:overlap val="-27"/>
        <c:axId val="1716572976"/>
        <c:axId val="1716574704"/>
      </c:barChart>
      <c:catAx>
        <c:axId val="171657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74704"/>
        <c:crosses val="autoZero"/>
        <c:auto val="1"/>
        <c:lblAlgn val="ctr"/>
        <c:lblOffset val="100"/>
        <c:noMultiLvlLbl val="0"/>
      </c:catAx>
      <c:valAx>
        <c:axId val="171657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7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1</xdr:colOff>
      <xdr:row>20</xdr:row>
      <xdr:rowOff>1</xdr:rowOff>
    </xdr:to>
    <xdr:sp macro="" textlink="">
      <xdr:nvSpPr>
        <xdr:cNvPr id="2" name="Shape 1">
          <a:extLst>
            <a:ext uri="{FF2B5EF4-FFF2-40B4-BE49-F238E27FC236}">
              <a16:creationId xmlns:a16="http://schemas.microsoft.com/office/drawing/2014/main" id="{00000000-0008-0000-0000-000002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SIPRI Military Expenditure Database includes data for 173 countries for the period 1949-2021. The database has been newly extended, having in the past only covered the period beginning in 1988. The availability of data over time nonetheless varies considerably by country. A majority of countries that existed at the time have data at least from the 1960s.
For information on the sources and methods for SIPRI data, including methods for calculating calendar year data from financial year data, for calculating constant price US$ figures, and for estimating missing data for countries as part of the world and regional totals, see https://www.sipri.org/databases/milex/sources-and-methods.
This workbook includes the following worksheets:
1) Estimates of world, regional and subregional totals in constant (2020) US$ (billions).
2) Data for military expenditure by country in current price local currency, presented according to each country's financial year.
3) Data for military expenditure by country in current price local currency, presented according to calendar year.
4) Data for military expenditure by country in constant price (2020) US$ (millions), presented according to calendar year, and in current US$m. for 2020.
5) Data for military expenditure by country in current US$ (millions), presented according to calendar year.
6) Data for military expenditure by country as a share of GDP, presented according to calendar year.
7) Data for military expenditure per capita, in current US$, presented according to calender year. (1988-2021 only)
8) Data for military expenditure as a percentage of general government expenditure. (1988-2021 only)
9) List of footnotes by country.</a:t>
          </a:r>
        </a:p>
      </xdr:txBody>
    </xdr:sp>
    <xdr:clientData/>
  </xdr:twoCellAnchor>
  <xdr:twoCellAnchor>
    <xdr:from>
      <xdr:col>1</xdr:col>
      <xdr:colOff>0</xdr:colOff>
      <xdr:row>22</xdr:row>
      <xdr:rowOff>5</xdr:rowOff>
    </xdr:from>
    <xdr:to>
      <xdr:col>15</xdr:col>
      <xdr:colOff>1</xdr:colOff>
      <xdr:row>40</xdr:row>
      <xdr:rowOff>1</xdr:rowOff>
    </xdr:to>
    <xdr:sp macro="" textlink="">
      <xdr:nvSpPr>
        <xdr:cNvPr id="3" name="Shape 1">
          <a:extLst>
            <a:ext uri="{FF2B5EF4-FFF2-40B4-BE49-F238E27FC236}">
              <a16:creationId xmlns:a16="http://schemas.microsoft.com/office/drawing/2014/main" id="{00000000-0008-0000-0000-000003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information in this document is the intellectual property of SIPRI. Under SIPRI's "fair use" policy, the data may be freely used for non-commercial purposes, including research, news reporting, comment, the production of educational materials that are not sold commercially, etc., provided that a) SIPRI is cited as the source of the data, with the citation: "SIPRI Military Expenditure Database 2022, https://www.sipri.org/databases/milex" and b) no more than 10% of the entire dataset is reproduced.
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
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(2020) US$, current US$, or as a share of GDP, in each case together with relevant information contained in the bracketing, special note indicators and footnotes for that country and year; or an estimate of a world or regional total in constant (2020) US$ or current US$, together with the information contained in any bracketing for that figure.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52475</xdr:colOff>
      <xdr:row>9</xdr:row>
      <xdr:rowOff>187464</xdr:rowOff>
    </xdr:from>
    <xdr:to>
      <xdr:col>5</xdr:col>
      <xdr:colOff>0</xdr:colOff>
      <xdr:row>35</xdr:row>
      <xdr:rowOff>101600</xdr:rowOff>
    </xdr:to>
    <xdr:graphicFrame macro="">
      <xdr:nvGraphicFramePr>
        <xdr:cNvPr id="4" name="Chart 3">
          <a:extLst>
            <a:ext uri="{FF2B5EF4-FFF2-40B4-BE49-F238E27FC236}">
              <a16:creationId xmlns:a16="http://schemas.microsoft.com/office/drawing/2014/main" id="{BDD7AC1C-B37C-DFB1-D2F2-B9251E91F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24004</xdr:colOff>
      <xdr:row>45</xdr:row>
      <xdr:rowOff>8465</xdr:rowOff>
    </xdr:from>
    <xdr:to>
      <xdr:col>4</xdr:col>
      <xdr:colOff>2489200</xdr:colOff>
      <xdr:row>72</xdr:row>
      <xdr:rowOff>78712</xdr:rowOff>
    </xdr:to>
    <xdr:graphicFrame macro="">
      <xdr:nvGraphicFramePr>
        <xdr:cNvPr id="7" name="Chart 6">
          <a:extLst>
            <a:ext uri="{FF2B5EF4-FFF2-40B4-BE49-F238E27FC236}">
              <a16:creationId xmlns:a16="http://schemas.microsoft.com/office/drawing/2014/main" id="{0F33281E-96CE-45D8-6656-EE3A322CF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65373</xdr:colOff>
      <xdr:row>82</xdr:row>
      <xdr:rowOff>97435</xdr:rowOff>
    </xdr:from>
    <xdr:to>
      <xdr:col>4</xdr:col>
      <xdr:colOff>2489200</xdr:colOff>
      <xdr:row>109</xdr:row>
      <xdr:rowOff>0</xdr:rowOff>
    </xdr:to>
    <xdr:graphicFrame macro="">
      <xdr:nvGraphicFramePr>
        <xdr:cNvPr id="2" name="Chart 1">
          <a:extLst>
            <a:ext uri="{FF2B5EF4-FFF2-40B4-BE49-F238E27FC236}">
              <a16:creationId xmlns:a16="http://schemas.microsoft.com/office/drawing/2014/main" id="{37851C71-6F03-1DE1-25AD-2A7832341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152797</xdr:colOff>
      <xdr:row>117</xdr:row>
      <xdr:rowOff>186133</xdr:rowOff>
    </xdr:from>
    <xdr:to>
      <xdr:col>6</xdr:col>
      <xdr:colOff>932656</xdr:colOff>
      <xdr:row>147</xdr:row>
      <xdr:rowOff>223043</xdr:rowOff>
    </xdr:to>
    <xdr:graphicFrame macro="">
      <xdr:nvGraphicFramePr>
        <xdr:cNvPr id="6" name="Chart 5">
          <a:extLst>
            <a:ext uri="{FF2B5EF4-FFF2-40B4-BE49-F238E27FC236}">
              <a16:creationId xmlns:a16="http://schemas.microsoft.com/office/drawing/2014/main" id="{6A248362-A9AF-8670-02C6-89499A519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188775</xdr:colOff>
      <xdr:row>154</xdr:row>
      <xdr:rowOff>72511</xdr:rowOff>
    </xdr:from>
    <xdr:to>
      <xdr:col>9</xdr:col>
      <xdr:colOff>3496273</xdr:colOff>
      <xdr:row>185</xdr:row>
      <xdr:rowOff>20484</xdr:rowOff>
    </xdr:to>
    <xdr:graphicFrame macro="">
      <xdr:nvGraphicFramePr>
        <xdr:cNvPr id="9" name="Chart 8">
          <a:extLst>
            <a:ext uri="{FF2B5EF4-FFF2-40B4-BE49-F238E27FC236}">
              <a16:creationId xmlns:a16="http://schemas.microsoft.com/office/drawing/2014/main" id="{9A351621-067A-E027-2D01-38FAD4D40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63612</xdr:colOff>
      <xdr:row>45</xdr:row>
      <xdr:rowOff>2115</xdr:rowOff>
    </xdr:from>
    <xdr:to>
      <xdr:col>12</xdr:col>
      <xdr:colOff>475780</xdr:colOff>
      <xdr:row>59</xdr:row>
      <xdr:rowOff>74082</xdr:rowOff>
    </xdr:to>
    <xdr:graphicFrame macro="">
      <xdr:nvGraphicFramePr>
        <xdr:cNvPr id="5" name="Chart 4">
          <a:extLst>
            <a:ext uri="{FF2B5EF4-FFF2-40B4-BE49-F238E27FC236}">
              <a16:creationId xmlns:a16="http://schemas.microsoft.com/office/drawing/2014/main" id="{992F49CC-A85F-2D35-DFD1-7DA088C6E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9642</xdr:colOff>
      <xdr:row>0</xdr:row>
      <xdr:rowOff>29555</xdr:rowOff>
    </xdr:from>
    <xdr:to>
      <xdr:col>12</xdr:col>
      <xdr:colOff>459630</xdr:colOff>
      <xdr:row>15</xdr:row>
      <xdr:rowOff>105755</xdr:rowOff>
    </xdr:to>
    <xdr:graphicFrame macro="">
      <xdr:nvGraphicFramePr>
        <xdr:cNvPr id="10" name="Chart 9">
          <a:extLst>
            <a:ext uri="{FF2B5EF4-FFF2-40B4-BE49-F238E27FC236}">
              <a16:creationId xmlns:a16="http://schemas.microsoft.com/office/drawing/2014/main" id="{3551E32A-2178-CDF8-33FE-582D63370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8302</xdr:colOff>
      <xdr:row>15</xdr:row>
      <xdr:rowOff>109888</xdr:rowOff>
    </xdr:from>
    <xdr:to>
      <xdr:col>12</xdr:col>
      <xdr:colOff>475609</xdr:colOff>
      <xdr:row>30</xdr:row>
      <xdr:rowOff>38884</xdr:rowOff>
    </xdr:to>
    <xdr:graphicFrame macro="">
      <xdr:nvGraphicFramePr>
        <xdr:cNvPr id="11" name="Chart 10">
          <a:extLst>
            <a:ext uri="{FF2B5EF4-FFF2-40B4-BE49-F238E27FC236}">
              <a16:creationId xmlns:a16="http://schemas.microsoft.com/office/drawing/2014/main" id="{A328F15C-8D60-907D-B7E6-4B600F6A7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23980</xdr:colOff>
      <xdr:row>30</xdr:row>
      <xdr:rowOff>20804</xdr:rowOff>
    </xdr:from>
    <xdr:to>
      <xdr:col>12</xdr:col>
      <xdr:colOff>491287</xdr:colOff>
      <xdr:row>44</xdr:row>
      <xdr:rowOff>137947</xdr:rowOff>
    </xdr:to>
    <xdr:graphicFrame macro="">
      <xdr:nvGraphicFramePr>
        <xdr:cNvPr id="12" name="Chart 11">
          <a:extLst>
            <a:ext uri="{FF2B5EF4-FFF2-40B4-BE49-F238E27FC236}">
              <a16:creationId xmlns:a16="http://schemas.microsoft.com/office/drawing/2014/main" id="{C1B74A12-5BBC-1515-2F5B-067B9B2E1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550334</xdr:colOff>
      <xdr:row>44</xdr:row>
      <xdr:rowOff>143934</xdr:rowOff>
    </xdr:from>
    <xdr:to>
      <xdr:col>18</xdr:col>
      <xdr:colOff>135468</xdr:colOff>
      <xdr:row>59</xdr:row>
      <xdr:rowOff>93134</xdr:rowOff>
    </xdr:to>
    <xdr:graphicFrame macro="">
      <xdr:nvGraphicFramePr>
        <xdr:cNvPr id="16" name="Chart 15">
          <a:extLst>
            <a:ext uri="{FF2B5EF4-FFF2-40B4-BE49-F238E27FC236}">
              <a16:creationId xmlns:a16="http://schemas.microsoft.com/office/drawing/2014/main" id="{8BE5F909-7D4C-EEDA-E91C-F0493789D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50799</xdr:colOff>
      <xdr:row>59</xdr:row>
      <xdr:rowOff>93133</xdr:rowOff>
    </xdr:from>
    <xdr:to>
      <xdr:col>12</xdr:col>
      <xdr:colOff>448733</xdr:colOff>
      <xdr:row>74</xdr:row>
      <xdr:rowOff>42333</xdr:rowOff>
    </xdr:to>
    <xdr:graphicFrame macro="">
      <xdr:nvGraphicFramePr>
        <xdr:cNvPr id="18" name="Chart 17">
          <a:extLst>
            <a:ext uri="{FF2B5EF4-FFF2-40B4-BE49-F238E27FC236}">
              <a16:creationId xmlns:a16="http://schemas.microsoft.com/office/drawing/2014/main" id="{8D8DCC05-4535-6BBD-B36E-E33ADC2CF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1597402</xdr:colOff>
      <xdr:row>74</xdr:row>
      <xdr:rowOff>121591</xdr:rowOff>
    </xdr:from>
    <xdr:to>
      <xdr:col>12</xdr:col>
      <xdr:colOff>330822</xdr:colOff>
      <xdr:row>89</xdr:row>
      <xdr:rowOff>57422</xdr:rowOff>
    </xdr:to>
    <xdr:graphicFrame macro="">
      <xdr:nvGraphicFramePr>
        <xdr:cNvPr id="20" name="Chart 19">
          <a:extLst>
            <a:ext uri="{FF2B5EF4-FFF2-40B4-BE49-F238E27FC236}">
              <a16:creationId xmlns:a16="http://schemas.microsoft.com/office/drawing/2014/main" id="{D0B4C453-E3D1-FC81-027B-DECA26C6F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1619526</xdr:colOff>
      <xdr:row>89</xdr:row>
      <xdr:rowOff>80341</xdr:rowOff>
    </xdr:from>
    <xdr:to>
      <xdr:col>12</xdr:col>
      <xdr:colOff>373821</xdr:colOff>
      <xdr:row>103</xdr:row>
      <xdr:rowOff>117888</xdr:rowOff>
    </xdr:to>
    <xdr:graphicFrame macro="">
      <xdr:nvGraphicFramePr>
        <xdr:cNvPr id="21" name="Chart 20">
          <a:extLst>
            <a:ext uri="{FF2B5EF4-FFF2-40B4-BE49-F238E27FC236}">
              <a16:creationId xmlns:a16="http://schemas.microsoft.com/office/drawing/2014/main" id="{198561E2-0297-9711-F71E-F52E1D497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B953-036C-504A-AFCC-6A3C28732A2A}">
  <dimension ref="A1:Y188"/>
  <sheetViews>
    <sheetView topLeftCell="A64" zoomScale="50" zoomScaleNormal="82" workbookViewId="0">
      <selection activeCell="G91" sqref="G91"/>
    </sheetView>
  </sheetViews>
  <sheetFormatPr baseColWidth="10" defaultRowHeight="15" x14ac:dyDescent="0.2"/>
  <cols>
    <col min="1" max="1" width="40.33203125" style="15" customWidth="1"/>
    <col min="2" max="2" width="32.33203125" style="15" customWidth="1"/>
    <col min="3" max="3" width="47.1640625" style="15" customWidth="1"/>
    <col min="4" max="4" width="46.1640625" style="15" customWidth="1"/>
    <col min="5" max="6" width="36.83203125" style="15" customWidth="1"/>
    <col min="7" max="8" width="45.33203125" style="15" customWidth="1"/>
    <col min="9" max="13" width="58.83203125" style="15" customWidth="1"/>
    <col min="14" max="14" width="78.5" style="15" customWidth="1"/>
    <col min="15" max="23" width="10.83203125" style="15"/>
    <col min="24" max="24" width="29" style="15" customWidth="1"/>
    <col min="25" max="16384" width="10.83203125" style="15"/>
  </cols>
  <sheetData>
    <row r="1" spans="1:25" x14ac:dyDescent="0.2">
      <c r="A1" s="12" t="s">
        <v>86</v>
      </c>
      <c r="F1" s="12"/>
      <c r="X1" s="12"/>
    </row>
    <row r="2" spans="1:25" x14ac:dyDescent="0.2">
      <c r="A2" s="15">
        <f>('Current US$'!BW12)</f>
        <v>293351.86635874002</v>
      </c>
      <c r="X2"/>
      <c r="Y2"/>
    </row>
    <row r="3" spans="1:25" x14ac:dyDescent="0.2">
      <c r="A3" s="12" t="s">
        <v>87</v>
      </c>
      <c r="D3" s="18"/>
      <c r="X3"/>
      <c r="Y3"/>
    </row>
    <row r="4" spans="1:25" x14ac:dyDescent="0.2">
      <c r="A4" s="16">
        <f>'Share of GDP'!BW12</f>
        <v>1.7363405102363921E-2</v>
      </c>
      <c r="X4"/>
      <c r="Y4"/>
    </row>
    <row r="5" spans="1:25" x14ac:dyDescent="0.2">
      <c r="A5" s="12" t="s">
        <v>88</v>
      </c>
      <c r="X5"/>
      <c r="Y5"/>
    </row>
    <row r="6" spans="1:25" x14ac:dyDescent="0.2">
      <c r="A6" s="16">
        <f>'Share of Govt. spending'!AK14</f>
        <v>5.0254977833705895E-2</v>
      </c>
      <c r="X6"/>
      <c r="Y6"/>
    </row>
    <row r="7" spans="1:25" x14ac:dyDescent="0.2">
      <c r="A7" s="12" t="s">
        <v>89</v>
      </c>
      <c r="X7"/>
      <c r="Y7"/>
    </row>
    <row r="8" spans="1:25" x14ac:dyDescent="0.2">
      <c r="A8" s="17">
        <f>A2/(('Regional totals'!AJ25+'Regional totals'!AJ26+'Regional totals'!AJ27+'Regional totals'!AJ28) * 1000)</f>
        <v>0.53262719010273185</v>
      </c>
      <c r="X8"/>
      <c r="Y8"/>
    </row>
    <row r="9" spans="1:25" x14ac:dyDescent="0.2">
      <c r="X9"/>
      <c r="Y9"/>
    </row>
    <row r="10" spans="1:25" x14ac:dyDescent="0.2">
      <c r="A10" s="12" t="s">
        <v>90</v>
      </c>
      <c r="Y10"/>
    </row>
    <row r="11" spans="1:25" x14ac:dyDescent="0.2">
      <c r="A11" s="12" t="s">
        <v>95</v>
      </c>
      <c r="B11" s="12" t="s">
        <v>96</v>
      </c>
    </row>
    <row r="12" spans="1:25" ht="18" x14ac:dyDescent="0.2">
      <c r="A12" s="19">
        <v>1989</v>
      </c>
      <c r="B12" s="20">
        <v>11251.332630388</v>
      </c>
    </row>
    <row r="13" spans="1:25" ht="18" x14ac:dyDescent="0.2">
      <c r="A13" s="19">
        <v>1990</v>
      </c>
      <c r="B13" s="20">
        <v>9926.3492508169202</v>
      </c>
    </row>
    <row r="14" spans="1:25" ht="18" x14ac:dyDescent="0.2">
      <c r="A14" s="19">
        <v>1991</v>
      </c>
      <c r="B14" s="20">
        <v>9802.3753660731199</v>
      </c>
    </row>
    <row r="15" spans="1:25" ht="18" x14ac:dyDescent="0.2">
      <c r="A15" s="19">
        <v>1992</v>
      </c>
      <c r="B15" s="20">
        <v>12244.267842214926</v>
      </c>
    </row>
    <row r="16" spans="1:25" ht="18" x14ac:dyDescent="0.2">
      <c r="A16" s="19">
        <v>1993</v>
      </c>
      <c r="B16" s="20">
        <v>12360.225860644641</v>
      </c>
    </row>
    <row r="17" spans="1:2" ht="18" x14ac:dyDescent="0.2">
      <c r="A17" s="19">
        <v>1994</v>
      </c>
      <c r="B17" s="20">
        <v>9867.1200662741849</v>
      </c>
    </row>
    <row r="18" spans="1:2" ht="18" x14ac:dyDescent="0.2">
      <c r="A18" s="19">
        <v>1995</v>
      </c>
      <c r="B18" s="20">
        <v>12385.129474987487</v>
      </c>
    </row>
    <row r="19" spans="1:2" ht="18" x14ac:dyDescent="0.2">
      <c r="A19" s="19">
        <v>1996</v>
      </c>
      <c r="B19" s="20">
        <v>14275.400819973162</v>
      </c>
    </row>
    <row r="20" spans="1:2" ht="18" x14ac:dyDescent="0.2">
      <c r="A20" s="19">
        <v>1997</v>
      </c>
      <c r="B20" s="20">
        <v>15699.586768575462</v>
      </c>
    </row>
    <row r="21" spans="1:2" ht="18" x14ac:dyDescent="0.2">
      <c r="A21" s="19">
        <v>1998</v>
      </c>
      <c r="B21" s="20">
        <v>17031.780199691813</v>
      </c>
    </row>
    <row r="22" spans="1:2" ht="18" x14ac:dyDescent="0.2">
      <c r="A22" s="19">
        <v>1999</v>
      </c>
      <c r="B22" s="20">
        <v>20473.915094766675</v>
      </c>
    </row>
    <row r="23" spans="1:2" ht="18" x14ac:dyDescent="0.2">
      <c r="A23" s="19">
        <v>2000</v>
      </c>
      <c r="B23" s="20">
        <v>22237.140151214495</v>
      </c>
    </row>
    <row r="24" spans="1:2" ht="18" x14ac:dyDescent="0.2">
      <c r="A24" s="19">
        <v>2001</v>
      </c>
      <c r="B24" s="20">
        <v>26561.462998292423</v>
      </c>
    </row>
    <row r="25" spans="1:2" ht="18" x14ac:dyDescent="0.2">
      <c r="A25" s="19">
        <v>2002</v>
      </c>
      <c r="B25" s="20">
        <v>30284.127409997203</v>
      </c>
    </row>
    <row r="26" spans="1:2" ht="18" x14ac:dyDescent="0.2">
      <c r="A26" s="19">
        <v>2003</v>
      </c>
      <c r="B26" s="20">
        <v>33144.000481445801</v>
      </c>
    </row>
    <row r="27" spans="1:2" ht="18" x14ac:dyDescent="0.2">
      <c r="A27" s="19">
        <v>2004</v>
      </c>
      <c r="B27" s="20">
        <v>37904.571826996049</v>
      </c>
    </row>
    <row r="28" spans="1:2" ht="18" x14ac:dyDescent="0.2">
      <c r="A28" s="19">
        <v>2005</v>
      </c>
      <c r="B28" s="20">
        <v>42789.95365090244</v>
      </c>
    </row>
    <row r="29" spans="1:2" ht="18" x14ac:dyDescent="0.2">
      <c r="A29" s="19">
        <v>2006</v>
      </c>
      <c r="B29" s="20">
        <v>51453.37323384863</v>
      </c>
    </row>
    <row r="30" spans="1:2" ht="18" x14ac:dyDescent="0.2">
      <c r="A30" s="19">
        <v>2007</v>
      </c>
      <c r="B30" s="20">
        <v>62136.590754588731</v>
      </c>
    </row>
    <row r="31" spans="1:2" ht="18" x14ac:dyDescent="0.2">
      <c r="A31" s="19">
        <v>2008</v>
      </c>
      <c r="B31" s="20">
        <v>78840.80281986286</v>
      </c>
    </row>
    <row r="32" spans="1:2" ht="18" x14ac:dyDescent="0.2">
      <c r="A32" s="19">
        <v>2009</v>
      </c>
      <c r="B32" s="20">
        <v>96601.666752954174</v>
      </c>
    </row>
    <row r="33" spans="1:2" ht="18" x14ac:dyDescent="0.2">
      <c r="A33" s="19">
        <v>2010</v>
      </c>
      <c r="B33" s="20">
        <v>105522.64810183836</v>
      </c>
    </row>
    <row r="34" spans="1:2" ht="18" x14ac:dyDescent="0.2">
      <c r="A34" s="19">
        <v>2011</v>
      </c>
      <c r="B34" s="20">
        <v>125286.37316401086</v>
      </c>
    </row>
    <row r="35" spans="1:2" ht="18" x14ac:dyDescent="0.2">
      <c r="A35" s="19">
        <v>2012</v>
      </c>
      <c r="B35" s="20">
        <v>145127.60959620716</v>
      </c>
    </row>
    <row r="36" spans="1:2" ht="18" x14ac:dyDescent="0.2">
      <c r="A36" s="19">
        <v>2013</v>
      </c>
      <c r="B36" s="20">
        <v>164070.4693217442</v>
      </c>
    </row>
    <row r="37" spans="1:2" ht="18" x14ac:dyDescent="0.2">
      <c r="A37" s="19">
        <v>2014</v>
      </c>
      <c r="B37" s="20">
        <v>182109.32599168003</v>
      </c>
    </row>
    <row r="38" spans="1:2" ht="18" x14ac:dyDescent="0.2">
      <c r="A38" s="19">
        <v>2015</v>
      </c>
      <c r="B38" s="20">
        <v>196538.82723079034</v>
      </c>
    </row>
    <row r="39" spans="1:2" ht="18" x14ac:dyDescent="0.2">
      <c r="A39" s="19">
        <v>2016</v>
      </c>
      <c r="B39" s="20">
        <v>198538.36142755367</v>
      </c>
    </row>
    <row r="40" spans="1:2" ht="18" x14ac:dyDescent="0.2">
      <c r="A40" s="19">
        <v>2017</v>
      </c>
      <c r="B40" s="20">
        <v>210443.03474096782</v>
      </c>
    </row>
    <row r="41" spans="1:2" ht="18" x14ac:dyDescent="0.2">
      <c r="A41" s="19">
        <v>2018</v>
      </c>
      <c r="B41" s="20">
        <v>232530.59598526615</v>
      </c>
    </row>
    <row r="42" spans="1:2" ht="18" x14ac:dyDescent="0.2">
      <c r="A42" s="19">
        <v>2019</v>
      </c>
      <c r="B42" s="20">
        <v>240332.55545815144</v>
      </c>
    </row>
    <row r="43" spans="1:2" ht="18" x14ac:dyDescent="0.2">
      <c r="A43" s="19">
        <v>2020</v>
      </c>
      <c r="B43" s="20">
        <v>257973.4298335652</v>
      </c>
    </row>
    <row r="44" spans="1:2" ht="18" x14ac:dyDescent="0.2">
      <c r="A44" s="19">
        <v>2021</v>
      </c>
      <c r="B44" s="20">
        <v>293351.86635874002</v>
      </c>
    </row>
    <row r="46" spans="1:2" x14ac:dyDescent="0.2">
      <c r="A46" s="12" t="s">
        <v>92</v>
      </c>
      <c r="B46" s="12"/>
    </row>
    <row r="47" spans="1:2" x14ac:dyDescent="0.2">
      <c r="A47" s="12" t="s">
        <v>95</v>
      </c>
      <c r="B47" s="12" t="s">
        <v>97</v>
      </c>
    </row>
    <row r="48" spans="1:2" ht="18" x14ac:dyDescent="0.2">
      <c r="A48" s="19">
        <v>1989</v>
      </c>
      <c r="B48" s="21">
        <v>2.4471013153258277E-2</v>
      </c>
    </row>
    <row r="49" spans="1:2" ht="18" x14ac:dyDescent="0.2">
      <c r="A49" s="19">
        <v>1990</v>
      </c>
      <c r="B49" s="21">
        <v>2.4540161155273469E-2</v>
      </c>
    </row>
    <row r="50" spans="1:2" ht="18" x14ac:dyDescent="0.2">
      <c r="A50" s="19">
        <v>1991</v>
      </c>
      <c r="B50" s="21">
        <v>2.3112434115531464E-2</v>
      </c>
    </row>
    <row r="51" spans="1:2" ht="18" x14ac:dyDescent="0.2">
      <c r="A51" s="19">
        <v>1992</v>
      </c>
      <c r="B51" s="21">
        <v>2.4495420675344277E-2</v>
      </c>
    </row>
    <row r="52" spans="1:2" ht="18" x14ac:dyDescent="0.2">
      <c r="A52" s="19">
        <v>1993</v>
      </c>
      <c r="B52" s="21">
        <v>1.9280668740406248E-2</v>
      </c>
    </row>
    <row r="53" spans="1:2" ht="18" x14ac:dyDescent="0.2">
      <c r="A53" s="19">
        <v>1994</v>
      </c>
      <c r="B53" s="21">
        <v>1.693479598704831E-2</v>
      </c>
    </row>
    <row r="54" spans="1:2" ht="18" x14ac:dyDescent="0.2">
      <c r="A54" s="19">
        <v>1995</v>
      </c>
      <c r="B54" s="21">
        <v>1.6862338869153684E-2</v>
      </c>
    </row>
    <row r="55" spans="1:2" ht="18" x14ac:dyDescent="0.2">
      <c r="A55" s="19">
        <v>1996</v>
      </c>
      <c r="B55" s="21">
        <v>1.6527266700096424E-2</v>
      </c>
    </row>
    <row r="56" spans="1:2" ht="18" x14ac:dyDescent="0.2">
      <c r="A56" s="19">
        <v>1997</v>
      </c>
      <c r="B56" s="21">
        <v>1.6326506728454149E-2</v>
      </c>
    </row>
    <row r="57" spans="1:2" ht="18" x14ac:dyDescent="0.2">
      <c r="A57" s="19">
        <v>1998</v>
      </c>
      <c r="B57" s="21">
        <v>1.6550806909055121E-2</v>
      </c>
    </row>
    <row r="58" spans="1:2" ht="18" x14ac:dyDescent="0.2">
      <c r="A58" s="19">
        <v>1999</v>
      </c>
      <c r="B58" s="21">
        <v>1.8714659141257736E-2</v>
      </c>
    </row>
    <row r="59" spans="1:2" ht="18" x14ac:dyDescent="0.2">
      <c r="A59" s="19">
        <v>2000</v>
      </c>
      <c r="B59" s="21">
        <v>1.8303437176953007E-2</v>
      </c>
    </row>
    <row r="60" spans="1:2" ht="18" x14ac:dyDescent="0.2">
      <c r="A60" s="19">
        <v>2001</v>
      </c>
      <c r="B60" s="21">
        <v>1.9761859909799187E-2</v>
      </c>
    </row>
    <row r="61" spans="1:2" ht="18" x14ac:dyDescent="0.2">
      <c r="A61" s="19">
        <v>2002</v>
      </c>
      <c r="B61" s="21">
        <v>2.0496860620102537E-2</v>
      </c>
    </row>
    <row r="62" spans="1:2" ht="18" x14ac:dyDescent="0.2">
      <c r="A62" s="19">
        <v>2003</v>
      </c>
      <c r="B62" s="21">
        <v>1.9834062742444609E-2</v>
      </c>
    </row>
    <row r="63" spans="1:2" ht="18" x14ac:dyDescent="0.2">
      <c r="A63" s="19">
        <v>2004</v>
      </c>
      <c r="B63" s="21">
        <v>1.927764976205075E-2</v>
      </c>
    </row>
    <row r="64" spans="1:2" ht="18" x14ac:dyDescent="0.2">
      <c r="A64" s="19">
        <v>2005</v>
      </c>
      <c r="B64" s="21">
        <v>1.8533424398204702E-2</v>
      </c>
    </row>
    <row r="65" spans="1:2" ht="18" x14ac:dyDescent="0.2">
      <c r="A65" s="19">
        <v>2006</v>
      </c>
      <c r="B65" s="21">
        <v>1.85464883982163E-2</v>
      </c>
    </row>
    <row r="66" spans="1:2" ht="18" x14ac:dyDescent="0.2">
      <c r="A66" s="19">
        <v>2007</v>
      </c>
      <c r="B66" s="21">
        <v>1.739812858834509E-2</v>
      </c>
    </row>
    <row r="67" spans="1:2" ht="18" x14ac:dyDescent="0.2">
      <c r="A67" s="19">
        <v>2008</v>
      </c>
      <c r="B67" s="21">
        <v>1.7123343606041144E-2</v>
      </c>
    </row>
    <row r="68" spans="1:2" ht="18" x14ac:dyDescent="0.2">
      <c r="A68" s="19">
        <v>2009</v>
      </c>
      <c r="B68" s="21">
        <v>1.8861331515491839E-2</v>
      </c>
    </row>
    <row r="69" spans="1:2" ht="18" x14ac:dyDescent="0.2">
      <c r="A69" s="19">
        <v>2010</v>
      </c>
      <c r="B69" s="21">
        <v>1.7394751500637316E-2</v>
      </c>
    </row>
    <row r="70" spans="1:2" ht="18" x14ac:dyDescent="0.2">
      <c r="A70" s="19">
        <v>2011</v>
      </c>
      <c r="B70" s="21">
        <v>1.6655760525267758E-2</v>
      </c>
    </row>
    <row r="71" spans="1:2" ht="18" x14ac:dyDescent="0.2">
      <c r="A71" s="19">
        <v>2012</v>
      </c>
      <c r="B71" s="21">
        <v>1.6933681632638482E-2</v>
      </c>
    </row>
    <row r="72" spans="1:2" ht="18" x14ac:dyDescent="0.2">
      <c r="A72" s="19">
        <v>2013</v>
      </c>
      <c r="B72" s="21">
        <v>1.7028550955801594E-2</v>
      </c>
    </row>
    <row r="73" spans="1:2" ht="18" x14ac:dyDescent="0.2">
      <c r="A73" s="19">
        <v>2014</v>
      </c>
      <c r="B73" s="21">
        <v>1.7286890676838172E-2</v>
      </c>
    </row>
    <row r="74" spans="1:2" ht="18" x14ac:dyDescent="0.2">
      <c r="A74" s="19">
        <v>2015</v>
      </c>
      <c r="B74" s="21">
        <v>1.75071776735043E-2</v>
      </c>
    </row>
    <row r="75" spans="1:2" ht="18" x14ac:dyDescent="0.2">
      <c r="A75" s="19">
        <v>2016</v>
      </c>
      <c r="B75" s="21">
        <v>1.7706957193274316E-2</v>
      </c>
    </row>
    <row r="76" spans="1:2" ht="18" x14ac:dyDescent="0.2">
      <c r="A76" s="19">
        <v>2017</v>
      </c>
      <c r="B76" s="21">
        <v>1.7464550701787394E-2</v>
      </c>
    </row>
    <row r="77" spans="1:2" ht="18" x14ac:dyDescent="0.2">
      <c r="A77" s="19">
        <v>2018</v>
      </c>
      <c r="B77" s="21">
        <v>1.739533683219421E-2</v>
      </c>
    </row>
    <row r="78" spans="1:2" ht="18" x14ac:dyDescent="0.2">
      <c r="A78" s="19">
        <v>2019</v>
      </c>
      <c r="B78" s="21">
        <v>1.7278278625043008E-2</v>
      </c>
    </row>
    <row r="79" spans="1:2" ht="18" x14ac:dyDescent="0.2">
      <c r="A79" s="19">
        <v>2020</v>
      </c>
      <c r="B79" s="21">
        <v>1.798833504974964E-2</v>
      </c>
    </row>
    <row r="80" spans="1:2" ht="18" x14ac:dyDescent="0.2">
      <c r="A80" s="19">
        <v>2021</v>
      </c>
      <c r="B80" s="21">
        <v>1.7363405102363921E-2</v>
      </c>
    </row>
    <row r="82" spans="1:2" x14ac:dyDescent="0.2">
      <c r="A82" s="12" t="s">
        <v>93</v>
      </c>
      <c r="B82" s="12"/>
    </row>
    <row r="83" spans="1:2" x14ac:dyDescent="0.2">
      <c r="A83" s="12" t="s">
        <v>95</v>
      </c>
      <c r="B83" s="12" t="s">
        <v>98</v>
      </c>
    </row>
    <row r="84" spans="1:2" ht="18" x14ac:dyDescent="0.2">
      <c r="A84" s="19">
        <v>1989</v>
      </c>
      <c r="B84" s="21">
        <v>0.13206339977678988</v>
      </c>
    </row>
    <row r="85" spans="1:2" ht="18" x14ac:dyDescent="0.2">
      <c r="A85" s="19">
        <v>1990</v>
      </c>
      <c r="B85" s="21">
        <v>0.13747361700649152</v>
      </c>
    </row>
    <row r="86" spans="1:2" ht="18" x14ac:dyDescent="0.2">
      <c r="A86" s="19">
        <v>1991</v>
      </c>
      <c r="B86" s="21">
        <v>0.14253640994823749</v>
      </c>
    </row>
    <row r="87" spans="1:2" ht="18" x14ac:dyDescent="0.2">
      <c r="A87" s="19">
        <v>1992</v>
      </c>
      <c r="B87" s="21">
        <v>0.16867625516479895</v>
      </c>
    </row>
    <row r="88" spans="1:2" ht="18" x14ac:dyDescent="0.2">
      <c r="A88" s="19">
        <v>1993</v>
      </c>
      <c r="B88" s="21">
        <v>0.14796104808065869</v>
      </c>
    </row>
    <row r="89" spans="1:2" ht="18" x14ac:dyDescent="0.2">
      <c r="A89" s="19">
        <v>1994</v>
      </c>
      <c r="B89" s="21">
        <v>0.140883852274478</v>
      </c>
    </row>
    <row r="90" spans="1:2" ht="18" x14ac:dyDescent="0.2">
      <c r="A90" s="19">
        <v>1995</v>
      </c>
      <c r="B90" s="21">
        <v>0.15157922364927051</v>
      </c>
    </row>
    <row r="91" spans="1:2" ht="18" x14ac:dyDescent="0.2">
      <c r="A91" s="19">
        <v>1996</v>
      </c>
      <c r="B91" s="21">
        <v>0.14952756453742588</v>
      </c>
    </row>
    <row r="92" spans="1:2" ht="18" x14ac:dyDescent="0.2">
      <c r="A92" s="19">
        <v>1997</v>
      </c>
      <c r="B92" s="21">
        <v>0.14094969695964749</v>
      </c>
    </row>
    <row r="93" spans="1:2" ht="18" x14ac:dyDescent="0.2">
      <c r="A93" s="19">
        <v>1998</v>
      </c>
      <c r="B93" s="21">
        <v>0.1305825861414058</v>
      </c>
    </row>
    <row r="94" spans="1:2" ht="18" x14ac:dyDescent="0.2">
      <c r="A94" s="19">
        <v>1999</v>
      </c>
      <c r="B94" s="21">
        <v>0.12520670713938675</v>
      </c>
    </row>
    <row r="95" spans="1:2" ht="18" x14ac:dyDescent="0.2">
      <c r="A95" s="19">
        <v>2000</v>
      </c>
      <c r="B95" s="21">
        <v>0.11338743170326088</v>
      </c>
    </row>
    <row r="96" spans="1:2" ht="18" x14ac:dyDescent="0.2">
      <c r="A96" s="19">
        <v>2001</v>
      </c>
      <c r="B96" s="21">
        <v>0.11419898446739243</v>
      </c>
    </row>
    <row r="97" spans="1:2" ht="18" x14ac:dyDescent="0.2">
      <c r="A97" s="19">
        <v>2002</v>
      </c>
      <c r="B97" s="21">
        <v>0.1118912743676167</v>
      </c>
    </row>
    <row r="98" spans="1:2" ht="18" x14ac:dyDescent="0.2">
      <c r="A98" s="19">
        <v>2003</v>
      </c>
      <c r="B98" s="21">
        <v>0.10973829610641493</v>
      </c>
    </row>
    <row r="99" spans="1:2" ht="18" x14ac:dyDescent="0.2">
      <c r="A99" s="19">
        <v>2004</v>
      </c>
      <c r="B99" s="21">
        <v>0.10879794592699615</v>
      </c>
    </row>
    <row r="100" spans="1:2" ht="18" x14ac:dyDescent="0.2">
      <c r="A100" s="19">
        <v>2005</v>
      </c>
      <c r="B100" s="21">
        <v>0.10228761310058522</v>
      </c>
    </row>
    <row r="101" spans="1:2" ht="18" x14ac:dyDescent="0.2">
      <c r="A101" s="19">
        <v>2006</v>
      </c>
      <c r="B101" s="21">
        <v>0.10187304699293973</v>
      </c>
    </row>
    <row r="102" spans="1:2" ht="18" x14ac:dyDescent="0.2">
      <c r="A102" s="19">
        <v>2007</v>
      </c>
      <c r="B102" s="21">
        <v>9.6277365382595625E-2</v>
      </c>
    </row>
    <row r="103" spans="1:2" ht="18" x14ac:dyDescent="0.2">
      <c r="A103" s="19">
        <v>2008</v>
      </c>
      <c r="B103" s="21">
        <v>7.6465093499280268E-2</v>
      </c>
    </row>
    <row r="104" spans="1:2" ht="18" x14ac:dyDescent="0.2">
      <c r="A104" s="19">
        <v>2009</v>
      </c>
      <c r="B104" s="21">
        <v>7.3992884936945016E-2</v>
      </c>
    </row>
    <row r="105" spans="1:2" ht="18" x14ac:dyDescent="0.2">
      <c r="A105" s="19">
        <v>2010</v>
      </c>
      <c r="B105" s="21">
        <v>6.9691158451120547E-2</v>
      </c>
    </row>
    <row r="106" spans="1:2" ht="18" x14ac:dyDescent="0.2">
      <c r="A106" s="19">
        <v>2011</v>
      </c>
      <c r="B106" s="21">
        <v>6.1661811519522165E-2</v>
      </c>
    </row>
    <row r="107" spans="1:2" ht="18" x14ac:dyDescent="0.2">
      <c r="A107" s="19">
        <v>2012</v>
      </c>
      <c r="B107" s="21">
        <v>6.0353958594316831E-2</v>
      </c>
    </row>
    <row r="108" spans="1:2" ht="18" x14ac:dyDescent="0.2">
      <c r="A108" s="19">
        <v>2013</v>
      </c>
      <c r="B108" s="21">
        <v>5.9676331472565403E-2</v>
      </c>
    </row>
    <row r="109" spans="1:2" ht="18" x14ac:dyDescent="0.2">
      <c r="A109" s="19">
        <v>2014</v>
      </c>
      <c r="B109" s="21">
        <v>5.9682489388342502E-2</v>
      </c>
    </row>
    <row r="110" spans="1:2" ht="18" x14ac:dyDescent="0.2">
      <c r="A110" s="19">
        <v>2015</v>
      </c>
      <c r="B110" s="21">
        <v>5.5954469987718899E-2</v>
      </c>
    </row>
    <row r="111" spans="1:2" ht="18" x14ac:dyDescent="0.2">
      <c r="A111" s="19">
        <v>2016</v>
      </c>
      <c r="B111" s="21">
        <v>5.5450283479378047E-2</v>
      </c>
    </row>
    <row r="112" spans="1:2" ht="18" x14ac:dyDescent="0.2">
      <c r="A112" s="19">
        <v>2017</v>
      </c>
      <c r="B112" s="21">
        <v>5.4272307654177634E-2</v>
      </c>
    </row>
    <row r="113" spans="1:3" ht="18" x14ac:dyDescent="0.2">
      <c r="A113" s="19">
        <v>2018</v>
      </c>
      <c r="B113" s="21">
        <v>5.1021497511735257E-2</v>
      </c>
    </row>
    <row r="114" spans="1:3" ht="18" x14ac:dyDescent="0.2">
      <c r="A114" s="19">
        <v>2019</v>
      </c>
      <c r="B114" s="21">
        <v>4.9119518956363128E-2</v>
      </c>
    </row>
    <row r="115" spans="1:3" ht="18" x14ac:dyDescent="0.2">
      <c r="A115" s="19">
        <v>2020</v>
      </c>
      <c r="B115" s="21">
        <v>4.7517138553815806E-2</v>
      </c>
    </row>
    <row r="116" spans="1:3" ht="18" x14ac:dyDescent="0.2">
      <c r="A116" s="19">
        <v>2021</v>
      </c>
      <c r="B116" s="21">
        <v>5.0254977833705895E-2</v>
      </c>
    </row>
    <row r="118" spans="1:3" x14ac:dyDescent="0.2">
      <c r="A118" s="12" t="s">
        <v>94</v>
      </c>
      <c r="B118" s="12"/>
      <c r="C118" s="12"/>
    </row>
    <row r="119" spans="1:3" x14ac:dyDescent="0.2">
      <c r="A119" s="12" t="s">
        <v>95</v>
      </c>
      <c r="B119" s="12" t="s">
        <v>100</v>
      </c>
      <c r="C119" s="12" t="s">
        <v>99</v>
      </c>
    </row>
    <row r="120" spans="1:3" ht="18" x14ac:dyDescent="0.2">
      <c r="A120" s="19">
        <v>1989</v>
      </c>
      <c r="B120" s="20">
        <v>11251.332630388</v>
      </c>
      <c r="C120" s="15">
        <v>131021.53428461828</v>
      </c>
    </row>
    <row r="121" spans="1:3" ht="18" x14ac:dyDescent="0.2">
      <c r="A121" s="19">
        <v>1990</v>
      </c>
      <c r="B121" s="20">
        <v>9926.3492508169202</v>
      </c>
      <c r="C121" s="15">
        <v>137605.95445684114</v>
      </c>
    </row>
    <row r="122" spans="1:3" ht="18" x14ac:dyDescent="0.2">
      <c r="A122" s="19">
        <v>1991</v>
      </c>
      <c r="B122" s="20">
        <v>9802.3753660731199</v>
      </c>
      <c r="C122" s="15">
        <v>140238.16227575226</v>
      </c>
    </row>
    <row r="123" spans="1:3" ht="18" x14ac:dyDescent="0.2">
      <c r="A123" s="19">
        <v>1992</v>
      </c>
      <c r="B123" s="20">
        <v>12244.267842214926</v>
      </c>
      <c r="C123" s="15">
        <v>147114.53301290635</v>
      </c>
    </row>
    <row r="124" spans="1:3" ht="18" x14ac:dyDescent="0.2">
      <c r="A124" s="19">
        <v>1993</v>
      </c>
      <c r="B124" s="20">
        <v>12360.225860644641</v>
      </c>
      <c r="C124" s="15">
        <v>150489.5602097738</v>
      </c>
    </row>
    <row r="125" spans="1:3" ht="18" x14ac:dyDescent="0.2">
      <c r="A125" s="19">
        <v>1994</v>
      </c>
      <c r="B125" s="20">
        <v>9867.1200662741849</v>
      </c>
      <c r="C125" s="15">
        <v>151377.64916122437</v>
      </c>
    </row>
    <row r="126" spans="1:3" ht="18" x14ac:dyDescent="0.2">
      <c r="A126" s="19">
        <v>1995</v>
      </c>
      <c r="B126" s="20">
        <v>12385.129474987487</v>
      </c>
      <c r="C126" s="15">
        <v>156636.57066576058</v>
      </c>
    </row>
    <row r="127" spans="1:3" ht="18" x14ac:dyDescent="0.2">
      <c r="A127" s="19">
        <v>1996</v>
      </c>
      <c r="B127" s="20">
        <v>14275.400819973162</v>
      </c>
      <c r="C127" s="15">
        <v>160999.67886056507</v>
      </c>
    </row>
    <row r="128" spans="1:3" ht="18" x14ac:dyDescent="0.2">
      <c r="A128" s="19">
        <v>1997</v>
      </c>
      <c r="B128" s="20">
        <v>15699.586768575462</v>
      </c>
      <c r="C128" s="15">
        <v>166987.26722313644</v>
      </c>
    </row>
    <row r="129" spans="1:3" ht="18" x14ac:dyDescent="0.2">
      <c r="A129" s="19">
        <v>1998</v>
      </c>
      <c r="B129" s="20">
        <v>17031.780199691813</v>
      </c>
      <c r="C129" s="15">
        <v>166715.91551331346</v>
      </c>
    </row>
    <row r="130" spans="1:3" ht="18" x14ac:dyDescent="0.2">
      <c r="A130" s="19">
        <v>1999</v>
      </c>
      <c r="B130" s="20">
        <v>20473.915094766675</v>
      </c>
      <c r="C130" s="15">
        <v>175450.88250086637</v>
      </c>
    </row>
    <row r="131" spans="1:3" ht="18" x14ac:dyDescent="0.2">
      <c r="A131" s="19">
        <v>2000</v>
      </c>
      <c r="B131" s="20">
        <v>22237.140151214495</v>
      </c>
      <c r="C131" s="15">
        <v>180694.59631952236</v>
      </c>
    </row>
    <row r="132" spans="1:3" ht="18" x14ac:dyDescent="0.2">
      <c r="A132" s="19">
        <v>2001</v>
      </c>
      <c r="B132" s="20">
        <v>26561.462998292423</v>
      </c>
      <c r="C132" s="15">
        <v>191511.71201851379</v>
      </c>
    </row>
    <row r="133" spans="1:3" ht="18" x14ac:dyDescent="0.2">
      <c r="A133" s="19">
        <v>2002</v>
      </c>
      <c r="B133" s="20">
        <v>30284.127409997203</v>
      </c>
      <c r="C133" s="15">
        <v>200785.23618854806</v>
      </c>
    </row>
    <row r="134" spans="1:3" ht="18" x14ac:dyDescent="0.2">
      <c r="A134" s="19">
        <v>2003</v>
      </c>
      <c r="B134" s="20">
        <v>33144.000481445801</v>
      </c>
      <c r="C134" s="15">
        <v>209572.42942655395</v>
      </c>
    </row>
    <row r="135" spans="1:3" ht="18" x14ac:dyDescent="0.2">
      <c r="A135" s="19">
        <v>2004</v>
      </c>
      <c r="B135" s="20">
        <v>37904.571826996049</v>
      </c>
      <c r="C135" s="15">
        <v>222505.53145335164</v>
      </c>
    </row>
    <row r="136" spans="1:3" ht="18" x14ac:dyDescent="0.2">
      <c r="A136" s="19">
        <v>2005</v>
      </c>
      <c r="B136" s="20">
        <v>42789.95365090244</v>
      </c>
      <c r="C136" s="15">
        <v>233946.62556106271</v>
      </c>
    </row>
    <row r="137" spans="1:3" ht="18" x14ac:dyDescent="0.2">
      <c r="A137" s="19">
        <v>2006</v>
      </c>
      <c r="B137" s="20">
        <v>51453.37323384863</v>
      </c>
      <c r="C137" s="15">
        <v>247240.67761112261</v>
      </c>
    </row>
    <row r="138" spans="1:3" ht="18" x14ac:dyDescent="0.2">
      <c r="A138" s="19">
        <v>2007</v>
      </c>
      <c r="B138" s="20">
        <v>62136.590754588731</v>
      </c>
      <c r="C138" s="15">
        <v>262081.97705871539</v>
      </c>
    </row>
    <row r="139" spans="1:3" ht="18" x14ac:dyDescent="0.2">
      <c r="A139" s="19">
        <v>2008</v>
      </c>
      <c r="B139" s="20">
        <v>78840.80281986286</v>
      </c>
      <c r="C139" s="15">
        <v>278731.23647828441</v>
      </c>
    </row>
    <row r="140" spans="1:3" ht="18" x14ac:dyDescent="0.2">
      <c r="A140" s="19">
        <v>2009</v>
      </c>
      <c r="B140" s="20">
        <v>96601.666752954174</v>
      </c>
      <c r="C140" s="15">
        <v>314730.74035721511</v>
      </c>
    </row>
    <row r="141" spans="1:3" ht="18" x14ac:dyDescent="0.2">
      <c r="A141" s="19">
        <v>2010</v>
      </c>
      <c r="B141" s="20">
        <v>105522.64810183836</v>
      </c>
      <c r="C141" s="15">
        <v>322110.25944472558</v>
      </c>
    </row>
    <row r="142" spans="1:3" ht="18" x14ac:dyDescent="0.2">
      <c r="A142" s="19">
        <v>2011</v>
      </c>
      <c r="B142" s="20">
        <v>125286.37316401086</v>
      </c>
      <c r="C142" s="15">
        <v>335329.67777310027</v>
      </c>
    </row>
    <row r="143" spans="1:3" ht="18" x14ac:dyDescent="0.2">
      <c r="A143" s="19">
        <v>2012</v>
      </c>
      <c r="B143" s="20">
        <v>145127.60959620716</v>
      </c>
      <c r="C143" s="15">
        <v>352159.00146064488</v>
      </c>
    </row>
    <row r="144" spans="1:3" ht="18" x14ac:dyDescent="0.2">
      <c r="A144" s="19">
        <v>2013</v>
      </c>
      <c r="B144" s="20">
        <v>164070.4693217442</v>
      </c>
      <c r="C144" s="15">
        <v>368650.28550124745</v>
      </c>
    </row>
    <row r="145" spans="1:7" ht="18" x14ac:dyDescent="0.2">
      <c r="A145" s="19">
        <v>2014</v>
      </c>
      <c r="B145" s="20">
        <v>182109.32599168003</v>
      </c>
      <c r="C145" s="15">
        <v>387492.75580341305</v>
      </c>
    </row>
    <row r="146" spans="1:7" ht="18" x14ac:dyDescent="0.2">
      <c r="A146" s="19">
        <v>2015</v>
      </c>
      <c r="B146" s="20">
        <v>196538.82723079034</v>
      </c>
      <c r="C146" s="15">
        <v>407948.05393745413</v>
      </c>
    </row>
    <row r="147" spans="1:7" ht="18" x14ac:dyDescent="0.2">
      <c r="A147" s="19">
        <v>2016</v>
      </c>
      <c r="B147" s="20">
        <v>198538.36142755367</v>
      </c>
      <c r="C147" s="15">
        <v>427999.23735920328</v>
      </c>
    </row>
    <row r="148" spans="1:7" ht="18" x14ac:dyDescent="0.2">
      <c r="A148" s="19">
        <v>2017</v>
      </c>
      <c r="B148" s="20">
        <v>210443.03474096782</v>
      </c>
      <c r="C148" s="15">
        <v>448484.06489807233</v>
      </c>
    </row>
    <row r="149" spans="1:7" ht="18" x14ac:dyDescent="0.2">
      <c r="A149" s="19">
        <v>2018</v>
      </c>
      <c r="B149" s="20">
        <v>232530.59598526615</v>
      </c>
      <c r="C149" s="15">
        <v>466965.49438471161</v>
      </c>
    </row>
    <row r="150" spans="1:7" ht="18" x14ac:dyDescent="0.2">
      <c r="A150" s="19">
        <v>2019</v>
      </c>
      <c r="B150" s="20">
        <v>240332.55545815144</v>
      </c>
      <c r="C150" s="15">
        <v>490275.81054695736</v>
      </c>
    </row>
    <row r="151" spans="1:7" ht="18" x14ac:dyDescent="0.2">
      <c r="A151" s="19">
        <v>2020</v>
      </c>
      <c r="B151" s="20">
        <v>257973.4298335652</v>
      </c>
      <c r="C151" s="15">
        <v>503666.84986018221</v>
      </c>
    </row>
    <row r="152" spans="1:7" ht="18" x14ac:dyDescent="0.2">
      <c r="A152" s="19">
        <v>2021</v>
      </c>
      <c r="B152" s="20">
        <v>293351.86635874002</v>
      </c>
      <c r="C152" s="15">
        <v>550763.97114116349</v>
      </c>
    </row>
    <row r="154" spans="1:7" x14ac:dyDescent="0.2">
      <c r="A154" s="12" t="s">
        <v>91</v>
      </c>
    </row>
    <row r="155" spans="1:7" x14ac:dyDescent="0.2">
      <c r="A155" s="12" t="s">
        <v>95</v>
      </c>
      <c r="B155" s="12" t="s">
        <v>68</v>
      </c>
      <c r="C155" s="12" t="s">
        <v>70</v>
      </c>
      <c r="D155" s="12" t="s">
        <v>66</v>
      </c>
      <c r="E155" s="12" t="s">
        <v>78</v>
      </c>
      <c r="F155" s="12" t="s">
        <v>101</v>
      </c>
      <c r="G155" s="12" t="s">
        <v>76</v>
      </c>
    </row>
    <row r="156" spans="1:7" ht="18" x14ac:dyDescent="0.2">
      <c r="A156" s="19">
        <v>1989</v>
      </c>
      <c r="B156" s="20">
        <v>11251.332630388</v>
      </c>
      <c r="C156" s="22">
        <v>27966.35354150358</v>
      </c>
      <c r="D156" s="22">
        <v>10589.796924594004</v>
      </c>
      <c r="F156" s="20">
        <v>9468.9748844302521</v>
      </c>
      <c r="G156" s="20">
        <v>954.92876103548383</v>
      </c>
    </row>
    <row r="157" spans="1:7" ht="18" x14ac:dyDescent="0.2">
      <c r="A157" s="19">
        <v>1990</v>
      </c>
      <c r="B157" s="20">
        <v>9926.3492508169202</v>
      </c>
      <c r="C157" s="22">
        <v>28800.45168241339</v>
      </c>
      <c r="D157" s="22">
        <v>10537.035450052846</v>
      </c>
      <c r="F157" s="20">
        <v>10110.714871058713</v>
      </c>
      <c r="G157" s="20">
        <v>951.48186997387961</v>
      </c>
    </row>
    <row r="158" spans="1:7" ht="18" x14ac:dyDescent="0.2">
      <c r="A158" s="19">
        <v>1991</v>
      </c>
      <c r="B158" s="20">
        <v>9802.3753660731199</v>
      </c>
      <c r="C158" s="22">
        <v>32785.415754192436</v>
      </c>
      <c r="D158" s="22">
        <v>8622.4738813845506</v>
      </c>
      <c r="F158" s="20">
        <v>10956.524347756129</v>
      </c>
      <c r="G158" s="20">
        <v>913.21974190824858</v>
      </c>
    </row>
    <row r="159" spans="1:7" ht="18" x14ac:dyDescent="0.2">
      <c r="A159" s="19">
        <v>1992</v>
      </c>
      <c r="B159" s="20">
        <v>12244.267842214926</v>
      </c>
      <c r="C159" s="22">
        <v>35999.123575810692</v>
      </c>
      <c r="D159" s="22">
        <v>8083.2314097098169</v>
      </c>
      <c r="F159" s="20">
        <v>11614.665196099153</v>
      </c>
      <c r="G159" s="20">
        <v>1078.843704066634</v>
      </c>
    </row>
    <row r="160" spans="1:7" ht="18" x14ac:dyDescent="0.2">
      <c r="A160" s="19">
        <v>1993</v>
      </c>
      <c r="B160" s="20">
        <v>12360.225860644641</v>
      </c>
      <c r="C160" s="22">
        <v>41353.936221874494</v>
      </c>
      <c r="D160" s="22">
        <v>8253.5425814851133</v>
      </c>
      <c r="E160" s="20">
        <v>7766.7200784134193</v>
      </c>
      <c r="F160" s="20">
        <v>12377.424872706251</v>
      </c>
      <c r="G160" s="20">
        <v>1173.017500129057</v>
      </c>
    </row>
    <row r="161" spans="1:7" ht="18" x14ac:dyDescent="0.2">
      <c r="A161" s="19">
        <v>1994</v>
      </c>
      <c r="B161" s="20">
        <v>9867.1200662741849</v>
      </c>
      <c r="C161" s="22">
        <v>45285.594082654978</v>
      </c>
      <c r="D161" s="22">
        <v>8880.5512260268952</v>
      </c>
      <c r="E161" s="20">
        <v>13547.871733424627</v>
      </c>
      <c r="F161" s="20">
        <v>13519.265762727053</v>
      </c>
      <c r="G161" s="20">
        <v>1392.1990218494011</v>
      </c>
    </row>
    <row r="162" spans="1:7" ht="18" x14ac:dyDescent="0.2">
      <c r="A162" s="19">
        <v>1995</v>
      </c>
      <c r="B162" s="20">
        <v>12385.129474987487</v>
      </c>
      <c r="C162" s="22">
        <v>49961.673236968905</v>
      </c>
      <c r="D162" s="22">
        <v>9754.4646298928965</v>
      </c>
      <c r="E162" s="20">
        <v>12741.629470405669</v>
      </c>
      <c r="F162" s="20">
        <v>16085.095679480546</v>
      </c>
      <c r="G162" s="20">
        <v>1700.4024966458612</v>
      </c>
    </row>
    <row r="163" spans="1:7" ht="18" x14ac:dyDescent="0.2">
      <c r="A163" s="19">
        <v>1996</v>
      </c>
      <c r="B163" s="20">
        <v>14275.400819973162</v>
      </c>
      <c r="C163" s="22">
        <v>44047.104680131277</v>
      </c>
      <c r="D163" s="22">
        <v>9904.6727363038062</v>
      </c>
      <c r="E163" s="20">
        <v>15826.340651808399</v>
      </c>
      <c r="F163" s="20">
        <v>16408.665266957796</v>
      </c>
      <c r="G163" s="20">
        <v>1879.3031762924309</v>
      </c>
    </row>
    <row r="164" spans="1:7" ht="18" x14ac:dyDescent="0.2">
      <c r="A164" s="19">
        <v>1997</v>
      </c>
      <c r="B164" s="20">
        <v>15699.586768575462</v>
      </c>
      <c r="C164" s="22">
        <v>40634.840607979102</v>
      </c>
      <c r="D164" s="22">
        <v>11464.883389832377</v>
      </c>
      <c r="E164" s="20">
        <v>17577.353180646624</v>
      </c>
      <c r="F164" s="20">
        <v>14848.484529937799</v>
      </c>
      <c r="G164" s="20">
        <v>1576.4471152704211</v>
      </c>
    </row>
    <row r="165" spans="1:7" ht="18" x14ac:dyDescent="0.2">
      <c r="A165" s="19">
        <v>1998</v>
      </c>
      <c r="B165" s="20">
        <v>17031.780199691813</v>
      </c>
      <c r="C165" s="22">
        <v>37849.012642756192</v>
      </c>
      <c r="D165" s="22">
        <v>11920.610818383206</v>
      </c>
      <c r="E165" s="20">
        <v>7955.7304009858753</v>
      </c>
      <c r="F165" s="20">
        <v>10457.957529398333</v>
      </c>
      <c r="G165" s="20">
        <v>1225.5612805094258</v>
      </c>
    </row>
    <row r="166" spans="1:7" ht="18" x14ac:dyDescent="0.2">
      <c r="A166" s="19">
        <v>1999</v>
      </c>
      <c r="B166" s="20">
        <v>20473.915094766675</v>
      </c>
      <c r="C166" s="22">
        <v>43122.898504920682</v>
      </c>
      <c r="D166" s="22">
        <v>13895.562461386957</v>
      </c>
      <c r="E166" s="20">
        <v>6469.0352113534173</v>
      </c>
      <c r="F166" s="20">
        <v>12095.186823909424</v>
      </c>
      <c r="G166" s="20">
        <v>1341.0166543017217</v>
      </c>
    </row>
    <row r="167" spans="1:7" ht="18" x14ac:dyDescent="0.2">
      <c r="A167" s="19">
        <v>2000</v>
      </c>
      <c r="B167" s="20">
        <v>22237.140151214495</v>
      </c>
      <c r="C167" s="22">
        <v>45509.673827309423</v>
      </c>
      <c r="D167" s="22">
        <v>14287.514240703491</v>
      </c>
      <c r="E167" s="20">
        <v>9228.204143736757</v>
      </c>
      <c r="F167" s="20">
        <v>13801.1070241211</v>
      </c>
      <c r="G167" s="20">
        <v>1303.0776854791445</v>
      </c>
    </row>
    <row r="168" spans="1:7" ht="18" x14ac:dyDescent="0.2">
      <c r="A168" s="19">
        <v>2001</v>
      </c>
      <c r="B168" s="20">
        <v>26561.462998292423</v>
      </c>
      <c r="C168" s="22">
        <v>40757.967234158103</v>
      </c>
      <c r="D168" s="22">
        <v>14600.642346099723</v>
      </c>
      <c r="E168" s="20">
        <v>11683.151344772614</v>
      </c>
      <c r="F168" s="20">
        <v>12941.850827659393</v>
      </c>
      <c r="G168" s="20">
        <v>1122.1039915595595</v>
      </c>
    </row>
    <row r="169" spans="1:7" ht="18" x14ac:dyDescent="0.2">
      <c r="A169" s="19">
        <v>2002</v>
      </c>
      <c r="B169" s="20">
        <v>30284.127409997203</v>
      </c>
      <c r="C169" s="22">
        <v>39333.708169840815</v>
      </c>
      <c r="D169" s="22">
        <v>14749.667251590712</v>
      </c>
      <c r="E169" s="20">
        <v>13943.825063400162</v>
      </c>
      <c r="F169" s="20">
        <v>14101.703314709574</v>
      </c>
      <c r="G169" s="20">
        <v>1199.1217666984476</v>
      </c>
    </row>
    <row r="170" spans="1:7" ht="18" x14ac:dyDescent="0.2">
      <c r="A170" s="19">
        <v>2003</v>
      </c>
      <c r="B170" s="20">
        <v>33144.000481445801</v>
      </c>
      <c r="C170" s="22">
        <v>42486.177361061986</v>
      </c>
      <c r="D170" s="22">
        <v>16333.986643282034</v>
      </c>
      <c r="E170" s="20">
        <v>16973.739085103611</v>
      </c>
      <c r="F170" s="20">
        <v>15847.047272177979</v>
      </c>
      <c r="G170" s="22">
        <v>1301.2860840576127</v>
      </c>
    </row>
    <row r="171" spans="1:7" ht="18" x14ac:dyDescent="0.2">
      <c r="A171" s="19">
        <v>2004</v>
      </c>
      <c r="B171" s="20">
        <v>37904.571826996049</v>
      </c>
      <c r="C171" s="22">
        <v>45339.809414657146</v>
      </c>
      <c r="D171" s="22">
        <v>20238.566526541108</v>
      </c>
      <c r="E171" s="20">
        <v>20955.413570627861</v>
      </c>
      <c r="F171" s="20">
        <v>17829.864142772327</v>
      </c>
      <c r="G171" s="20">
        <v>1243.2213476469442</v>
      </c>
    </row>
    <row r="172" spans="1:7" ht="18" x14ac:dyDescent="0.2">
      <c r="A172" s="19">
        <v>2005</v>
      </c>
      <c r="B172" s="20">
        <v>42789.95365090244</v>
      </c>
      <c r="C172" s="22">
        <v>44300.613329946107</v>
      </c>
      <c r="D172" s="22">
        <v>23072.312925170067</v>
      </c>
      <c r="E172" s="20">
        <v>27336.9772736915</v>
      </c>
      <c r="F172" s="22">
        <v>22159.512557122216</v>
      </c>
      <c r="G172" s="22">
        <v>1372.7024353051165</v>
      </c>
    </row>
    <row r="173" spans="1:7" ht="18" x14ac:dyDescent="0.2">
      <c r="A173" s="19">
        <v>2006</v>
      </c>
      <c r="B173" s="20">
        <v>51453.37323384863</v>
      </c>
      <c r="C173" s="22">
        <v>41552.592885579405</v>
      </c>
      <c r="D173" s="22">
        <v>23951.927958152162</v>
      </c>
      <c r="E173" s="20">
        <v>34517.781618918023</v>
      </c>
      <c r="F173" s="22">
        <v>25177.237741034423</v>
      </c>
      <c r="G173" s="22">
        <v>1607.2712674634554</v>
      </c>
    </row>
    <row r="174" spans="1:7" ht="18" x14ac:dyDescent="0.2">
      <c r="A174" s="19">
        <v>2007</v>
      </c>
      <c r="B174" s="20">
        <v>62136.590754588702</v>
      </c>
      <c r="C174" s="22">
        <v>40530.045688469174</v>
      </c>
      <c r="D174" s="22">
        <v>28254.773450064695</v>
      </c>
      <c r="E174" s="20">
        <v>43534.994996247187</v>
      </c>
      <c r="F174" s="22">
        <v>27726.129585249291</v>
      </c>
      <c r="G174" s="22">
        <v>2014.3710291147688</v>
      </c>
    </row>
    <row r="175" spans="1:7" ht="18" x14ac:dyDescent="0.2">
      <c r="A175" s="19">
        <v>2008</v>
      </c>
      <c r="B175" s="20">
        <v>78840.802819862904</v>
      </c>
      <c r="C175" s="22">
        <v>46361.468280459376</v>
      </c>
      <c r="D175" s="22">
        <v>33002.376727379713</v>
      </c>
      <c r="E175" s="20">
        <v>56183.7853932539</v>
      </c>
      <c r="F175" s="22">
        <v>26072.410507690216</v>
      </c>
      <c r="G175" s="22">
        <v>2270.9049190831911</v>
      </c>
    </row>
    <row r="176" spans="1:7" ht="18" x14ac:dyDescent="0.2">
      <c r="A176" s="19">
        <v>2009</v>
      </c>
      <c r="B176" s="20">
        <v>96601.666752954174</v>
      </c>
      <c r="C176" s="22">
        <v>51465.158207589819</v>
      </c>
      <c r="D176" s="22">
        <v>38722.154392184326</v>
      </c>
      <c r="E176" s="20">
        <v>51532.116797519877</v>
      </c>
      <c r="F176" s="22">
        <v>24575.661939182253</v>
      </c>
      <c r="G176" s="22">
        <v>2115.7851244869412</v>
      </c>
    </row>
    <row r="177" spans="1:7" ht="18" x14ac:dyDescent="0.2">
      <c r="A177" s="19">
        <v>2010</v>
      </c>
      <c r="B177" s="20">
        <v>105522.64810183836</v>
      </c>
      <c r="C177" s="22">
        <v>54655.450735305007</v>
      </c>
      <c r="D177" s="22">
        <v>46090.445656500269</v>
      </c>
      <c r="E177" s="20">
        <v>58720.227608757938</v>
      </c>
      <c r="F177" s="22">
        <v>28175.181218967875</v>
      </c>
      <c r="G177" s="22">
        <v>2438.1895689840544</v>
      </c>
    </row>
    <row r="178" spans="1:7" ht="18" x14ac:dyDescent="0.2">
      <c r="A178" s="19">
        <v>2011</v>
      </c>
      <c r="B178" s="20">
        <v>125286.37316401086</v>
      </c>
      <c r="C178" s="22">
        <v>60762.213840891149</v>
      </c>
      <c r="D178" s="22">
        <v>49633.815793702663</v>
      </c>
      <c r="E178" s="20">
        <v>70237.523951494601</v>
      </c>
      <c r="F178" s="22">
        <v>30991.707946476108</v>
      </c>
      <c r="G178" s="22">
        <v>2701.4921582615884</v>
      </c>
    </row>
    <row r="179" spans="1:7" ht="18" x14ac:dyDescent="0.2">
      <c r="A179" s="19">
        <v>2012</v>
      </c>
      <c r="B179" s="20">
        <v>145127.60959620716</v>
      </c>
      <c r="C179" s="22">
        <v>60011.530194697363</v>
      </c>
      <c r="D179" s="22">
        <v>47216.920048206121</v>
      </c>
      <c r="E179" s="20">
        <v>81469.399931257663</v>
      </c>
      <c r="F179" s="22">
        <v>31951.760810318963</v>
      </c>
      <c r="G179" s="22">
        <v>2898.6852574546278</v>
      </c>
    </row>
    <row r="180" spans="1:7" ht="18" x14ac:dyDescent="0.2">
      <c r="A180" s="19">
        <v>2013</v>
      </c>
      <c r="B180" s="20">
        <v>164070.4693217442</v>
      </c>
      <c r="C180" s="22">
        <v>49023.93240685809</v>
      </c>
      <c r="D180" s="22">
        <v>47403.528801422573</v>
      </c>
      <c r="E180" s="22">
        <v>88352.896463559809</v>
      </c>
      <c r="F180" s="22">
        <v>34311.220715166462</v>
      </c>
      <c r="G180" s="22">
        <v>3377.0278611512927</v>
      </c>
    </row>
    <row r="181" spans="1:7" ht="18" x14ac:dyDescent="0.2">
      <c r="A181" s="19">
        <v>2014</v>
      </c>
      <c r="B181" s="20">
        <v>182109.32599168003</v>
      </c>
      <c r="C181" s="22">
        <v>46903.466612518736</v>
      </c>
      <c r="D181" s="22">
        <v>50914.096277082994</v>
      </c>
      <c r="E181" s="22">
        <v>84696.504653497803</v>
      </c>
      <c r="F181" s="22">
        <v>37552.298953823192</v>
      </c>
      <c r="G181" s="22">
        <v>3103.131460158857</v>
      </c>
    </row>
    <row r="182" spans="1:7" ht="18" x14ac:dyDescent="0.2">
      <c r="A182" s="19">
        <v>2015</v>
      </c>
      <c r="B182" s="20">
        <v>196538.82723079034</v>
      </c>
      <c r="C182" s="22">
        <v>42106.103305792763</v>
      </c>
      <c r="D182" s="22">
        <v>51295.483753943605</v>
      </c>
      <c r="E182" s="22">
        <v>66421.822179920564</v>
      </c>
      <c r="F182" s="22">
        <v>36570.769322574437</v>
      </c>
      <c r="G182" s="22">
        <v>3335.5500490295681</v>
      </c>
    </row>
    <row r="183" spans="1:7" ht="18" x14ac:dyDescent="0.2">
      <c r="A183" s="19">
        <v>2016</v>
      </c>
      <c r="B183" s="20">
        <v>198538.36142755367</v>
      </c>
      <c r="C183" s="22">
        <v>46471.28771424602</v>
      </c>
      <c r="D183" s="22">
        <v>56637.622640874084</v>
      </c>
      <c r="E183" s="22">
        <v>69245.294552846593</v>
      </c>
      <c r="F183" s="22">
        <v>36885.283430023352</v>
      </c>
      <c r="G183" s="22">
        <v>3331.5028470633661</v>
      </c>
    </row>
    <row r="184" spans="1:7" ht="18" x14ac:dyDescent="0.2">
      <c r="A184" s="19">
        <v>2017</v>
      </c>
      <c r="B184" s="20">
        <v>210443.03474096782</v>
      </c>
      <c r="C184" s="22">
        <v>45058.468760649317</v>
      </c>
      <c r="D184" s="22">
        <v>64559.435280692691</v>
      </c>
      <c r="E184" s="22">
        <v>66913.033536783143</v>
      </c>
      <c r="F184" s="22">
        <v>39170.682135621551</v>
      </c>
      <c r="G184" s="22">
        <v>4096.341612117194</v>
      </c>
    </row>
    <row r="185" spans="1:7" ht="18" x14ac:dyDescent="0.2">
      <c r="A185" s="19">
        <v>2018</v>
      </c>
      <c r="B185" s="20">
        <v>232530.59598526615</v>
      </c>
      <c r="C185" s="22">
        <v>48535.909410586959</v>
      </c>
      <c r="D185" s="22">
        <v>66257.801718274961</v>
      </c>
      <c r="E185" s="22">
        <v>61609.204756417079</v>
      </c>
      <c r="F185" s="22">
        <v>43069.973342875237</v>
      </c>
      <c r="G185" s="22">
        <v>2842.6186718544618</v>
      </c>
    </row>
    <row r="186" spans="1:7" ht="18" x14ac:dyDescent="0.2">
      <c r="A186" s="19">
        <v>2019</v>
      </c>
      <c r="B186" s="20">
        <v>240332.55545815144</v>
      </c>
      <c r="C186" s="22">
        <v>50970.702354635432</v>
      </c>
      <c r="D186" s="22">
        <v>71468.900524304117</v>
      </c>
      <c r="E186" s="22">
        <v>65201.335848356466</v>
      </c>
      <c r="F186" s="22">
        <v>43890.86198613685</v>
      </c>
      <c r="G186" s="22">
        <v>3471.5840340195227</v>
      </c>
    </row>
    <row r="187" spans="1:7" ht="18" x14ac:dyDescent="0.2">
      <c r="A187" s="19">
        <v>2020</v>
      </c>
      <c r="B187" s="20">
        <v>257973.4298335652</v>
      </c>
      <c r="C187" s="22">
        <v>51970.830952537071</v>
      </c>
      <c r="D187" s="22">
        <v>72937.064047799286</v>
      </c>
      <c r="E187" s="22">
        <v>61712.537168937131</v>
      </c>
      <c r="F187" s="22">
        <v>45523.984708106233</v>
      </c>
      <c r="G187" s="22">
        <v>3732.6736663912452</v>
      </c>
    </row>
    <row r="188" spans="1:7" ht="18" x14ac:dyDescent="0.2">
      <c r="A188" s="19">
        <v>2021</v>
      </c>
      <c r="B188" s="20">
        <v>293351.86635874002</v>
      </c>
      <c r="C188" s="22">
        <v>54123.551701522985</v>
      </c>
      <c r="D188" s="22">
        <v>76598.031181426602</v>
      </c>
      <c r="E188" s="22">
        <v>65907.705047104493</v>
      </c>
      <c r="F188" s="22">
        <v>50226.948866567007</v>
      </c>
      <c r="G188" s="22">
        <v>4090.523772772508</v>
      </c>
    </row>
  </sheetData>
  <conditionalFormatting sqref="O36:O1048576 B154:B188">
    <cfRule type="expression" dxfId="4" priority="5">
      <formula>(B36 &gt; C36)</formula>
    </cfRule>
  </conditionalFormatting>
  <conditionalFormatting sqref="D156:D188">
    <cfRule type="expression" dxfId="3" priority="4">
      <formula>(D156 &gt; B156)</formula>
    </cfRule>
  </conditionalFormatting>
  <conditionalFormatting sqref="E160:E188">
    <cfRule type="expression" dxfId="2" priority="3">
      <formula>(E160 &gt; B160)</formula>
    </cfRule>
  </conditionalFormatting>
  <conditionalFormatting sqref="F156:F188">
    <cfRule type="expression" dxfId="1" priority="2">
      <formula>(F156 &gt; B156)</formula>
    </cfRule>
  </conditionalFormatting>
  <conditionalFormatting sqref="G156:G188">
    <cfRule type="expression" dxfId="0" priority="1">
      <formula>(G156 &gt; B156)</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FF2D6-ED46-0846-A1C1-2BDC394422BE}">
  <dimension ref="A1:G76"/>
  <sheetViews>
    <sheetView zoomScale="50" workbookViewId="0">
      <selection activeCell="O77" sqref="O77"/>
    </sheetView>
  </sheetViews>
  <sheetFormatPr baseColWidth="10" defaultRowHeight="15" x14ac:dyDescent="0.2"/>
  <cols>
    <col min="1" max="1" width="29.33203125" customWidth="1"/>
    <col min="2" max="2" width="26.1640625" customWidth="1"/>
    <col min="3" max="3" width="19.1640625" customWidth="1"/>
    <col min="4" max="4" width="19" customWidth="1"/>
    <col min="5" max="5" width="15.6640625" bestFit="1" customWidth="1"/>
    <col min="6" max="6" width="15.33203125" bestFit="1" customWidth="1"/>
    <col min="7" max="7" width="21.6640625" customWidth="1"/>
  </cols>
  <sheetData>
    <row r="1" spans="1:7" x14ac:dyDescent="0.2">
      <c r="A1" s="23" t="s">
        <v>111</v>
      </c>
      <c r="B1" t="s">
        <v>103</v>
      </c>
      <c r="C1" t="s">
        <v>104</v>
      </c>
      <c r="D1" t="s">
        <v>105</v>
      </c>
      <c r="E1" t="s">
        <v>106</v>
      </c>
      <c r="F1" t="s">
        <v>107</v>
      </c>
      <c r="G1" t="s">
        <v>108</v>
      </c>
    </row>
    <row r="2" spans="1:7" x14ac:dyDescent="0.2">
      <c r="A2" s="12" t="s">
        <v>68</v>
      </c>
      <c r="B2">
        <v>59</v>
      </c>
      <c r="C2">
        <v>2</v>
      </c>
      <c r="D2">
        <v>5</v>
      </c>
      <c r="E2">
        <v>36</v>
      </c>
      <c r="F2">
        <v>45</v>
      </c>
      <c r="G2">
        <v>72</v>
      </c>
    </row>
    <row r="3" spans="1:7" x14ac:dyDescent="0.2">
      <c r="A3" s="12" t="s">
        <v>70</v>
      </c>
      <c r="B3">
        <v>22</v>
      </c>
      <c r="C3">
        <v>4</v>
      </c>
      <c r="D3">
        <v>4</v>
      </c>
      <c r="E3">
        <v>35</v>
      </c>
      <c r="F3">
        <v>6</v>
      </c>
      <c r="G3">
        <v>0</v>
      </c>
    </row>
    <row r="4" spans="1:7" x14ac:dyDescent="0.2">
      <c r="A4" s="12" t="s">
        <v>78</v>
      </c>
      <c r="B4">
        <v>49</v>
      </c>
      <c r="C4">
        <v>1</v>
      </c>
      <c r="D4">
        <v>4</v>
      </c>
      <c r="E4">
        <v>11</v>
      </c>
      <c r="F4">
        <v>16</v>
      </c>
      <c r="G4">
        <v>42</v>
      </c>
    </row>
    <row r="5" spans="1:7" x14ac:dyDescent="0.2">
      <c r="A5" s="12" t="s">
        <v>66</v>
      </c>
      <c r="B5">
        <v>17</v>
      </c>
      <c r="C5">
        <v>1</v>
      </c>
      <c r="D5">
        <v>0</v>
      </c>
      <c r="E5">
        <v>10</v>
      </c>
      <c r="F5">
        <v>17</v>
      </c>
      <c r="G5">
        <v>8</v>
      </c>
    </row>
    <row r="6" spans="1:7" x14ac:dyDescent="0.2">
      <c r="A6" s="12" t="s">
        <v>146</v>
      </c>
      <c r="B6" t="str">
        <f>_xlfn.XLOOKUP(MAX(B2:B5), B2:B5,$A2:$A5, "ERROR", 0, 1)</f>
        <v>China</v>
      </c>
      <c r="C6" t="str">
        <f>_xlfn.XLOOKUP(MAX(C2:C5), C2:C5,$A2:$A5, "ERROR", 0, 1)</f>
        <v>Japan</v>
      </c>
      <c r="D6" t="str">
        <f t="shared" ref="D6:G6" si="0">_xlfn.XLOOKUP(MAX(D2:D5), D2:D5,$A2:$A5, "ERROR", 0, 1)</f>
        <v>China</v>
      </c>
      <c r="E6" t="str">
        <f t="shared" si="0"/>
        <v>China</v>
      </c>
      <c r="F6" t="str">
        <f t="shared" si="0"/>
        <v>China</v>
      </c>
      <c r="G6" t="str">
        <f t="shared" si="0"/>
        <v>China</v>
      </c>
    </row>
    <row r="8" spans="1:7" x14ac:dyDescent="0.2">
      <c r="A8" s="23" t="s">
        <v>109</v>
      </c>
      <c r="B8" t="s">
        <v>130</v>
      </c>
      <c r="C8" t="s">
        <v>131</v>
      </c>
      <c r="D8" t="s">
        <v>132</v>
      </c>
      <c r="E8" t="s">
        <v>133</v>
      </c>
      <c r="F8" t="s">
        <v>134</v>
      </c>
      <c r="G8" t="s">
        <v>136</v>
      </c>
    </row>
    <row r="9" spans="1:7" x14ac:dyDescent="0.2">
      <c r="A9" s="12" t="s">
        <v>68</v>
      </c>
      <c r="B9" s="14">
        <f>(120+388+96+235+315+19+69+118)</f>
        <v>1360</v>
      </c>
      <c r="C9">
        <f>(2+3+5+4+7+11+17+1+14)</f>
        <v>64</v>
      </c>
      <c r="D9">
        <v>3</v>
      </c>
      <c r="E9">
        <f>(25+16+2+48+81+24+11+31)</f>
        <v>238</v>
      </c>
      <c r="F9">
        <f>(16+34+15)</f>
        <v>65</v>
      </c>
      <c r="G9">
        <f>(2+35+170+2+39+13)</f>
        <v>261</v>
      </c>
    </row>
    <row r="10" spans="1:7" x14ac:dyDescent="0.2">
      <c r="A10" s="12" t="s">
        <v>70</v>
      </c>
      <c r="B10">
        <f>(62+155+23)</f>
        <v>240</v>
      </c>
      <c r="C10">
        <f>(6+17+26+4)</f>
        <v>53</v>
      </c>
      <c r="D10">
        <f>(7)</f>
        <v>7</v>
      </c>
      <c r="E10">
        <f>(22+14+5)</f>
        <v>41</v>
      </c>
      <c r="F10">
        <f>(17+54)</f>
        <v>71</v>
      </c>
      <c r="G10">
        <f>(13+25+45+49+200+2)</f>
        <v>334</v>
      </c>
    </row>
    <row r="11" spans="1:7" x14ac:dyDescent="0.2">
      <c r="A11" s="12" t="s">
        <v>78</v>
      </c>
      <c r="B11">
        <f>(240+131+273+192+350+125+1+77+42+15)</f>
        <v>1446</v>
      </c>
      <c r="C11">
        <f>(4+1+15+1+25+15+1+3+4)</f>
        <v>69</v>
      </c>
      <c r="D11">
        <v>20</v>
      </c>
      <c r="E11">
        <f>(55+3+115+31+4+3+15+3+119+53+7)</f>
        <v>408</v>
      </c>
      <c r="F11">
        <f>(5+6+116+36+4+788+328+44+95+2)</f>
        <v>1424</v>
      </c>
      <c r="G11">
        <f>(70+181+39+17+13+38+37+112)</f>
        <v>507</v>
      </c>
    </row>
    <row r="12" spans="1:7" x14ac:dyDescent="0.2">
      <c r="A12" s="12" t="s">
        <v>66</v>
      </c>
      <c r="B12">
        <f>(130+128+65+45+23+248+19)</f>
        <v>658</v>
      </c>
      <c r="C12">
        <v>15</v>
      </c>
      <c r="D12">
        <f>(6)</f>
        <v>6</v>
      </c>
      <c r="E12">
        <f>(103+11+12+53+57+17)</f>
        <v>253</v>
      </c>
      <c r="F12">
        <f>(22+15+107+223+15+17+77)</f>
        <v>476</v>
      </c>
      <c r="G12">
        <f>(102+30+78+10+12+75)</f>
        <v>307</v>
      </c>
    </row>
    <row r="13" spans="1:7" x14ac:dyDescent="0.2">
      <c r="A13" s="12" t="s">
        <v>146</v>
      </c>
      <c r="B13" s="14" t="str">
        <f>_xlfn.XLOOKUP(MAX(B9:B12), B9:B12,$A$9:$A$12, "ERROR",0,1)</f>
        <v>Russia</v>
      </c>
      <c r="C13" s="14" t="str">
        <f>_xlfn.XLOOKUP(MAX(C9:C12), C9:C12,$A$9:$A$12, "ERROR",0,1)</f>
        <v>Russia</v>
      </c>
      <c r="D13" s="14" t="str">
        <f t="shared" ref="D13:G13" si="1">_xlfn.XLOOKUP(MAX(D9:D12), D9:D12,$A$9:$A$12, "ERROR",0,1)</f>
        <v>Russia</v>
      </c>
      <c r="E13" s="14" t="str">
        <f t="shared" si="1"/>
        <v>Russia</v>
      </c>
      <c r="F13" s="14" t="str">
        <f t="shared" si="1"/>
        <v>Russia</v>
      </c>
      <c r="G13" s="14" t="str">
        <f t="shared" si="1"/>
        <v>Russia</v>
      </c>
    </row>
    <row r="15" spans="1:7" x14ac:dyDescent="0.2">
      <c r="A15" s="24" t="s">
        <v>148</v>
      </c>
      <c r="B15" t="s">
        <v>117</v>
      </c>
      <c r="C15" t="s">
        <v>129</v>
      </c>
      <c r="D15" t="s">
        <v>118</v>
      </c>
      <c r="E15" t="s">
        <v>119</v>
      </c>
      <c r="F15" t="s">
        <v>120</v>
      </c>
    </row>
    <row r="16" spans="1:7" x14ac:dyDescent="0.2">
      <c r="A16" s="12" t="s">
        <v>68</v>
      </c>
      <c r="B16">
        <v>4950</v>
      </c>
      <c r="C16">
        <v>174300</v>
      </c>
      <c r="D16">
        <v>2795</v>
      </c>
      <c r="E16">
        <v>1434</v>
      </c>
      <c r="F16">
        <v>3145</v>
      </c>
    </row>
    <row r="17" spans="1:6" x14ac:dyDescent="0.2">
      <c r="A17" s="12" t="s">
        <v>70</v>
      </c>
      <c r="B17">
        <v>1004</v>
      </c>
      <c r="C17">
        <v>111180</v>
      </c>
      <c r="D17">
        <v>238</v>
      </c>
      <c r="E17">
        <v>480</v>
      </c>
      <c r="F17">
        <v>99</v>
      </c>
    </row>
    <row r="18" spans="1:6" x14ac:dyDescent="0.2">
      <c r="A18" s="12" t="s">
        <v>78</v>
      </c>
      <c r="B18">
        <v>12566</v>
      </c>
      <c r="C18">
        <v>151641</v>
      </c>
      <c r="D18">
        <v>6575</v>
      </c>
      <c r="E18">
        <v>4336</v>
      </c>
      <c r="F18">
        <v>3887</v>
      </c>
    </row>
    <row r="19" spans="1:6" x14ac:dyDescent="0.2">
      <c r="A19" s="12" t="s">
        <v>66</v>
      </c>
      <c r="B19">
        <v>4614</v>
      </c>
      <c r="C19">
        <v>100882</v>
      </c>
      <c r="D19">
        <v>100</v>
      </c>
      <c r="E19">
        <v>3311</v>
      </c>
      <c r="F19">
        <v>1500</v>
      </c>
    </row>
    <row r="20" spans="1:6" x14ac:dyDescent="0.2">
      <c r="A20" s="12" t="s">
        <v>146</v>
      </c>
      <c r="B20" t="str">
        <f>_xlfn.XLOOKUP(MAX(B16:B19), B16:B19, $A16:$A19, "ERROR",0,1)</f>
        <v>Russia</v>
      </c>
      <c r="C20" t="str">
        <f t="shared" ref="C20:F20" si="2">_xlfn.XLOOKUP(MAX(C16:C19), C16:C19, $A16:$A19, "ERROR",0,1)</f>
        <v>China</v>
      </c>
      <c r="D20" t="str">
        <f t="shared" si="2"/>
        <v>Russia</v>
      </c>
      <c r="E20" t="str">
        <f t="shared" si="2"/>
        <v>Russia</v>
      </c>
      <c r="F20" t="str">
        <f t="shared" si="2"/>
        <v>Russia</v>
      </c>
    </row>
    <row r="22" spans="1:6" x14ac:dyDescent="0.2">
      <c r="A22" s="23" t="s">
        <v>147</v>
      </c>
    </row>
    <row r="23" spans="1:6" x14ac:dyDescent="0.2">
      <c r="A23" s="12" t="s">
        <v>137</v>
      </c>
      <c r="B23" s="12" t="s">
        <v>68</v>
      </c>
      <c r="C23" s="15" t="s">
        <v>70</v>
      </c>
      <c r="D23" s="15" t="s">
        <v>78</v>
      </c>
      <c r="E23" s="15" t="s">
        <v>66</v>
      </c>
    </row>
    <row r="24" spans="1:6" x14ac:dyDescent="0.2">
      <c r="A24" t="s">
        <v>110</v>
      </c>
      <c r="B24">
        <v>965000</v>
      </c>
      <c r="C24">
        <v>150000</v>
      </c>
      <c r="D24">
        <v>280000</v>
      </c>
      <c r="E24">
        <v>1237000</v>
      </c>
    </row>
    <row r="25" spans="1:6" x14ac:dyDescent="0.2">
      <c r="A25" t="s">
        <v>111</v>
      </c>
      <c r="B25">
        <v>260000</v>
      </c>
      <c r="C25">
        <v>45000</v>
      </c>
      <c r="D25">
        <v>150000</v>
      </c>
      <c r="E25">
        <v>70900</v>
      </c>
    </row>
    <row r="26" spans="1:6" x14ac:dyDescent="0.2">
      <c r="A26" t="s">
        <v>112</v>
      </c>
      <c r="B26">
        <v>395000</v>
      </c>
      <c r="C26">
        <v>47000</v>
      </c>
      <c r="D26">
        <f>(165000+45000)</f>
        <v>210000</v>
      </c>
      <c r="E26">
        <v>139800</v>
      </c>
    </row>
    <row r="27" spans="1:6" x14ac:dyDescent="0.2">
      <c r="A27" t="s">
        <v>113</v>
      </c>
      <c r="B27">
        <v>120000</v>
      </c>
      <c r="C27">
        <v>0</v>
      </c>
      <c r="D27">
        <v>50000</v>
      </c>
      <c r="E27">
        <v>13000</v>
      </c>
    </row>
    <row r="28" spans="1:6" x14ac:dyDescent="0.2">
      <c r="A28" t="s">
        <v>114</v>
      </c>
      <c r="B28">
        <v>145000</v>
      </c>
      <c r="C28">
        <v>0</v>
      </c>
      <c r="D28">
        <v>0</v>
      </c>
      <c r="E28">
        <v>0</v>
      </c>
    </row>
    <row r="29" spans="1:6" x14ac:dyDescent="0.2">
      <c r="A29" t="s">
        <v>115</v>
      </c>
      <c r="B29">
        <v>150000</v>
      </c>
      <c r="C29">
        <v>4200</v>
      </c>
      <c r="D29">
        <f>(180000+1000+29000)</f>
        <v>210000</v>
      </c>
      <c r="E29">
        <v>0</v>
      </c>
    </row>
    <row r="30" spans="1:6" x14ac:dyDescent="0.2">
      <c r="A30" t="s">
        <v>116</v>
      </c>
      <c r="B30">
        <v>500000</v>
      </c>
      <c r="C30">
        <v>143500</v>
      </c>
      <c r="D30">
        <v>554000</v>
      </c>
      <c r="E30">
        <v>1608150</v>
      </c>
    </row>
    <row r="31" spans="1:6" x14ac:dyDescent="0.2">
      <c r="A31" t="s">
        <v>149</v>
      </c>
      <c r="B31">
        <f>SUM(B24:B29)</f>
        <v>2035000</v>
      </c>
      <c r="C31">
        <f t="shared" ref="C31:E31" si="3">SUM(C24:C29)</f>
        <v>246200</v>
      </c>
      <c r="D31">
        <f t="shared" si="3"/>
        <v>900000</v>
      </c>
      <c r="E31">
        <f t="shared" si="3"/>
        <v>1460700</v>
      </c>
    </row>
    <row r="33" spans="1:5" x14ac:dyDescent="0.2">
      <c r="B33" s="12" t="s">
        <v>68</v>
      </c>
      <c r="C33" s="15" t="s">
        <v>70</v>
      </c>
      <c r="D33" s="15" t="s">
        <v>78</v>
      </c>
      <c r="E33" s="15" t="s">
        <v>66</v>
      </c>
    </row>
    <row r="34" spans="1:5" x14ac:dyDescent="0.2">
      <c r="A34" s="12" t="s">
        <v>147</v>
      </c>
      <c r="B34">
        <v>2035000</v>
      </c>
      <c r="C34">
        <v>246200</v>
      </c>
      <c r="D34">
        <v>900000</v>
      </c>
      <c r="E34">
        <v>1460700</v>
      </c>
    </row>
    <row r="35" spans="1:5" x14ac:dyDescent="0.2">
      <c r="D35" s="12"/>
      <c r="E35" s="12"/>
    </row>
    <row r="36" spans="1:5" x14ac:dyDescent="0.2">
      <c r="A36" s="23" t="s">
        <v>150</v>
      </c>
    </row>
    <row r="37" spans="1:5" x14ac:dyDescent="0.2">
      <c r="A37" s="12" t="s">
        <v>121</v>
      </c>
      <c r="B37" s="12" t="s">
        <v>127</v>
      </c>
      <c r="C37" s="12" t="s">
        <v>102</v>
      </c>
    </row>
    <row r="38" spans="1:5" x14ac:dyDescent="0.2">
      <c r="A38" t="s">
        <v>122</v>
      </c>
      <c r="B38" t="s">
        <v>128</v>
      </c>
      <c r="C38">
        <v>210</v>
      </c>
    </row>
    <row r="39" spans="1:5" x14ac:dyDescent="0.2">
      <c r="A39" t="s">
        <v>123</v>
      </c>
      <c r="B39" t="s">
        <v>128</v>
      </c>
      <c r="C39">
        <v>179</v>
      </c>
    </row>
    <row r="40" spans="1:5" x14ac:dyDescent="0.2">
      <c r="A40" t="s">
        <v>124</v>
      </c>
      <c r="B40" t="s">
        <v>128</v>
      </c>
      <c r="C40">
        <v>289</v>
      </c>
    </row>
    <row r="41" spans="1:5" x14ac:dyDescent="0.2">
      <c r="A41" t="s">
        <v>125</v>
      </c>
      <c r="B41" t="s">
        <v>128</v>
      </c>
      <c r="C41">
        <v>86</v>
      </c>
    </row>
    <row r="42" spans="1:5" x14ac:dyDescent="0.2">
      <c r="A42" t="s">
        <v>126</v>
      </c>
      <c r="B42" t="s">
        <v>128</v>
      </c>
      <c r="C42">
        <v>1</v>
      </c>
    </row>
    <row r="44" spans="1:5" x14ac:dyDescent="0.2">
      <c r="A44" s="23" t="s">
        <v>152</v>
      </c>
    </row>
    <row r="45" spans="1:5" x14ac:dyDescent="0.2">
      <c r="A45" s="12" t="s">
        <v>68</v>
      </c>
      <c r="B45" s="15" t="s">
        <v>139</v>
      </c>
      <c r="C45" s="15" t="s">
        <v>140</v>
      </c>
    </row>
    <row r="46" spans="1:5" x14ac:dyDescent="0.2">
      <c r="A46">
        <v>2000</v>
      </c>
      <c r="B46">
        <v>52</v>
      </c>
    </row>
    <row r="47" spans="1:5" x14ac:dyDescent="0.2">
      <c r="A47">
        <v>2005</v>
      </c>
      <c r="B47">
        <v>1038</v>
      </c>
      <c r="C47">
        <f>((1038/52)*100)</f>
        <v>1996.153846153846</v>
      </c>
    </row>
    <row r="48" spans="1:5" x14ac:dyDescent="0.2">
      <c r="A48">
        <v>2010</v>
      </c>
      <c r="B48">
        <v>2131</v>
      </c>
      <c r="C48">
        <f>((B48/B47)*100)</f>
        <v>205.29865125240846</v>
      </c>
    </row>
    <row r="49" spans="1:5" x14ac:dyDescent="0.2">
      <c r="A49">
        <v>2015</v>
      </c>
      <c r="B49">
        <v>2222</v>
      </c>
      <c r="C49">
        <f>((B49/B48)*100)</f>
        <v>104.27029563585171</v>
      </c>
    </row>
    <row r="50" spans="1:5" x14ac:dyDescent="0.2">
      <c r="A50">
        <v>2020</v>
      </c>
      <c r="B50">
        <v>2544</v>
      </c>
      <c r="C50">
        <f>((B50/B49)*100)</f>
        <v>114.4914491449145</v>
      </c>
    </row>
    <row r="53" spans="1:5" x14ac:dyDescent="0.2">
      <c r="A53" s="23" t="s">
        <v>151</v>
      </c>
    </row>
    <row r="54" spans="1:5" x14ac:dyDescent="0.2">
      <c r="A54" s="12" t="s">
        <v>135</v>
      </c>
      <c r="B54" s="12" t="s">
        <v>138</v>
      </c>
    </row>
    <row r="55" spans="1:5" x14ac:dyDescent="0.2">
      <c r="A55" t="s">
        <v>68</v>
      </c>
      <c r="B55">
        <v>1</v>
      </c>
    </row>
    <row r="56" spans="1:5" x14ac:dyDescent="0.2">
      <c r="A56" t="s">
        <v>78</v>
      </c>
      <c r="B56">
        <v>20</v>
      </c>
    </row>
    <row r="57" spans="1:5" x14ac:dyDescent="0.2">
      <c r="A57" t="s">
        <v>70</v>
      </c>
      <c r="B57">
        <v>1</v>
      </c>
    </row>
    <row r="58" spans="1:5" x14ac:dyDescent="0.2">
      <c r="A58" t="s">
        <v>66</v>
      </c>
      <c r="B58">
        <v>1</v>
      </c>
    </row>
    <row r="61" spans="1:5" x14ac:dyDescent="0.2">
      <c r="A61" s="12" t="s">
        <v>144</v>
      </c>
      <c r="B61" s="12" t="s">
        <v>70</v>
      </c>
      <c r="C61" s="12" t="s">
        <v>101</v>
      </c>
      <c r="D61" s="12" t="s">
        <v>141</v>
      </c>
      <c r="E61" s="12" t="s">
        <v>145</v>
      </c>
    </row>
    <row r="62" spans="1:5" x14ac:dyDescent="0.2">
      <c r="A62">
        <v>2010</v>
      </c>
      <c r="B62">
        <v>96</v>
      </c>
    </row>
    <row r="63" spans="1:5" x14ac:dyDescent="0.2">
      <c r="A63">
        <v>2011</v>
      </c>
      <c r="B63">
        <v>156</v>
      </c>
    </row>
    <row r="64" spans="1:5" x14ac:dyDescent="0.2">
      <c r="A64">
        <v>2012</v>
      </c>
      <c r="B64">
        <v>306</v>
      </c>
    </row>
    <row r="65" spans="1:5" x14ac:dyDescent="0.2">
      <c r="A65">
        <v>2013</v>
      </c>
      <c r="B65">
        <v>415</v>
      </c>
    </row>
    <row r="66" spans="1:5" x14ac:dyDescent="0.2">
      <c r="A66">
        <v>2014</v>
      </c>
      <c r="B66">
        <v>464</v>
      </c>
    </row>
    <row r="67" spans="1:5" x14ac:dyDescent="0.2">
      <c r="A67">
        <v>2015</v>
      </c>
      <c r="B67">
        <v>571</v>
      </c>
    </row>
    <row r="68" spans="1:5" x14ac:dyDescent="0.2">
      <c r="A68">
        <v>2016</v>
      </c>
      <c r="B68">
        <v>851</v>
      </c>
      <c r="C68">
        <v>50</v>
      </c>
    </row>
    <row r="69" spans="1:5" x14ac:dyDescent="0.2">
      <c r="A69">
        <v>2017</v>
      </c>
      <c r="B69">
        <v>500</v>
      </c>
      <c r="C69">
        <v>80</v>
      </c>
    </row>
    <row r="70" spans="1:5" x14ac:dyDescent="0.2">
      <c r="A70">
        <v>2018</v>
      </c>
      <c r="B70">
        <v>638</v>
      </c>
      <c r="C70">
        <v>140</v>
      </c>
    </row>
    <row r="71" spans="1:5" x14ac:dyDescent="0.2">
      <c r="A71">
        <v>2019</v>
      </c>
      <c r="B71">
        <v>675</v>
      </c>
      <c r="C71">
        <v>25</v>
      </c>
      <c r="D71">
        <v>20</v>
      </c>
    </row>
    <row r="72" spans="1:5" x14ac:dyDescent="0.2">
      <c r="A72">
        <v>2020</v>
      </c>
      <c r="B72">
        <v>240</v>
      </c>
      <c r="D72">
        <v>380</v>
      </c>
      <c r="E72">
        <f>((380/20)*100)</f>
        <v>1900</v>
      </c>
    </row>
    <row r="73" spans="1:5" x14ac:dyDescent="0.2">
      <c r="A73">
        <v>2021</v>
      </c>
      <c r="B73">
        <v>571</v>
      </c>
      <c r="D73">
        <v>960</v>
      </c>
      <c r="E73">
        <f>((D73/D72)*100)</f>
        <v>252.63157894736841</v>
      </c>
    </row>
    <row r="74" spans="1:5" x14ac:dyDescent="0.2">
      <c r="A74">
        <v>2022</v>
      </c>
      <c r="D74">
        <v>1727</v>
      </c>
      <c r="E74">
        <f>((D74/D73)*100)</f>
        <v>179.89583333333334</v>
      </c>
    </row>
    <row r="75" spans="1:5" x14ac:dyDescent="0.2">
      <c r="A75" s="12" t="s">
        <v>142</v>
      </c>
      <c r="B75">
        <f>_xlfn.XLOOKUP(MAX(B62:B74), B62:B74, $A62:$A74, "NOT FOUND",0,1)</f>
        <v>2016</v>
      </c>
      <c r="C75">
        <f>_xlfn.XLOOKUP(MAX(C62:C74), C62:C74, $A62:$A74, "NOT FOUND",0,1)</f>
        <v>2018</v>
      </c>
      <c r="D75">
        <f>_xlfn.XLOOKUP(MAX(D62:D74), D62:D74, $A62:$A74, "NOT FOUND",0,1)</f>
        <v>2022</v>
      </c>
    </row>
    <row r="76" spans="1:5" x14ac:dyDescent="0.2">
      <c r="A76" s="12" t="s">
        <v>143</v>
      </c>
      <c r="B76">
        <f>MAX(B62:B74)</f>
        <v>851</v>
      </c>
      <c r="C76">
        <f>MAX(C62:C74)</f>
        <v>140</v>
      </c>
      <c r="D76">
        <f t="shared" ref="D76" si="4">MAX(D62:D74)</f>
        <v>1727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72"/>
  <sheetViews>
    <sheetView tabSelected="1" zoomScale="81" workbookViewId="0">
      <pane xSplit="1" ySplit="15" topLeftCell="B19" activePane="bottomRight" state="frozen"/>
      <selection pane="topRight"/>
      <selection pane="bottomLeft"/>
      <selection pane="bottomRight" activeCell="L48" sqref="L48"/>
    </sheetView>
  </sheetViews>
  <sheetFormatPr baseColWidth="10" defaultColWidth="8.83203125" defaultRowHeight="15" x14ac:dyDescent="0.2"/>
  <cols>
    <col min="1" max="1" width="19.5" customWidth="1"/>
    <col min="2" max="35" width="8" bestFit="1" customWidth="1"/>
    <col min="36" max="36" width="29.5" bestFit="1" customWidth="1"/>
    <col min="37" max="37" width="1.5" bestFit="1" customWidth="1"/>
    <col min="38" max="38" width="37.83203125" bestFit="1" customWidth="1"/>
  </cols>
  <sheetData>
    <row r="1" spans="1:38" ht="18" x14ac:dyDescent="0.2">
      <c r="A1" s="3" t="s">
        <v>20</v>
      </c>
    </row>
    <row r="2" spans="1:38" x14ac:dyDescent="0.2">
      <c r="A2" s="4" t="s">
        <v>21</v>
      </c>
    </row>
    <row r="3" spans="1:38" x14ac:dyDescent="0.2">
      <c r="A3" s="4" t="s">
        <v>22</v>
      </c>
    </row>
    <row r="4" spans="1:38" x14ac:dyDescent="0.2">
      <c r="A4" s="1" t="s">
        <v>23</v>
      </c>
    </row>
    <row r="5" spans="1:38" x14ac:dyDescent="0.2">
      <c r="A5" s="4" t="s">
        <v>24</v>
      </c>
    </row>
    <row r="6" spans="1:38" x14ac:dyDescent="0.2">
      <c r="A6" s="4" t="s">
        <v>25</v>
      </c>
    </row>
    <row r="7" spans="1:38" x14ac:dyDescent="0.2">
      <c r="A7" s="4" t="s">
        <v>26</v>
      </c>
    </row>
    <row r="8" spans="1:38" x14ac:dyDescent="0.2">
      <c r="A8" s="4" t="s">
        <v>27</v>
      </c>
    </row>
    <row r="9" spans="1:38" x14ac:dyDescent="0.2">
      <c r="A9" s="4" t="s">
        <v>28</v>
      </c>
    </row>
    <row r="10" spans="1:38" x14ac:dyDescent="0.2">
      <c r="A10" s="4" t="s">
        <v>29</v>
      </c>
    </row>
    <row r="11" spans="1:38" x14ac:dyDescent="0.2">
      <c r="A11" s="4" t="s">
        <v>30</v>
      </c>
    </row>
    <row r="12" spans="1:38" x14ac:dyDescent="0.2">
      <c r="A12" s="4" t="s">
        <v>31</v>
      </c>
    </row>
    <row r="13" spans="1:38" x14ac:dyDescent="0.2">
      <c r="A13" s="4" t="s">
        <v>26</v>
      </c>
    </row>
    <row r="14" spans="1:38" ht="18" x14ac:dyDescent="0.2">
      <c r="A14" s="3" t="s">
        <v>32</v>
      </c>
      <c r="B14" s="3">
        <v>1988</v>
      </c>
      <c r="C14" s="3">
        <v>1989</v>
      </c>
      <c r="D14" s="3">
        <v>1990</v>
      </c>
      <c r="E14" s="3">
        <v>1991</v>
      </c>
      <c r="F14" s="3">
        <v>1992</v>
      </c>
      <c r="G14" s="3">
        <v>1993</v>
      </c>
      <c r="H14" s="3">
        <v>1994</v>
      </c>
      <c r="I14" s="3">
        <v>1995</v>
      </c>
      <c r="J14" s="3">
        <v>1996</v>
      </c>
      <c r="K14" s="3">
        <v>1997</v>
      </c>
      <c r="L14" s="3">
        <v>1998</v>
      </c>
      <c r="M14" s="3">
        <v>1999</v>
      </c>
      <c r="N14" s="3">
        <v>2000</v>
      </c>
      <c r="O14" s="3">
        <v>2001</v>
      </c>
      <c r="P14" s="3">
        <v>2002</v>
      </c>
      <c r="Q14" s="3">
        <v>2003</v>
      </c>
      <c r="R14" s="3">
        <v>2004</v>
      </c>
      <c r="S14" s="3">
        <v>2005</v>
      </c>
      <c r="T14" s="3">
        <v>2006</v>
      </c>
      <c r="U14" s="3">
        <v>2007</v>
      </c>
      <c r="V14" s="3">
        <v>2008</v>
      </c>
      <c r="W14" s="3">
        <v>2009</v>
      </c>
      <c r="X14" s="3">
        <v>2010</v>
      </c>
      <c r="Y14" s="3">
        <v>2011</v>
      </c>
      <c r="Z14" s="3">
        <v>2012</v>
      </c>
      <c r="AA14" s="3">
        <v>2013</v>
      </c>
      <c r="AB14" s="3">
        <v>2014</v>
      </c>
      <c r="AC14" s="3">
        <v>2015</v>
      </c>
      <c r="AD14" s="3">
        <v>2016</v>
      </c>
      <c r="AE14" s="3">
        <v>2017</v>
      </c>
      <c r="AF14" s="3">
        <v>2018</v>
      </c>
      <c r="AG14" s="3">
        <v>2019</v>
      </c>
      <c r="AH14" s="3">
        <v>2020</v>
      </c>
      <c r="AI14" s="3">
        <v>2021</v>
      </c>
      <c r="AJ14" s="3" t="s">
        <v>33</v>
      </c>
      <c r="AK14" s="3" t="s">
        <v>26</v>
      </c>
      <c r="AL14" s="3" t="s">
        <v>34</v>
      </c>
    </row>
    <row r="15" spans="1:38" ht="18" x14ac:dyDescent="0.2">
      <c r="A15" s="3" t="s">
        <v>35</v>
      </c>
      <c r="B15" s="7">
        <v>1521.3421946326664</v>
      </c>
      <c r="C15" s="7">
        <v>1500.112639517554</v>
      </c>
      <c r="D15" s="7">
        <v>1454.3227992278507</v>
      </c>
      <c r="E15" s="6" t="s">
        <v>36</v>
      </c>
      <c r="F15" s="7">
        <v>1220.2507196398763</v>
      </c>
      <c r="G15" s="7">
        <v>1172.2392988862416</v>
      </c>
      <c r="H15" s="7">
        <v>1137.4199347282581</v>
      </c>
      <c r="I15" s="7">
        <v>1081.7128536941282</v>
      </c>
      <c r="J15" s="7">
        <v>1056.9744196849101</v>
      </c>
      <c r="K15" s="7">
        <v>1075.2722616323958</v>
      </c>
      <c r="L15" s="7">
        <v>1064.1968965248493</v>
      </c>
      <c r="M15" s="7">
        <v>1083.6241015541525</v>
      </c>
      <c r="N15" s="7">
        <v>1123.4605969152892</v>
      </c>
      <c r="O15" s="7">
        <v>1148.2716399837768</v>
      </c>
      <c r="P15" s="7">
        <v>1224.0733866010034</v>
      </c>
      <c r="Q15" s="7">
        <v>1313.7480350481408</v>
      </c>
      <c r="R15" s="7">
        <v>1399.900525578654</v>
      </c>
      <c r="S15" s="7">
        <v>1454.137248474136</v>
      </c>
      <c r="T15" s="7">
        <v>1504.8311174671976</v>
      </c>
      <c r="U15" s="7">
        <v>1564.1909149057717</v>
      </c>
      <c r="V15" s="7">
        <v>1654.0158254404521</v>
      </c>
      <c r="W15" s="7">
        <v>1768.0947889661909</v>
      </c>
      <c r="X15" s="7">
        <v>1802.9922903467277</v>
      </c>
      <c r="Y15" s="7">
        <v>1806.4684322282526</v>
      </c>
      <c r="Z15" s="7">
        <v>1791.3960689814958</v>
      </c>
      <c r="AA15" s="7">
        <v>1757.2413771912827</v>
      </c>
      <c r="AB15" s="7">
        <v>1750.5048264677916</v>
      </c>
      <c r="AC15" s="7">
        <v>1777.6477312706841</v>
      </c>
      <c r="AD15" s="7">
        <v>1786.859912484493</v>
      </c>
      <c r="AE15" s="7">
        <v>1810.1946741044526</v>
      </c>
      <c r="AF15" s="7">
        <v>1859.0266776991075</v>
      </c>
      <c r="AG15" s="7">
        <v>1932.1207392827948</v>
      </c>
      <c r="AH15" s="7">
        <v>1992.2359771772105</v>
      </c>
      <c r="AI15" s="7">
        <v>2006.5763451975656</v>
      </c>
      <c r="AJ15" s="7">
        <v>2113.3066732916191</v>
      </c>
      <c r="AL15" t="s">
        <v>26</v>
      </c>
    </row>
    <row r="16" spans="1:38" ht="18" x14ac:dyDescent="0.2">
      <c r="A16" s="3" t="s">
        <v>37</v>
      </c>
      <c r="B16" s="7">
        <v>15.153683762862361</v>
      </c>
      <c r="C16" s="7">
        <v>15.065698576220042</v>
      </c>
      <c r="D16" s="7">
        <v>14.718978550205172</v>
      </c>
      <c r="E16" s="7">
        <v>13.340597668673466</v>
      </c>
      <c r="F16" s="7">
        <v>12.418683825306404</v>
      </c>
      <c r="G16" s="7">
        <v>13.779063309847309</v>
      </c>
      <c r="H16" s="7">
        <v>13.15856598184995</v>
      </c>
      <c r="I16" s="7">
        <v>12.103962570143638</v>
      </c>
      <c r="J16" s="7">
        <v>11.716104110825745</v>
      </c>
      <c r="K16" s="8">
        <v>12.534875859792736</v>
      </c>
      <c r="L16" s="7">
        <v>13.440591405118941</v>
      </c>
      <c r="M16" s="7">
        <v>18.259532212138499</v>
      </c>
      <c r="N16" s="8">
        <v>17.4499682377045</v>
      </c>
      <c r="O16" s="7">
        <v>17.648134682914357</v>
      </c>
      <c r="P16" s="7">
        <v>20.142851752920109</v>
      </c>
      <c r="Q16" s="7">
        <v>18.23319650890981</v>
      </c>
      <c r="R16" s="7">
        <v>21.133574229274185</v>
      </c>
      <c r="S16" s="7">
        <v>21.364340483132519</v>
      </c>
      <c r="T16" s="7">
        <v>24.560495268008562</v>
      </c>
      <c r="U16" s="7">
        <v>26.033643775297257</v>
      </c>
      <c r="V16" s="7">
        <v>30.425850174412151</v>
      </c>
      <c r="W16" s="7">
        <v>30.984252797579359</v>
      </c>
      <c r="X16" s="7">
        <v>32.581163920819861</v>
      </c>
      <c r="Y16" s="7">
        <v>36.00380295764888</v>
      </c>
      <c r="Z16" s="8">
        <v>35.974265191160612</v>
      </c>
      <c r="AA16" s="7">
        <v>38.414595851138635</v>
      </c>
      <c r="AB16" s="7">
        <v>40.029045227783115</v>
      </c>
      <c r="AC16" s="8">
        <v>38.455157338162508</v>
      </c>
      <c r="AD16" s="7">
        <v>37.136733183939903</v>
      </c>
      <c r="AE16" s="7">
        <v>36.548078221688279</v>
      </c>
      <c r="AF16" s="7">
        <v>34.747354522089118</v>
      </c>
      <c r="AG16" s="7">
        <v>35.846380859081457</v>
      </c>
      <c r="AH16" s="7">
        <v>36.354562592544269</v>
      </c>
      <c r="AI16" s="7">
        <v>36.87352452255778</v>
      </c>
      <c r="AJ16" s="7">
        <v>39.707460112779309</v>
      </c>
      <c r="AL16" t="s">
        <v>38</v>
      </c>
    </row>
    <row r="17" spans="1:38" x14ac:dyDescent="0.2">
      <c r="A17" s="4" t="s">
        <v>39</v>
      </c>
      <c r="B17" s="7">
        <v>3.0619615452382165</v>
      </c>
      <c r="C17" s="7">
        <v>3.1961604761580165</v>
      </c>
      <c r="D17" s="7">
        <v>3.1798088656800578</v>
      </c>
      <c r="E17" s="7">
        <v>3.2919542390736387</v>
      </c>
      <c r="F17" s="7">
        <v>3.7221783342892705</v>
      </c>
      <c r="G17" s="7">
        <v>3.9204180780670201</v>
      </c>
      <c r="H17" s="7">
        <v>4.2404105134987455</v>
      </c>
      <c r="I17" s="7">
        <v>4.03658626271055</v>
      </c>
      <c r="J17" s="7">
        <v>4.2701008758645234</v>
      </c>
      <c r="K17" s="7">
        <v>4.6779965404760953</v>
      </c>
      <c r="L17" s="7">
        <v>4.8747945924327452</v>
      </c>
      <c r="M17" s="7">
        <v>4.2842896269483646</v>
      </c>
      <c r="N17" s="7">
        <v>4.8133441741349206</v>
      </c>
      <c r="O17" s="7">
        <v>5.8182448492213235</v>
      </c>
      <c r="P17" s="7">
        <v>5.8744809086040686</v>
      </c>
      <c r="Q17" s="7">
        <v>6.0858344000354165</v>
      </c>
      <c r="R17" s="7">
        <v>6.5953173938854839</v>
      </c>
      <c r="S17" s="7">
        <v>6.843770759503764</v>
      </c>
      <c r="T17" s="7">
        <v>6.8723267454305281</v>
      </c>
      <c r="U17" s="7">
        <v>7.4417310311752871</v>
      </c>
      <c r="V17" s="7">
        <v>8.7511378440604837</v>
      </c>
      <c r="W17" s="7">
        <v>9.6413125561179598</v>
      </c>
      <c r="X17" s="7">
        <v>10.451499434664518</v>
      </c>
      <c r="Y17" s="7">
        <v>13.114740957638773</v>
      </c>
      <c r="Z17" s="7">
        <v>14.037383470702151</v>
      </c>
      <c r="AA17" s="7">
        <v>15.882656094602936</v>
      </c>
      <c r="AB17" s="7">
        <v>17.043791005510265</v>
      </c>
      <c r="AC17" s="7">
        <v>17.3458265795324</v>
      </c>
      <c r="AD17" s="7">
        <v>17.36470617208586</v>
      </c>
      <c r="AE17" s="7">
        <v>16.877120639540678</v>
      </c>
      <c r="AF17" s="7">
        <v>16.387664558002999</v>
      </c>
      <c r="AG17" s="7">
        <v>17.454070795854783</v>
      </c>
      <c r="AH17" s="7">
        <v>18.336731333351356</v>
      </c>
      <c r="AI17" s="7">
        <v>18.040343154024995</v>
      </c>
      <c r="AJ17" s="7">
        <v>19.618548796137194</v>
      </c>
      <c r="AL17" t="s">
        <v>26</v>
      </c>
    </row>
    <row r="18" spans="1:38" x14ac:dyDescent="0.2">
      <c r="A18" s="4" t="s">
        <v>40</v>
      </c>
      <c r="B18" s="7">
        <v>12.091722217624143</v>
      </c>
      <c r="C18" s="7">
        <v>11.869538100062025</v>
      </c>
      <c r="D18" s="7">
        <v>11.539169684525113</v>
      </c>
      <c r="E18" s="7">
        <v>10.048643429599826</v>
      </c>
      <c r="F18" s="7">
        <v>8.6965054910171364</v>
      </c>
      <c r="G18" s="7">
        <v>9.8586452317802884</v>
      </c>
      <c r="H18" s="7">
        <v>8.9181554683512054</v>
      </c>
      <c r="I18" s="7">
        <v>8.0673763074330846</v>
      </c>
      <c r="J18" s="7">
        <v>7.4460032349612186</v>
      </c>
      <c r="K18" s="7">
        <v>7.8568793193166426</v>
      </c>
      <c r="L18" s="7">
        <v>8.565796812686191</v>
      </c>
      <c r="M18" s="7">
        <v>13.975242585190134</v>
      </c>
      <c r="N18" s="7">
        <v>12.636624063569583</v>
      </c>
      <c r="O18" s="7">
        <v>11.829889833693032</v>
      </c>
      <c r="P18" s="7">
        <v>14.268370844316046</v>
      </c>
      <c r="Q18" s="7">
        <v>12.147362108874393</v>
      </c>
      <c r="R18" s="7">
        <v>14.538256835388703</v>
      </c>
      <c r="S18" s="7">
        <v>14.520569723628753</v>
      </c>
      <c r="T18" s="7">
        <v>17.688168522578039</v>
      </c>
      <c r="U18" s="7">
        <v>18.591912744121977</v>
      </c>
      <c r="V18" s="7">
        <v>21.674712330351674</v>
      </c>
      <c r="W18" s="7">
        <v>21.342940241461402</v>
      </c>
      <c r="X18" s="7">
        <v>22.129664486155342</v>
      </c>
      <c r="Y18" s="7">
        <v>22.889062000010117</v>
      </c>
      <c r="Z18" s="7">
        <v>21.936881720458452</v>
      </c>
      <c r="AA18" s="7">
        <v>22.531939756535696</v>
      </c>
      <c r="AB18" s="7">
        <v>22.985254222272832</v>
      </c>
      <c r="AC18" s="7">
        <v>21.109330758630115</v>
      </c>
      <c r="AD18" s="7">
        <v>19.772027011854046</v>
      </c>
      <c r="AE18" s="7">
        <v>19.670957582147615</v>
      </c>
      <c r="AF18" s="7">
        <v>18.359689964086108</v>
      </c>
      <c r="AG18" s="7">
        <v>18.392310063226677</v>
      </c>
      <c r="AH18" s="7">
        <v>18.017831259192899</v>
      </c>
      <c r="AI18" s="7">
        <v>18.833181368532792</v>
      </c>
      <c r="AJ18" s="7">
        <v>20.088911316642108</v>
      </c>
      <c r="AL18" t="s">
        <v>26</v>
      </c>
    </row>
    <row r="19" spans="1:38" ht="18" x14ac:dyDescent="0.2">
      <c r="A19" s="3" t="s">
        <v>41</v>
      </c>
      <c r="B19" s="7">
        <v>726.34072884569616</v>
      </c>
      <c r="C19" s="7">
        <v>719.05383030800135</v>
      </c>
      <c r="D19" s="7">
        <v>686.89983100044856</v>
      </c>
      <c r="E19" s="7">
        <v>607.48613660515684</v>
      </c>
      <c r="F19" s="7">
        <v>636.87237908357781</v>
      </c>
      <c r="G19" s="7">
        <v>608.06560972813793</v>
      </c>
      <c r="H19" s="7">
        <v>581.06208970801765</v>
      </c>
      <c r="I19" s="7">
        <v>547.05663835372218</v>
      </c>
      <c r="J19" s="7">
        <v>518.97365396345378</v>
      </c>
      <c r="K19" s="7">
        <v>513.60241063194519</v>
      </c>
      <c r="L19" s="7">
        <v>505.25911893055945</v>
      </c>
      <c r="M19" s="7">
        <v>507.1988285495184</v>
      </c>
      <c r="N19" s="7">
        <v>525.04640763825478</v>
      </c>
      <c r="O19" s="7">
        <v>532.04587073636571</v>
      </c>
      <c r="P19" s="7">
        <v>591.40011705147424</v>
      </c>
      <c r="Q19" s="7">
        <v>664.65950433462683</v>
      </c>
      <c r="R19" s="7">
        <v>721.82996368169006</v>
      </c>
      <c r="S19" s="7">
        <v>755.67547138972384</v>
      </c>
      <c r="T19" s="7">
        <v>767.91349379294957</v>
      </c>
      <c r="U19" s="7">
        <v>791.5144347016967</v>
      </c>
      <c r="V19" s="7">
        <v>849.37970069013215</v>
      </c>
      <c r="W19" s="7">
        <v>915.37746668379305</v>
      </c>
      <c r="X19" s="7">
        <v>940.46647551216199</v>
      </c>
      <c r="Y19" s="7">
        <v>930.57538003037803</v>
      </c>
      <c r="Z19" s="7">
        <v>883.05006235722817</v>
      </c>
      <c r="AA19" s="7">
        <v>821.10757066033295</v>
      </c>
      <c r="AB19" s="7">
        <v>775.62975031819417</v>
      </c>
      <c r="AC19" s="7">
        <v>761.29687408597727</v>
      </c>
      <c r="AD19" s="7">
        <v>758.0752018179154</v>
      </c>
      <c r="AE19" s="7">
        <v>756.73109228396379</v>
      </c>
      <c r="AF19" s="7">
        <v>778.82290308232825</v>
      </c>
      <c r="AG19" s="7">
        <v>818.5516401973822</v>
      </c>
      <c r="AH19" s="7">
        <v>856.21581934446408</v>
      </c>
      <c r="AI19" s="7">
        <v>845.81243662132272</v>
      </c>
      <c r="AJ19" s="7">
        <v>883.37841431536685</v>
      </c>
      <c r="AL19" t="s">
        <v>42</v>
      </c>
    </row>
    <row r="20" spans="1:38" x14ac:dyDescent="0.2">
      <c r="A20" s="4" t="s">
        <v>43</v>
      </c>
      <c r="B20" s="7">
        <v>3.9429367057688203</v>
      </c>
      <c r="C20" s="7">
        <v>4.0509688085382463</v>
      </c>
      <c r="D20" s="7">
        <v>3.7351701605683809</v>
      </c>
      <c r="E20" s="7">
        <v>3.5433199858042608</v>
      </c>
      <c r="F20" s="7">
        <v>3.8693198407004816</v>
      </c>
      <c r="G20" s="7">
        <v>3.9263640837891534</v>
      </c>
      <c r="H20" s="7">
        <v>4.4964540663888624</v>
      </c>
      <c r="I20" s="7">
        <v>3.8922218010960257</v>
      </c>
      <c r="J20" s="7">
        <v>3.9649288383357111</v>
      </c>
      <c r="K20" s="7">
        <v>3.9882395925425773</v>
      </c>
      <c r="L20" s="7">
        <v>4.0470913893579539</v>
      </c>
      <c r="M20" s="7">
        <v>4.2080095404895266</v>
      </c>
      <c r="N20" s="7">
        <v>4.2892912203156293</v>
      </c>
      <c r="O20" s="7">
        <v>4.4565004582934717</v>
      </c>
      <c r="P20" s="7">
        <v>4.2379343902301256</v>
      </c>
      <c r="Q20" s="7">
        <v>4.1868103619113102</v>
      </c>
      <c r="R20" s="7">
        <v>3.9098822383658196</v>
      </c>
      <c r="S20" s="7">
        <v>3.98917462986025</v>
      </c>
      <c r="T20" s="7">
        <v>3.8922005339175172</v>
      </c>
      <c r="U20" s="7">
        <v>4.8665530197103957</v>
      </c>
      <c r="V20" s="7">
        <v>4.9725939626863633</v>
      </c>
      <c r="W20" s="7">
        <v>5.6929612761726469</v>
      </c>
      <c r="X20" s="7">
        <v>5.5225220800410737</v>
      </c>
      <c r="Y20" s="7">
        <v>5.9305265960931584</v>
      </c>
      <c r="Z20" s="7">
        <v>6.2989224943866464</v>
      </c>
      <c r="AA20" s="7">
        <v>6.734983028308644</v>
      </c>
      <c r="AB20" s="7">
        <v>6.9531251297630883</v>
      </c>
      <c r="AC20" s="7">
        <v>6.7567825059819508</v>
      </c>
      <c r="AD20" s="7">
        <v>7.431724672159211</v>
      </c>
      <c r="AE20" s="7">
        <v>6.9623379673356069</v>
      </c>
      <c r="AF20" s="7">
        <v>7.640058133058778</v>
      </c>
      <c r="AG20" s="7">
        <v>8.3725215824215233</v>
      </c>
      <c r="AH20" s="7">
        <v>10.22156163311495</v>
      </c>
      <c r="AI20" s="7">
        <v>9.9631644422052457</v>
      </c>
      <c r="AJ20" s="7">
        <v>10.963087786277674</v>
      </c>
      <c r="AL20" t="s">
        <v>26</v>
      </c>
    </row>
    <row r="21" spans="1:38" x14ac:dyDescent="0.2">
      <c r="A21" s="4" t="s">
        <v>44</v>
      </c>
      <c r="B21" s="7">
        <v>695.16836874221735</v>
      </c>
      <c r="C21" s="7">
        <v>689.35474001873399</v>
      </c>
      <c r="D21" s="7">
        <v>661.38638870408533</v>
      </c>
      <c r="E21" s="7">
        <v>584.94664145661977</v>
      </c>
      <c r="F21" s="7">
        <v>615.37584827532635</v>
      </c>
      <c r="G21" s="7">
        <v>583.25191726401727</v>
      </c>
      <c r="H21" s="7">
        <v>553.52473109649645</v>
      </c>
      <c r="I21" s="7">
        <v>517.17574560049979</v>
      </c>
      <c r="J21" s="7">
        <v>488.64316765569396</v>
      </c>
      <c r="K21" s="7">
        <v>485.12623344593504</v>
      </c>
      <c r="L21" s="7">
        <v>474.88263994687685</v>
      </c>
      <c r="M21" s="7">
        <v>476.57489500979784</v>
      </c>
      <c r="N21" s="7">
        <v>494.2783008583005</v>
      </c>
      <c r="O21" s="7">
        <v>498.53537502244399</v>
      </c>
      <c r="P21" s="7">
        <v>558.16483288870347</v>
      </c>
      <c r="Q21" s="7">
        <v>633.65303331553844</v>
      </c>
      <c r="R21" s="7">
        <v>689.90906291617216</v>
      </c>
      <c r="S21" s="7">
        <v>721.65560127521337</v>
      </c>
      <c r="T21" s="7">
        <v>732.53633792358403</v>
      </c>
      <c r="U21" s="7">
        <v>753.0829025286065</v>
      </c>
      <c r="V21" s="7">
        <v>807.94948197109886</v>
      </c>
      <c r="W21" s="7">
        <v>870.91664398155945</v>
      </c>
      <c r="X21" s="7">
        <v>893.39093174603954</v>
      </c>
      <c r="Y21" s="7">
        <v>883.60851602198898</v>
      </c>
      <c r="Z21" s="7">
        <v>834.64497312347135</v>
      </c>
      <c r="AA21" s="7">
        <v>770.46740155121665</v>
      </c>
      <c r="AB21" s="7">
        <v>724.30828230294583</v>
      </c>
      <c r="AC21" s="7">
        <v>710.62588001032179</v>
      </c>
      <c r="AD21" s="7">
        <v>708.74767256693747</v>
      </c>
      <c r="AE21" s="7">
        <v>705.53981101775003</v>
      </c>
      <c r="AF21" s="7">
        <v>725.98798606287141</v>
      </c>
      <c r="AG21" s="7">
        <v>765.7228228761461</v>
      </c>
      <c r="AH21" s="7">
        <v>801.67851991051452</v>
      </c>
      <c r="AI21" s="7">
        <v>791.78158043798544</v>
      </c>
      <c r="AJ21" s="7">
        <v>827.12136267942583</v>
      </c>
      <c r="AL21" t="s">
        <v>26</v>
      </c>
    </row>
    <row r="22" spans="1:38" x14ac:dyDescent="0.2">
      <c r="A22" s="4" t="s">
        <v>45</v>
      </c>
      <c r="B22" s="7">
        <v>27.229423397709809</v>
      </c>
      <c r="C22" s="7">
        <v>25.648121480729117</v>
      </c>
      <c r="D22" s="7">
        <v>21.778272135794985</v>
      </c>
      <c r="E22" s="7">
        <v>18.996175162732818</v>
      </c>
      <c r="F22" s="7">
        <v>17.627210967550916</v>
      </c>
      <c r="G22" s="7">
        <v>20.887328380331592</v>
      </c>
      <c r="H22" s="7">
        <v>23.0409045451323</v>
      </c>
      <c r="I22" s="7">
        <v>25.988670952126416</v>
      </c>
      <c r="J22" s="7">
        <v>26.365557469424061</v>
      </c>
      <c r="K22" s="7">
        <v>24.487937593467496</v>
      </c>
      <c r="L22" s="7">
        <v>26.32938759432469</v>
      </c>
      <c r="M22" s="7">
        <v>26.415923999231033</v>
      </c>
      <c r="N22" s="7">
        <v>26.478815559638701</v>
      </c>
      <c r="O22" s="7">
        <v>29.053995255628315</v>
      </c>
      <c r="P22" s="7">
        <v>28.997349772540577</v>
      </c>
      <c r="Q22" s="7">
        <v>26.819660657177106</v>
      </c>
      <c r="R22" s="7">
        <v>28.011018527152086</v>
      </c>
      <c r="S22" s="7">
        <v>30.030695484650188</v>
      </c>
      <c r="T22" s="7">
        <v>31.484955335448159</v>
      </c>
      <c r="U22" s="7">
        <v>33.564979153379767</v>
      </c>
      <c r="V22" s="7">
        <v>36.457624756347059</v>
      </c>
      <c r="W22" s="7">
        <v>38.767861426060968</v>
      </c>
      <c r="X22" s="7">
        <v>41.553021686081308</v>
      </c>
      <c r="Y22" s="7">
        <v>41.036337412295815</v>
      </c>
      <c r="Z22" s="7">
        <v>42.106166739370117</v>
      </c>
      <c r="AA22" s="7">
        <v>43.905186080807688</v>
      </c>
      <c r="AB22" s="7">
        <v>44.368342885485262</v>
      </c>
      <c r="AC22" s="7">
        <v>43.914211569673562</v>
      </c>
      <c r="AD22" s="7">
        <v>41.895804578818741</v>
      </c>
      <c r="AE22" s="7">
        <v>44.228943298878065</v>
      </c>
      <c r="AF22" s="7">
        <v>45.194858886397967</v>
      </c>
      <c r="AG22" s="7">
        <v>44.456295738814504</v>
      </c>
      <c r="AH22" s="7">
        <v>44.315737800834576</v>
      </c>
      <c r="AI22" s="7">
        <v>44.067691741131938</v>
      </c>
      <c r="AJ22" s="7">
        <v>45.293963849663335</v>
      </c>
      <c r="AL22" t="s">
        <v>26</v>
      </c>
    </row>
    <row r="23" spans="1:38" ht="18" x14ac:dyDescent="0.2">
      <c r="A23" s="3" t="s">
        <v>46</v>
      </c>
      <c r="B23" s="8">
        <v>137.86418200550813</v>
      </c>
      <c r="C23" s="8">
        <v>145.05636013231614</v>
      </c>
      <c r="D23" s="7">
        <v>151.81694079432131</v>
      </c>
      <c r="E23" s="7">
        <v>154.49256286197394</v>
      </c>
      <c r="F23" s="7">
        <v>161.60183329046157</v>
      </c>
      <c r="G23" s="7">
        <v>165.425133239171</v>
      </c>
      <c r="H23" s="7">
        <v>166.50858957680845</v>
      </c>
      <c r="I23" s="7">
        <v>171.34776138557126</v>
      </c>
      <c r="J23" s="7">
        <v>175.59869441528409</v>
      </c>
      <c r="K23" s="7">
        <v>181.77989995984069</v>
      </c>
      <c r="L23" s="7">
        <v>182.10289972581492</v>
      </c>
      <c r="M23" s="7">
        <v>191.49187491250638</v>
      </c>
      <c r="N23" s="7">
        <v>196.7115533234209</v>
      </c>
      <c r="O23" s="7">
        <v>208.03114670080683</v>
      </c>
      <c r="P23" s="7">
        <v>217.83555883941099</v>
      </c>
      <c r="Q23" s="7">
        <v>226.94359286756873</v>
      </c>
      <c r="R23" s="7">
        <v>240.47636558721734</v>
      </c>
      <c r="S23" s="7">
        <v>252.46137054602045</v>
      </c>
      <c r="T23" s="7">
        <v>266.84245947781318</v>
      </c>
      <c r="U23" s="7">
        <v>282.80934587572733</v>
      </c>
      <c r="V23" s="7">
        <v>300.04986831692213</v>
      </c>
      <c r="W23" s="7">
        <v>337.67169520862655</v>
      </c>
      <c r="X23" s="7">
        <v>345.29280304529539</v>
      </c>
      <c r="Y23" s="7">
        <v>358.12090194408967</v>
      </c>
      <c r="Z23" s="7">
        <v>374.19623762964875</v>
      </c>
      <c r="AA23" s="7">
        <v>390.50097888936313</v>
      </c>
      <c r="AB23" s="7">
        <v>411.14085433306906</v>
      </c>
      <c r="AC23" s="7">
        <v>433.79342201145852</v>
      </c>
      <c r="AD23" s="7">
        <v>456.23718206953419</v>
      </c>
      <c r="AE23" s="7">
        <v>476.83247317624182</v>
      </c>
      <c r="AF23" s="7">
        <v>494.92641502241293</v>
      </c>
      <c r="AG23" s="7">
        <v>519.40351470358314</v>
      </c>
      <c r="AH23" s="7">
        <v>534.16040382027131</v>
      </c>
      <c r="AI23" s="7">
        <v>553.05649817821211</v>
      </c>
      <c r="AJ23" s="7">
        <v>586.06673929859403</v>
      </c>
      <c r="AL23" t="s">
        <v>47</v>
      </c>
    </row>
    <row r="24" spans="1:38" x14ac:dyDescent="0.2">
      <c r="A24" s="4" t="s">
        <v>48</v>
      </c>
      <c r="B24" s="7">
        <v>14.055045518940359</v>
      </c>
      <c r="C24" s="7">
        <v>14.034825847697872</v>
      </c>
      <c r="D24" s="7">
        <v>14.210986337480154</v>
      </c>
      <c r="E24" s="7">
        <v>14.254400586221688</v>
      </c>
      <c r="F24" s="7">
        <v>14.487300277555171</v>
      </c>
      <c r="G24" s="7">
        <v>14.935573029397181</v>
      </c>
      <c r="H24" s="7">
        <v>15.130940415584028</v>
      </c>
      <c r="I24" s="7">
        <v>14.711190719810666</v>
      </c>
      <c r="J24" s="7">
        <v>14.599015554718985</v>
      </c>
      <c r="K24" s="7">
        <v>14.792632736704272</v>
      </c>
      <c r="L24" s="7">
        <v>15.38698421250143</v>
      </c>
      <c r="M24" s="7">
        <v>16.040992411640005</v>
      </c>
      <c r="N24" s="7">
        <v>16.016957003898554</v>
      </c>
      <c r="O24" s="7">
        <v>16.519434682293049</v>
      </c>
      <c r="P24" s="7">
        <v>17.05032265086292</v>
      </c>
      <c r="Q24" s="7">
        <v>17.371163441014748</v>
      </c>
      <c r="R24" s="7">
        <v>17.97083413386563</v>
      </c>
      <c r="S24" s="7">
        <v>18.514744984957701</v>
      </c>
      <c r="T24" s="7">
        <v>19.601781866690601</v>
      </c>
      <c r="U24" s="7">
        <v>20.727368817012003</v>
      </c>
      <c r="V24" s="7">
        <v>21.318631838637639</v>
      </c>
      <c r="W24" s="7">
        <v>22.94095485141149</v>
      </c>
      <c r="X24" s="7">
        <v>23.182543600569847</v>
      </c>
      <c r="Y24" s="7">
        <v>22.791224170989292</v>
      </c>
      <c r="Z24" s="7">
        <v>22.037236169003894</v>
      </c>
      <c r="AA24" s="7">
        <v>21.850693388115562</v>
      </c>
      <c r="AB24" s="7">
        <v>23.648098529655915</v>
      </c>
      <c r="AC24" s="7">
        <v>25.845368074004284</v>
      </c>
      <c r="AD24" s="7">
        <v>28.237944710330858</v>
      </c>
      <c r="AE24" s="7">
        <v>28.34840827816944</v>
      </c>
      <c r="AF24" s="7">
        <v>27.960920637701292</v>
      </c>
      <c r="AG24" s="7">
        <v>29.127704156625718</v>
      </c>
      <c r="AH24" s="7">
        <v>30.493553960089066</v>
      </c>
      <c r="AI24" s="7">
        <v>31.570979721969053</v>
      </c>
      <c r="AJ24" s="7">
        <v>35.30276815743089</v>
      </c>
      <c r="AL24" t="s">
        <v>26</v>
      </c>
    </row>
    <row r="25" spans="1:38" x14ac:dyDescent="0.2">
      <c r="A25" s="4" t="s">
        <v>49</v>
      </c>
      <c r="B25" s="7">
        <v>25.567911043207708</v>
      </c>
      <c r="C25" s="7">
        <v>26.648549987789</v>
      </c>
      <c r="D25" s="7">
        <v>26.673954146933614</v>
      </c>
      <c r="E25" s="7">
        <v>25.774061225663299</v>
      </c>
      <c r="F25" s="7">
        <v>25.413153889779394</v>
      </c>
      <c r="G25" s="7">
        <v>27.950534031853675</v>
      </c>
      <c r="H25" s="7">
        <v>28.1712705743642</v>
      </c>
      <c r="I25" s="7">
        <v>29.522987513678128</v>
      </c>
      <c r="J25" s="7">
        <v>29.881249853623249</v>
      </c>
      <c r="K25" s="7">
        <v>31.996892692487364</v>
      </c>
      <c r="L25" s="7">
        <v>33.145869670516468</v>
      </c>
      <c r="M25" s="7">
        <v>37.283149979883639</v>
      </c>
      <c r="N25" s="7">
        <v>38.713336815339005</v>
      </c>
      <c r="O25" s="7">
        <v>39.87948981729955</v>
      </c>
      <c r="P25" s="7">
        <v>39.927143051744935</v>
      </c>
      <c r="Q25" s="7">
        <v>40.915735966907214</v>
      </c>
      <c r="R25" s="7">
        <v>46.56590617994204</v>
      </c>
      <c r="S25" s="7">
        <v>49.170198994327336</v>
      </c>
      <c r="T25" s="7">
        <v>49.856567223191178</v>
      </c>
      <c r="U25" s="7">
        <v>50.820651123341115</v>
      </c>
      <c r="V25" s="7">
        <v>56.113855046783911</v>
      </c>
      <c r="W25" s="7">
        <v>64.930385799934271</v>
      </c>
      <c r="X25" s="7">
        <v>65.774816323533599</v>
      </c>
      <c r="Y25" s="7">
        <v>66.877583838870336</v>
      </c>
      <c r="Z25" s="7">
        <v>66.97847805074116</v>
      </c>
      <c r="AA25" s="7">
        <v>66.846348802837795</v>
      </c>
      <c r="AB25" s="7">
        <v>70.588692910464516</v>
      </c>
      <c r="AC25" s="7">
        <v>71.729074926970455</v>
      </c>
      <c r="AD25" s="7">
        <v>78.0008138507675</v>
      </c>
      <c r="AE25" s="7">
        <v>83.421004836130109</v>
      </c>
      <c r="AF25" s="7">
        <v>87.841450277435129</v>
      </c>
      <c r="AG25" s="7">
        <v>92.663191221934071</v>
      </c>
      <c r="AH25" s="7">
        <v>90.134139068078866</v>
      </c>
      <c r="AI25" s="7">
        <v>90.839976982092907</v>
      </c>
      <c r="AJ25" s="7">
        <v>95.07196028454446</v>
      </c>
      <c r="AL25" t="s">
        <v>26</v>
      </c>
    </row>
    <row r="26" spans="1:38" x14ac:dyDescent="0.2">
      <c r="A26" s="4" t="s">
        <v>50</v>
      </c>
      <c r="B26" s="7">
        <v>83.750591447737364</v>
      </c>
      <c r="C26" s="7">
        <v>88.654983123223019</v>
      </c>
      <c r="D26" s="7">
        <v>93.642850394095859</v>
      </c>
      <c r="E26" s="7">
        <v>96.861436556994946</v>
      </c>
      <c r="F26" s="7">
        <v>103.62885903424997</v>
      </c>
      <c r="G26" s="7">
        <v>103.68494018259855</v>
      </c>
      <c r="H26" s="7">
        <v>103.02850211807565</v>
      </c>
      <c r="I26" s="7">
        <v>105.42343756439401</v>
      </c>
      <c r="J26" s="7">
        <v>108.49733701527339</v>
      </c>
      <c r="K26" s="7">
        <v>111.17132678755161</v>
      </c>
      <c r="L26" s="7">
        <v>112.29887334469237</v>
      </c>
      <c r="M26" s="7">
        <v>117.39548302036239</v>
      </c>
      <c r="N26" s="7">
        <v>121.39864067034415</v>
      </c>
      <c r="O26" s="7">
        <v>130.68580908284198</v>
      </c>
      <c r="P26" s="7">
        <v>138.59283500850617</v>
      </c>
      <c r="Q26" s="7">
        <v>144.02870866643417</v>
      </c>
      <c r="R26" s="7">
        <v>151.17544122130084</v>
      </c>
      <c r="S26" s="7">
        <v>159.35730204919778</v>
      </c>
      <c r="T26" s="7">
        <v>170.63837589626257</v>
      </c>
      <c r="U26" s="7">
        <v>180.41737773859168</v>
      </c>
      <c r="V26" s="7">
        <v>190.93896146992464</v>
      </c>
      <c r="W26" s="7">
        <v>216.69833222684164</v>
      </c>
      <c r="X26" s="7">
        <v>222.74069882873914</v>
      </c>
      <c r="Y26" s="7">
        <v>233.68887706655792</v>
      </c>
      <c r="Z26" s="7">
        <v>248.96024389455206</v>
      </c>
      <c r="AA26" s="7">
        <v>261.89857964228077</v>
      </c>
      <c r="AB26" s="7">
        <v>277.2446657318568</v>
      </c>
      <c r="AC26" s="7">
        <v>294.42447640717256</v>
      </c>
      <c r="AD26" s="7">
        <v>306.2480581972581</v>
      </c>
      <c r="AE26" s="7">
        <v>319.63492173751411</v>
      </c>
      <c r="AF26" s="7">
        <v>336.77702499384685</v>
      </c>
      <c r="AG26" s="7">
        <v>353.62998089003185</v>
      </c>
      <c r="AH26" s="7">
        <v>367.50410148082642</v>
      </c>
      <c r="AI26" s="7">
        <v>385.65774695811899</v>
      </c>
      <c r="AJ26" s="7">
        <v>410.76908174812974</v>
      </c>
      <c r="AL26" t="s">
        <v>26</v>
      </c>
    </row>
    <row r="27" spans="1:38" x14ac:dyDescent="0.2">
      <c r="A27" s="4" t="s">
        <v>51</v>
      </c>
      <c r="B27" s="7">
        <v>14.490633995622677</v>
      </c>
      <c r="C27" s="7">
        <v>15.718001173606254</v>
      </c>
      <c r="D27" s="7">
        <v>17.289149915811681</v>
      </c>
      <c r="E27" s="7">
        <v>17.602664493093993</v>
      </c>
      <c r="F27" s="7">
        <v>17.998239263007665</v>
      </c>
      <c r="G27" s="7">
        <v>18.313522327257104</v>
      </c>
      <c r="H27" s="7">
        <v>19.862975033661456</v>
      </c>
      <c r="I27" s="7">
        <v>21.382780964494614</v>
      </c>
      <c r="J27" s="7">
        <v>22.29415494048261</v>
      </c>
      <c r="K27" s="7">
        <v>23.497513228672368</v>
      </c>
      <c r="L27" s="7">
        <v>20.952763257408023</v>
      </c>
      <c r="M27" s="7">
        <v>20.491503031898546</v>
      </c>
      <c r="N27" s="7">
        <v>20.286808753690682</v>
      </c>
      <c r="O27" s="7">
        <v>20.553829235611598</v>
      </c>
      <c r="P27" s="7">
        <v>21.819269645843494</v>
      </c>
      <c r="Q27" s="7">
        <v>24.098965415036435</v>
      </c>
      <c r="R27" s="7">
        <v>24.162377784679652</v>
      </c>
      <c r="S27" s="7">
        <v>24.691383670850527</v>
      </c>
      <c r="T27" s="7">
        <v>25.908417083962334</v>
      </c>
      <c r="U27" s="7">
        <v>29.647226336631213</v>
      </c>
      <c r="V27" s="7">
        <v>30.542205056400974</v>
      </c>
      <c r="W27" s="7">
        <v>32.012446173655881</v>
      </c>
      <c r="X27" s="7">
        <v>32.3941972266352</v>
      </c>
      <c r="Y27" s="7">
        <v>33.444332623134962</v>
      </c>
      <c r="Z27" s="7">
        <v>34.683609227986054</v>
      </c>
      <c r="AA27" s="7">
        <v>38.176333370665034</v>
      </c>
      <c r="AB27" s="7">
        <v>37.916937670363154</v>
      </c>
      <c r="AC27" s="7">
        <v>41.597776101869108</v>
      </c>
      <c r="AD27" s="7">
        <v>42.189141402810385</v>
      </c>
      <c r="AE27" s="7">
        <v>43.926934833625779</v>
      </c>
      <c r="AF27" s="7">
        <v>40.737509746563987</v>
      </c>
      <c r="AG27" s="7">
        <v>41.94232476617708</v>
      </c>
      <c r="AH27" s="7">
        <v>44.268959117925981</v>
      </c>
      <c r="AI27" s="7">
        <v>43.243021375829358</v>
      </c>
      <c r="AJ27" s="7">
        <v>43.098576756688985</v>
      </c>
      <c r="AL27" t="s">
        <v>26</v>
      </c>
    </row>
    <row r="28" spans="1:38" x14ac:dyDescent="0.2">
      <c r="A28" s="4" t="s">
        <v>52</v>
      </c>
      <c r="B28" s="7">
        <v>0</v>
      </c>
      <c r="C28" s="7">
        <v>0</v>
      </c>
      <c r="D28" s="7">
        <v>0</v>
      </c>
      <c r="E28" s="7">
        <v>0</v>
      </c>
      <c r="F28" s="7">
        <v>7.4280825869327244E-2</v>
      </c>
      <c r="G28" s="7">
        <v>0.54056366806445699</v>
      </c>
      <c r="H28" s="7">
        <v>0.31490143512307345</v>
      </c>
      <c r="I28" s="7">
        <v>0.30736462319383756</v>
      </c>
      <c r="J28" s="7">
        <v>0.32693705118583477</v>
      </c>
      <c r="K28" s="7">
        <v>0.32153451442507475</v>
      </c>
      <c r="L28" s="7">
        <v>0.31840924069661641</v>
      </c>
      <c r="M28" s="7">
        <v>0.28074646872178116</v>
      </c>
      <c r="N28" s="7">
        <v>0.29581008014852161</v>
      </c>
      <c r="O28" s="7">
        <v>0.39258388276066025</v>
      </c>
      <c r="P28" s="7">
        <v>0.44598848245345074</v>
      </c>
      <c r="Q28" s="7">
        <v>0.5290193781761221</v>
      </c>
      <c r="R28" s="7">
        <v>0.60180626742909937</v>
      </c>
      <c r="S28" s="7">
        <v>0.72774084668709293</v>
      </c>
      <c r="T28" s="7">
        <v>0.83731740770653962</v>
      </c>
      <c r="U28" s="7">
        <v>1.1967218601513669</v>
      </c>
      <c r="V28" s="7">
        <v>1.1362149051748571</v>
      </c>
      <c r="W28" s="7">
        <v>1.0895761567833224</v>
      </c>
      <c r="X28" s="7">
        <v>1.2005470658176018</v>
      </c>
      <c r="Y28" s="7">
        <v>1.318884244537059</v>
      </c>
      <c r="Z28" s="7">
        <v>1.5366702873656857</v>
      </c>
      <c r="AA28" s="7">
        <v>1.7290236854638357</v>
      </c>
      <c r="AB28" s="7">
        <v>1.7424594907285915</v>
      </c>
      <c r="AC28" s="7">
        <v>0.19672650144203985</v>
      </c>
      <c r="AD28" s="7">
        <v>1.5612239083672967</v>
      </c>
      <c r="AE28" s="7">
        <v>1.501203490802377</v>
      </c>
      <c r="AF28" s="7">
        <v>1.6095093668656837</v>
      </c>
      <c r="AG28" s="7">
        <v>2.0403136688143526</v>
      </c>
      <c r="AH28" s="7">
        <v>1.7596501933509023</v>
      </c>
      <c r="AI28" s="7">
        <v>1.7447731402019164</v>
      </c>
      <c r="AJ28" s="7">
        <v>1.8243523518002696</v>
      </c>
      <c r="AL28" t="s">
        <v>26</v>
      </c>
    </row>
    <row r="29" spans="1:38" ht="18" x14ac:dyDescent="0.2">
      <c r="A29" s="3" t="s">
        <v>53</v>
      </c>
      <c r="B29" s="7">
        <v>571.57707662043174</v>
      </c>
      <c r="C29" s="7">
        <v>556.65574589174366</v>
      </c>
      <c r="D29" s="7">
        <v>514.63083800721301</v>
      </c>
      <c r="E29" s="6" t="s">
        <v>36</v>
      </c>
      <c r="F29" s="7">
        <v>331.7235990827495</v>
      </c>
      <c r="G29" s="7">
        <v>310.15078802661679</v>
      </c>
      <c r="H29" s="7">
        <v>303.80421124365751</v>
      </c>
      <c r="I29" s="7">
        <v>281.51599816433759</v>
      </c>
      <c r="J29" s="7">
        <v>280.31984075290922</v>
      </c>
      <c r="K29" s="7">
        <v>283.16813847828547</v>
      </c>
      <c r="L29" s="7">
        <v>273.83874927103454</v>
      </c>
      <c r="M29" s="7">
        <v>279.06373452800403</v>
      </c>
      <c r="N29" s="7">
        <v>287.64733340974323</v>
      </c>
      <c r="O29" s="7">
        <v>290.34319884715279</v>
      </c>
      <c r="P29" s="7">
        <v>297.50865084583336</v>
      </c>
      <c r="Q29" s="7">
        <v>304.00310880134413</v>
      </c>
      <c r="R29" s="7">
        <v>307.94492627702436</v>
      </c>
      <c r="S29" s="7">
        <v>305.58271191868403</v>
      </c>
      <c r="T29" s="7">
        <v>316.37397739759336</v>
      </c>
      <c r="U29" s="7">
        <v>324.96490939615904</v>
      </c>
      <c r="V29" s="7">
        <v>333.88739090775755</v>
      </c>
      <c r="W29" s="7">
        <v>338.6338178816178</v>
      </c>
      <c r="X29" s="7">
        <v>331.96021664277862</v>
      </c>
      <c r="Y29" s="7">
        <v>326.50198599178225</v>
      </c>
      <c r="Z29" s="7">
        <v>329.39480689328008</v>
      </c>
      <c r="AA29" s="7">
        <v>324.0352993244523</v>
      </c>
      <c r="AB29" s="7">
        <v>327.32247767387423</v>
      </c>
      <c r="AC29" s="7">
        <v>335.94538184643818</v>
      </c>
      <c r="AD29" s="7">
        <v>347.75415759708602</v>
      </c>
      <c r="AE29" s="7">
        <v>339.33279523927052</v>
      </c>
      <c r="AF29" s="7">
        <v>345.85375261823179</v>
      </c>
      <c r="AG29" s="7">
        <v>363.68220880991652</v>
      </c>
      <c r="AH29" s="7">
        <v>381.29161555887538</v>
      </c>
      <c r="AI29" s="7">
        <v>392.64691216368078</v>
      </c>
      <c r="AJ29" s="7">
        <v>417.83550500156753</v>
      </c>
      <c r="AL29" t="s">
        <v>54</v>
      </c>
    </row>
    <row r="30" spans="1:38" x14ac:dyDescent="0.2">
      <c r="A30" s="4" t="s">
        <v>55</v>
      </c>
      <c r="B30" s="8">
        <v>32.403123370326597</v>
      </c>
      <c r="C30" s="8">
        <v>35.149374657298999</v>
      </c>
      <c r="D30" s="7">
        <v>27.494662655602557</v>
      </c>
      <c r="E30" s="7">
        <v>19.738075601338501</v>
      </c>
      <c r="F30" s="7">
        <v>20.232764489107876</v>
      </c>
      <c r="G30" s="7">
        <v>16.19381319574947</v>
      </c>
      <c r="H30" s="7">
        <v>16.760570749182989</v>
      </c>
      <c r="I30" s="7">
        <v>17.296855068198134</v>
      </c>
      <c r="J30" s="7">
        <v>18.28342557906446</v>
      </c>
      <c r="K30" s="7">
        <v>18.860944379298996</v>
      </c>
      <c r="L30" s="7">
        <v>18.087872314224953</v>
      </c>
      <c r="M30" s="7">
        <v>17.53137103074851</v>
      </c>
      <c r="N30" s="7">
        <v>17.6627888654521</v>
      </c>
      <c r="O30" s="7">
        <v>18.271199148836406</v>
      </c>
      <c r="P30" s="7">
        <v>19.293285848614058</v>
      </c>
      <c r="Q30" s="7">
        <v>19.662961463547781</v>
      </c>
      <c r="R30" s="7">
        <v>19.61457700733105</v>
      </c>
      <c r="S30" s="7">
        <v>20.555482150138737</v>
      </c>
      <c r="T30" s="7">
        <v>20.914337233491164</v>
      </c>
      <c r="U30" s="7">
        <v>22.230749596343767</v>
      </c>
      <c r="V30" s="7">
        <v>21.375407242898305</v>
      </c>
      <c r="W30" s="7">
        <v>20.518255200124717</v>
      </c>
      <c r="X30" s="7">
        <v>19.834582560837628</v>
      </c>
      <c r="Y30" s="7">
        <v>19.325987789669089</v>
      </c>
      <c r="Z30" s="7">
        <v>19.01867908047242</v>
      </c>
      <c r="AA30" s="7">
        <v>18.804095719646995</v>
      </c>
      <c r="AB30" s="7">
        <v>20.070849247987354</v>
      </c>
      <c r="AC30" s="7">
        <v>22.699519469731008</v>
      </c>
      <c r="AD30" s="7">
        <v>23.040238216902971</v>
      </c>
      <c r="AE30" s="7">
        <v>24.809267099294139</v>
      </c>
      <c r="AF30" s="7">
        <v>27.989538831799955</v>
      </c>
      <c r="AG30" s="7">
        <v>31.693523731310012</v>
      </c>
      <c r="AH30" s="7">
        <v>33.922180635272603</v>
      </c>
      <c r="AI30" s="7">
        <v>34.351549251208787</v>
      </c>
      <c r="AJ30" s="7">
        <v>36.584024455917955</v>
      </c>
      <c r="AL30" t="s">
        <v>26</v>
      </c>
    </row>
    <row r="31" spans="1:38" x14ac:dyDescent="0.2">
      <c r="A31" s="4" t="s">
        <v>56</v>
      </c>
      <c r="B31" s="7">
        <v>259.95052332760764</v>
      </c>
      <c r="C31" s="7">
        <v>241.03678967717804</v>
      </c>
      <c r="D31" s="7">
        <v>203.9137709710688</v>
      </c>
      <c r="E31" s="6" t="s">
        <v>36</v>
      </c>
      <c r="F31" s="7">
        <v>44.273328121431021</v>
      </c>
      <c r="G31" s="7">
        <v>39.141850647428271</v>
      </c>
      <c r="H31" s="7">
        <v>37.83878219161565</v>
      </c>
      <c r="I31" s="7">
        <v>25.424259329353752</v>
      </c>
      <c r="J31" s="7">
        <v>23.995823724955937</v>
      </c>
      <c r="K31" s="7">
        <v>26.456957386045964</v>
      </c>
      <c r="L31" s="7">
        <v>16.163936601146577</v>
      </c>
      <c r="M31" s="7">
        <v>17.740356734047417</v>
      </c>
      <c r="N31" s="7">
        <v>23.550874768510628</v>
      </c>
      <c r="O31" s="7">
        <v>25.314433228948676</v>
      </c>
      <c r="P31" s="7">
        <v>28.07213688330987</v>
      </c>
      <c r="Q31" s="7">
        <v>29.700842553941229</v>
      </c>
      <c r="R31" s="7">
        <v>31.238812510907668</v>
      </c>
      <c r="S31" s="7">
        <v>36.041475129796396</v>
      </c>
      <c r="T31" s="7">
        <v>40.586571928249619</v>
      </c>
      <c r="U31" s="7">
        <v>45.338114074584169</v>
      </c>
      <c r="V31" s="7">
        <v>49.665887519117213</v>
      </c>
      <c r="W31" s="7">
        <v>50.342942409415535</v>
      </c>
      <c r="X31" s="7">
        <v>51.194681508912389</v>
      </c>
      <c r="Y31" s="7">
        <v>55.500174897366335</v>
      </c>
      <c r="Z31" s="7">
        <v>63.764916027929694</v>
      </c>
      <c r="AA31" s="7">
        <v>66.692721708839116</v>
      </c>
      <c r="AB31" s="7">
        <v>71.857202680530833</v>
      </c>
      <c r="AC31" s="7">
        <v>77.722788977627843</v>
      </c>
      <c r="AD31" s="7">
        <v>81.614147192780379</v>
      </c>
      <c r="AE31" s="7">
        <v>66.944704776466736</v>
      </c>
      <c r="AF31" s="7">
        <v>65.666862853361025</v>
      </c>
      <c r="AG31" s="7">
        <v>69.229116513135935</v>
      </c>
      <c r="AH31" s="7">
        <v>71.548279046354139</v>
      </c>
      <c r="AI31" s="7">
        <v>73.163610944893335</v>
      </c>
      <c r="AJ31" s="7">
        <v>76.290311733130977</v>
      </c>
      <c r="AL31" t="s">
        <v>26</v>
      </c>
    </row>
    <row r="32" spans="1:38" x14ac:dyDescent="0.2">
      <c r="A32" s="4" t="s">
        <v>57</v>
      </c>
      <c r="B32" s="7">
        <v>279.22342992249747</v>
      </c>
      <c r="C32" s="7">
        <v>280.46958155726662</v>
      </c>
      <c r="D32" s="7">
        <v>283.2224043805416</v>
      </c>
      <c r="E32" s="7">
        <v>278.08106529557335</v>
      </c>
      <c r="F32" s="7">
        <v>267.21750647221063</v>
      </c>
      <c r="G32" s="7">
        <v>254.81512418343908</v>
      </c>
      <c r="H32" s="7">
        <v>249.2048583028589</v>
      </c>
      <c r="I32" s="7">
        <v>238.79488376678572</v>
      </c>
      <c r="J32" s="7">
        <v>238.04059144888885</v>
      </c>
      <c r="K32" s="7">
        <v>237.85023671294053</v>
      </c>
      <c r="L32" s="7">
        <v>239.58694035566302</v>
      </c>
      <c r="M32" s="7">
        <v>243.79200676320812</v>
      </c>
      <c r="N32" s="7">
        <v>246.43366977578052</v>
      </c>
      <c r="O32" s="7">
        <v>246.75756646936767</v>
      </c>
      <c r="P32" s="7">
        <v>250.14322811390943</v>
      </c>
      <c r="Q32" s="7">
        <v>254.6393047838551</v>
      </c>
      <c r="R32" s="7">
        <v>257.09153675878565</v>
      </c>
      <c r="S32" s="7">
        <v>248.98575463874892</v>
      </c>
      <c r="T32" s="7">
        <v>254.8730682358526</v>
      </c>
      <c r="U32" s="7">
        <v>257.39604572523109</v>
      </c>
      <c r="V32" s="7">
        <v>262.84609614574208</v>
      </c>
      <c r="W32" s="7">
        <v>267.77262027207752</v>
      </c>
      <c r="X32" s="7">
        <v>260.93095257302861</v>
      </c>
      <c r="Y32" s="7">
        <v>251.67582330474681</v>
      </c>
      <c r="Z32" s="7">
        <v>246.61121178487798</v>
      </c>
      <c r="AA32" s="7">
        <v>238.53848189596619</v>
      </c>
      <c r="AB32" s="7">
        <v>235.39442574535602</v>
      </c>
      <c r="AC32" s="7">
        <v>235.52307339907935</v>
      </c>
      <c r="AD32" s="7">
        <v>243.09977218740264</v>
      </c>
      <c r="AE32" s="7">
        <v>247.5788233635096</v>
      </c>
      <c r="AF32" s="7">
        <v>252.19735093307082</v>
      </c>
      <c r="AG32" s="7">
        <v>262.75956856547054</v>
      </c>
      <c r="AH32" s="7">
        <v>275.82115587724866</v>
      </c>
      <c r="AI32" s="7">
        <v>285.13175196757868</v>
      </c>
      <c r="AJ32" s="7">
        <v>304.96116881251857</v>
      </c>
      <c r="AL32" t="s">
        <v>26</v>
      </c>
    </row>
    <row r="33" spans="1:38" ht="18" x14ac:dyDescent="0.2">
      <c r="A33" s="3" t="s">
        <v>58</v>
      </c>
      <c r="B33" s="7">
        <v>70.406523398168048</v>
      </c>
      <c r="C33" s="7">
        <v>64.281004609272756</v>
      </c>
      <c r="D33" s="7">
        <v>86.25621087566293</v>
      </c>
      <c r="E33" s="7">
        <v>94.996744061901012</v>
      </c>
      <c r="F33" s="7">
        <v>77.634224357781108</v>
      </c>
      <c r="G33" s="7">
        <v>74.818704582468726</v>
      </c>
      <c r="H33" s="7">
        <v>72.88647821792442</v>
      </c>
      <c r="I33" s="7">
        <v>69.688493220353564</v>
      </c>
      <c r="J33" s="7">
        <v>70.366126442437277</v>
      </c>
      <c r="K33" s="7">
        <v>84.186936702531781</v>
      </c>
      <c r="L33" s="7">
        <v>89.555537192321594</v>
      </c>
      <c r="M33" s="7">
        <v>87.610131351985316</v>
      </c>
      <c r="N33" s="7">
        <v>96.605334306165673</v>
      </c>
      <c r="O33" s="7">
        <v>100.20328901653723</v>
      </c>
      <c r="P33" s="8">
        <v>97.186208111364806</v>
      </c>
      <c r="Q33" s="7">
        <v>99.908632535691382</v>
      </c>
      <c r="R33" s="8">
        <v>108.51569580344805</v>
      </c>
      <c r="S33" s="7">
        <v>119.05335413657504</v>
      </c>
      <c r="T33" s="7">
        <v>129.14069153083281</v>
      </c>
      <c r="U33" s="7">
        <v>138.86858115689142</v>
      </c>
      <c r="V33" s="7">
        <v>140.27301535122822</v>
      </c>
      <c r="W33" s="7">
        <v>145.42755639457422</v>
      </c>
      <c r="X33" s="7">
        <v>152.69163122567181</v>
      </c>
      <c r="Y33" s="7">
        <v>155.26636130435367</v>
      </c>
      <c r="Z33" s="7">
        <v>168.78069691017825</v>
      </c>
      <c r="AA33" s="7">
        <v>183.18293246599552</v>
      </c>
      <c r="AB33" s="7">
        <v>196.38269891487116</v>
      </c>
      <c r="AC33" s="8">
        <v>208.15689598864779</v>
      </c>
      <c r="AD33" s="8">
        <v>187.65663781601742</v>
      </c>
      <c r="AE33" s="8">
        <v>200.75023518328828</v>
      </c>
      <c r="AF33" s="8">
        <v>204.6762524540454</v>
      </c>
      <c r="AG33" s="8">
        <v>194.63699471283155</v>
      </c>
      <c r="AH33" s="8">
        <v>184.21357586105512</v>
      </c>
      <c r="AI33" s="8">
        <v>178.18697371179229</v>
      </c>
      <c r="AJ33" s="8">
        <v>186.31855456331132</v>
      </c>
      <c r="AL33" t="s">
        <v>59</v>
      </c>
    </row>
    <row r="35" spans="1:38" x14ac:dyDescent="0.2">
      <c r="C35" s="13">
        <f>SUM(C25:C28)</f>
        <v>131.02153428461827</v>
      </c>
      <c r="D35" s="13">
        <f t="shared" ref="D35:AJ37" si="0">SUM(D25:D28)</f>
        <v>137.60595445684115</v>
      </c>
      <c r="E35" s="13">
        <f t="shared" si="0"/>
        <v>140.23816227575225</v>
      </c>
      <c r="F35" s="13">
        <f t="shared" si="0"/>
        <v>147.11453301290635</v>
      </c>
      <c r="G35" s="13">
        <f t="shared" si="0"/>
        <v>150.4895602097738</v>
      </c>
      <c r="H35" s="13">
        <f t="shared" si="0"/>
        <v>151.37764916122438</v>
      </c>
      <c r="I35" s="13">
        <f t="shared" si="0"/>
        <v>156.63657066576059</v>
      </c>
      <c r="J35" s="13">
        <f t="shared" si="0"/>
        <v>160.99967886056507</v>
      </c>
      <c r="K35" s="13">
        <f t="shared" si="0"/>
        <v>166.98726722313643</v>
      </c>
      <c r="L35" s="13">
        <f t="shared" si="0"/>
        <v>166.71591551331346</v>
      </c>
      <c r="M35" s="13">
        <f t="shared" si="0"/>
        <v>175.45088250086636</v>
      </c>
      <c r="N35" s="13">
        <f t="shared" si="0"/>
        <v>180.69459631952236</v>
      </c>
      <c r="O35" s="13">
        <f t="shared" si="0"/>
        <v>191.51171201851378</v>
      </c>
      <c r="P35" s="13">
        <f t="shared" si="0"/>
        <v>200.78523618854805</v>
      </c>
      <c r="Q35" s="13">
        <f t="shared" si="0"/>
        <v>209.57242942655395</v>
      </c>
      <c r="R35" s="13">
        <f t="shared" si="0"/>
        <v>222.50553145335164</v>
      </c>
      <c r="S35" s="13">
        <f t="shared" si="0"/>
        <v>233.94662556106272</v>
      </c>
      <c r="T35" s="13">
        <f t="shared" si="0"/>
        <v>247.24067761112261</v>
      </c>
      <c r="U35" s="13">
        <f t="shared" si="0"/>
        <v>262.08197705871538</v>
      </c>
      <c r="V35" s="13">
        <f t="shared" si="0"/>
        <v>278.73123647828442</v>
      </c>
      <c r="W35" s="13">
        <f t="shared" si="0"/>
        <v>314.7307403572151</v>
      </c>
      <c r="X35" s="13">
        <f t="shared" si="0"/>
        <v>322.11025944472556</v>
      </c>
      <c r="Y35" s="13">
        <f t="shared" si="0"/>
        <v>335.32967777310029</v>
      </c>
      <c r="Z35" s="13">
        <f t="shared" si="0"/>
        <v>352.1590014606449</v>
      </c>
      <c r="AA35" s="13">
        <f t="shared" si="0"/>
        <v>368.65028550124742</v>
      </c>
      <c r="AB35" s="13">
        <f t="shared" si="0"/>
        <v>387.49275580341305</v>
      </c>
      <c r="AC35" s="13">
        <f t="shared" si="0"/>
        <v>407.94805393745412</v>
      </c>
      <c r="AD35" s="13">
        <f t="shared" si="0"/>
        <v>427.99923735920328</v>
      </c>
      <c r="AE35" s="13">
        <f t="shared" si="0"/>
        <v>448.48406489807235</v>
      </c>
      <c r="AF35" s="13">
        <f t="shared" si="0"/>
        <v>466.96549438471163</v>
      </c>
      <c r="AG35" s="13">
        <f t="shared" si="0"/>
        <v>490.27581054695736</v>
      </c>
      <c r="AH35" s="13">
        <f t="shared" si="0"/>
        <v>503.6668498601822</v>
      </c>
      <c r="AI35" s="13">
        <f t="shared" si="0"/>
        <v>521.4855184562432</v>
      </c>
      <c r="AJ35" s="13">
        <f t="shared" si="0"/>
        <v>550.76397114116344</v>
      </c>
    </row>
    <row r="37" spans="1:38" x14ac:dyDescent="0.2">
      <c r="C37" s="13">
        <f>SUM(C27:C30)</f>
        <v>607.52312172264885</v>
      </c>
      <c r="D37" s="13">
        <f t="shared" si="0"/>
        <v>559.41465057862729</v>
      </c>
      <c r="E37" s="13">
        <f t="shared" si="0"/>
        <v>37.340740094432491</v>
      </c>
      <c r="F37" s="13">
        <f t="shared" si="0"/>
        <v>370.02888366073438</v>
      </c>
      <c r="G37" s="13">
        <f t="shared" si="0"/>
        <v>345.19868721768785</v>
      </c>
      <c r="H37" s="13">
        <f t="shared" si="0"/>
        <v>340.74265846162501</v>
      </c>
      <c r="I37" s="13">
        <f t="shared" si="0"/>
        <v>320.50299882022415</v>
      </c>
      <c r="J37" s="13">
        <f t="shared" si="0"/>
        <v>321.22435832364209</v>
      </c>
      <c r="K37" s="13">
        <f t="shared" si="0"/>
        <v>325.84813060068188</v>
      </c>
      <c r="L37" s="13">
        <f t="shared" si="0"/>
        <v>313.19779408336416</v>
      </c>
      <c r="M37" s="13">
        <f t="shared" si="0"/>
        <v>317.36735505937287</v>
      </c>
      <c r="N37" s="13">
        <f t="shared" si="0"/>
        <v>325.89274110903455</v>
      </c>
      <c r="O37" s="13">
        <f t="shared" si="0"/>
        <v>329.56081111436146</v>
      </c>
      <c r="P37" s="13">
        <f t="shared" si="0"/>
        <v>339.06719482274434</v>
      </c>
      <c r="Q37" s="13">
        <f t="shared" si="0"/>
        <v>348.29405505810445</v>
      </c>
      <c r="R37" s="13">
        <f t="shared" si="0"/>
        <v>352.32368733646416</v>
      </c>
      <c r="S37" s="13">
        <f t="shared" si="0"/>
        <v>351.5573185863604</v>
      </c>
      <c r="T37" s="13">
        <f t="shared" si="0"/>
        <v>364.0340491227534</v>
      </c>
      <c r="U37" s="13">
        <f t="shared" si="0"/>
        <v>378.03960718928539</v>
      </c>
      <c r="V37" s="13">
        <f t="shared" si="0"/>
        <v>386.9412181122317</v>
      </c>
      <c r="W37" s="13">
        <f t="shared" si="0"/>
        <v>392.2540954121817</v>
      </c>
      <c r="X37" s="13">
        <f t="shared" si="0"/>
        <v>385.38954349606905</v>
      </c>
      <c r="Y37" s="13">
        <f t="shared" si="0"/>
        <v>380.5911906491234</v>
      </c>
      <c r="Z37" s="13">
        <f t="shared" si="0"/>
        <v>384.63376548910423</v>
      </c>
      <c r="AA37" s="13">
        <f t="shared" si="0"/>
        <v>382.7447521002282</v>
      </c>
      <c r="AB37" s="13">
        <f t="shared" si="0"/>
        <v>387.05272408295332</v>
      </c>
      <c r="AC37" s="13">
        <f t="shared" si="0"/>
        <v>400.4394039194803</v>
      </c>
      <c r="AD37" s="13">
        <f t="shared" si="0"/>
        <v>414.5447611251667</v>
      </c>
      <c r="AE37" s="13">
        <f t="shared" si="0"/>
        <v>409.57020066299282</v>
      </c>
      <c r="AF37" s="13">
        <f t="shared" si="0"/>
        <v>416.19031056346142</v>
      </c>
      <c r="AG37" s="13">
        <f t="shared" si="0"/>
        <v>439.35837097621794</v>
      </c>
      <c r="AH37" s="13">
        <f t="shared" si="0"/>
        <v>461.24240550542487</v>
      </c>
      <c r="AI37" s="13">
        <f t="shared" si="0"/>
        <v>471.98625593092083</v>
      </c>
      <c r="AJ37" s="13">
        <f t="shared" si="0"/>
        <v>499.34245856597477</v>
      </c>
    </row>
    <row r="39" spans="1:38" x14ac:dyDescent="0.2">
      <c r="C39">
        <v>131.02153428461827</v>
      </c>
      <c r="D39">
        <v>137.60595445684115</v>
      </c>
      <c r="E39">
        <v>140.23816227575225</v>
      </c>
      <c r="F39">
        <v>147.11453301290635</v>
      </c>
      <c r="G39">
        <v>150.4895602097738</v>
      </c>
      <c r="H39">
        <v>151.37764916122438</v>
      </c>
      <c r="I39">
        <v>156.63657066576059</v>
      </c>
      <c r="J39">
        <v>160.99967886056507</v>
      </c>
      <c r="K39">
        <v>166.98726722313643</v>
      </c>
      <c r="L39">
        <v>166.71591551331346</v>
      </c>
      <c r="M39">
        <v>175.45088250086636</v>
      </c>
      <c r="N39">
        <v>180.69459631952236</v>
      </c>
      <c r="O39">
        <v>191.51171201851378</v>
      </c>
      <c r="P39">
        <v>200.78523618854805</v>
      </c>
      <c r="Q39">
        <v>209.57242942655395</v>
      </c>
      <c r="R39">
        <v>222.50553145335164</v>
      </c>
      <c r="S39">
        <v>233.94662556106272</v>
      </c>
      <c r="T39">
        <v>247.24067761112261</v>
      </c>
      <c r="U39">
        <v>262.08197705871538</v>
      </c>
      <c r="V39">
        <v>278.73123647828442</v>
      </c>
      <c r="W39">
        <v>314.7307403572151</v>
      </c>
      <c r="X39">
        <v>322.11025944472556</v>
      </c>
      <c r="Y39">
        <v>335.32967777310029</v>
      </c>
      <c r="Z39">
        <v>352.1590014606449</v>
      </c>
      <c r="AA39">
        <v>368.65028550124742</v>
      </c>
      <c r="AB39">
        <v>387.49275580341305</v>
      </c>
      <c r="AC39">
        <v>407.94805393745412</v>
      </c>
      <c r="AD39">
        <v>427.99923735920328</v>
      </c>
      <c r="AE39">
        <v>448.48406489807235</v>
      </c>
      <c r="AF39">
        <v>466.96549438471163</v>
      </c>
      <c r="AG39">
        <v>490.27581054695736</v>
      </c>
      <c r="AH39">
        <v>503.6668498601822</v>
      </c>
      <c r="AI39">
        <v>521.4855184562432</v>
      </c>
      <c r="AJ39">
        <v>550.76397114116344</v>
      </c>
    </row>
    <row r="40" spans="1:38" x14ac:dyDescent="0.2">
      <c r="B40" s="9"/>
    </row>
    <row r="41" spans="1:38" x14ac:dyDescent="0.2">
      <c r="B41" s="9"/>
    </row>
    <row r="42" spans="1:38" x14ac:dyDescent="0.2">
      <c r="B42" s="9"/>
    </row>
    <row r="43" spans="1:38" x14ac:dyDescent="0.2">
      <c r="B43" s="9"/>
    </row>
    <row r="44" spans="1:38" x14ac:dyDescent="0.2">
      <c r="B44" s="9"/>
    </row>
    <row r="45" spans="1:38" x14ac:dyDescent="0.2">
      <c r="B45" s="9"/>
    </row>
    <row r="46" spans="1:38" x14ac:dyDescent="0.2">
      <c r="B46" s="9"/>
    </row>
    <row r="47" spans="1:38" x14ac:dyDescent="0.2">
      <c r="B47" s="9"/>
    </row>
    <row r="48" spans="1:38" x14ac:dyDescent="0.2">
      <c r="B48" s="9"/>
    </row>
    <row r="49" spans="2:2" x14ac:dyDescent="0.2">
      <c r="B49" s="9"/>
    </row>
    <row r="50" spans="2:2" x14ac:dyDescent="0.2">
      <c r="B50" s="9"/>
    </row>
    <row r="51" spans="2:2" x14ac:dyDescent="0.2">
      <c r="B51" s="9"/>
    </row>
    <row r="52" spans="2:2" x14ac:dyDescent="0.2">
      <c r="B52" s="9"/>
    </row>
    <row r="53" spans="2:2" x14ac:dyDescent="0.2">
      <c r="B53" s="9"/>
    </row>
    <row r="54" spans="2:2" x14ac:dyDescent="0.2">
      <c r="B54" s="9"/>
    </row>
    <row r="55" spans="2:2" x14ac:dyDescent="0.2">
      <c r="B55" s="9"/>
    </row>
    <row r="56" spans="2:2" x14ac:dyDescent="0.2">
      <c r="B56" s="9"/>
    </row>
    <row r="57" spans="2:2" x14ac:dyDescent="0.2">
      <c r="B57" s="9"/>
    </row>
    <row r="58" spans="2:2" x14ac:dyDescent="0.2">
      <c r="B58" s="9"/>
    </row>
    <row r="59" spans="2:2" x14ac:dyDescent="0.2">
      <c r="B59" s="9"/>
    </row>
    <row r="60" spans="2:2" x14ac:dyDescent="0.2">
      <c r="B60" s="9"/>
    </row>
    <row r="61" spans="2:2" x14ac:dyDescent="0.2">
      <c r="B61" s="9"/>
    </row>
    <row r="62" spans="2:2" x14ac:dyDescent="0.2">
      <c r="B62" s="9"/>
    </row>
    <row r="63" spans="2:2" x14ac:dyDescent="0.2">
      <c r="B63" s="9"/>
    </row>
    <row r="64" spans="2: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61"/>
  <sheetViews>
    <sheetView workbookViewId="0">
      <pane xSplit="2" ySplit="6" topLeftCell="AI7" activePane="bottomRight" state="frozen"/>
      <selection pane="topRight"/>
      <selection pane="bottomLeft"/>
      <selection pane="bottomRight" activeCell="BW17" sqref="AQ17:BW17"/>
    </sheetView>
  </sheetViews>
  <sheetFormatPr baseColWidth="10" defaultColWidth="8.83203125" defaultRowHeight="15" x14ac:dyDescent="0.2"/>
  <cols>
    <col min="1" max="1" width="19.5" customWidth="1"/>
    <col min="2" max="2" width="9.1640625" bestFit="1" customWidth="1"/>
    <col min="3" max="63" width="8" bestFit="1" customWidth="1"/>
    <col min="64" max="75" width="8.83203125" bestFit="1" customWidth="1"/>
  </cols>
  <sheetData>
    <row r="1" spans="1:75" ht="18" x14ac:dyDescent="0.2">
      <c r="A1" s="3" t="s">
        <v>60</v>
      </c>
    </row>
    <row r="2" spans="1:75" x14ac:dyDescent="0.2">
      <c r="A2" s="4" t="s">
        <v>61</v>
      </c>
    </row>
    <row r="3" spans="1:75" x14ac:dyDescent="0.2">
      <c r="A3" s="1" t="s">
        <v>62</v>
      </c>
    </row>
    <row r="4" spans="1:75" x14ac:dyDescent="0.2">
      <c r="A4" s="4" t="s">
        <v>63</v>
      </c>
    </row>
    <row r="5" spans="1:75" x14ac:dyDescent="0.2">
      <c r="A5" s="4" t="s">
        <v>26</v>
      </c>
    </row>
    <row r="6" spans="1:75" ht="18" x14ac:dyDescent="0.2">
      <c r="A6" s="3" t="s">
        <v>64</v>
      </c>
      <c r="B6" s="3" t="s">
        <v>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row>
    <row r="8" spans="1:75" ht="18" x14ac:dyDescent="0.2">
      <c r="A8" s="3" t="s">
        <v>46</v>
      </c>
    </row>
    <row r="9" spans="1:75" x14ac:dyDescent="0.2">
      <c r="A9" s="5" t="s">
        <v>49</v>
      </c>
    </row>
    <row r="10" spans="1:75" x14ac:dyDescent="0.2">
      <c r="A10" t="s">
        <v>66</v>
      </c>
      <c r="B10" t="s">
        <v>67</v>
      </c>
      <c r="C10" t="s">
        <v>36</v>
      </c>
      <c r="D10" t="s">
        <v>36</v>
      </c>
      <c r="E10" t="s">
        <v>36</v>
      </c>
      <c r="F10" t="s">
        <v>36</v>
      </c>
      <c r="G10" t="s">
        <v>36</v>
      </c>
      <c r="H10" t="s">
        <v>36</v>
      </c>
      <c r="I10" s="2" t="s">
        <v>36</v>
      </c>
      <c r="J10" s="9">
        <v>518.38551838551848</v>
      </c>
      <c r="K10" s="9">
        <v>654.88565488565496</v>
      </c>
      <c r="L10" s="9">
        <v>687.5406875406876</v>
      </c>
      <c r="M10" s="9">
        <v>663.44316344316348</v>
      </c>
      <c r="N10" s="9">
        <v>681.76568176568173</v>
      </c>
      <c r="O10" s="9">
        <v>748.38824838824848</v>
      </c>
      <c r="P10" s="9">
        <v>1065.4360654360655</v>
      </c>
      <c r="Q10" s="9">
        <v>1795.4492954492955</v>
      </c>
      <c r="R10" s="9">
        <v>1986.6544866544866</v>
      </c>
      <c r="S10" s="9">
        <v>2125.9896259896263</v>
      </c>
      <c r="T10" s="9">
        <v>1661.1549064101534</v>
      </c>
      <c r="U10" s="9">
        <v>1487.7333333333333</v>
      </c>
      <c r="V10" s="9">
        <v>1586.8666666666668</v>
      </c>
      <c r="W10" s="9">
        <v>1691.4333333333332</v>
      </c>
      <c r="X10" s="9">
        <v>1832.9666666666667</v>
      </c>
      <c r="Y10" s="9">
        <v>2255.2569828375563</v>
      </c>
      <c r="Z10" s="9">
        <v>2497.2447056871642</v>
      </c>
      <c r="AA10" s="9">
        <v>2529.9210543990989</v>
      </c>
      <c r="AB10" s="9">
        <v>2895.4157203515356</v>
      </c>
      <c r="AC10" s="9">
        <v>3323.6468005191086</v>
      </c>
      <c r="AD10" s="9">
        <v>3294.9106123492115</v>
      </c>
      <c r="AE10" s="9">
        <v>3477.0809445012801</v>
      </c>
      <c r="AF10" s="9">
        <v>3975.8191298743777</v>
      </c>
      <c r="AG10" s="9">
        <v>4589.7383515941219</v>
      </c>
      <c r="AH10" s="9">
        <v>5420.8095190857366</v>
      </c>
      <c r="AI10" s="9">
        <v>5879.0070358444636</v>
      </c>
      <c r="AJ10" s="9">
        <v>6302.107956210014</v>
      </c>
      <c r="AK10" s="9">
        <v>6830.7686975809238</v>
      </c>
      <c r="AL10" s="9">
        <v>6956.6824494393886</v>
      </c>
      <c r="AM10" s="9">
        <v>7567.024020309329</v>
      </c>
      <c r="AN10" s="9">
        <v>9539.3630856091622</v>
      </c>
      <c r="AO10" s="9">
        <v>10877.406164409984</v>
      </c>
      <c r="AP10" s="7">
        <v>11346.419153415583</v>
      </c>
      <c r="AQ10" s="7">
        <v>10589.796924594004</v>
      </c>
      <c r="AR10" s="7">
        <v>10537.035450052846</v>
      </c>
      <c r="AS10" s="7">
        <v>8622.4738813845506</v>
      </c>
      <c r="AT10" s="7">
        <v>8083.2314097098169</v>
      </c>
      <c r="AU10" s="7">
        <v>8253.5425814851133</v>
      </c>
      <c r="AV10" s="7">
        <v>8880.5512260268952</v>
      </c>
      <c r="AW10" s="7">
        <v>9754.4646298928965</v>
      </c>
      <c r="AX10" s="7">
        <v>9904.6727363038062</v>
      </c>
      <c r="AY10" s="7">
        <v>11464.883389832377</v>
      </c>
      <c r="AZ10" s="7">
        <v>11920.610818383206</v>
      </c>
      <c r="BA10" s="7">
        <v>13895.562461386957</v>
      </c>
      <c r="BB10" s="7">
        <v>14287.514240703491</v>
      </c>
      <c r="BC10" s="7">
        <v>14600.642346099723</v>
      </c>
      <c r="BD10" s="7">
        <v>14749.667251590712</v>
      </c>
      <c r="BE10" s="7">
        <v>16333.986643282034</v>
      </c>
      <c r="BF10" s="7">
        <v>20238.566526541108</v>
      </c>
      <c r="BG10" s="7">
        <v>23072.312925170067</v>
      </c>
      <c r="BH10" s="7">
        <v>23951.927958152162</v>
      </c>
      <c r="BI10" s="7">
        <v>28254.773450064695</v>
      </c>
      <c r="BJ10" s="7">
        <v>33002.376727379713</v>
      </c>
      <c r="BK10" s="7">
        <v>38722.154392184326</v>
      </c>
      <c r="BL10" s="7">
        <v>46090.445656500269</v>
      </c>
      <c r="BM10" s="7">
        <v>49633.815793702663</v>
      </c>
      <c r="BN10" s="7">
        <v>47216.920048206121</v>
      </c>
      <c r="BO10" s="7">
        <v>47403.528801422573</v>
      </c>
      <c r="BP10" s="7">
        <v>50914.096277082994</v>
      </c>
      <c r="BQ10" s="7">
        <v>51295.483753943605</v>
      </c>
      <c r="BR10" s="7">
        <v>56637.622640874084</v>
      </c>
      <c r="BS10" s="7">
        <v>64559.435280692691</v>
      </c>
      <c r="BT10" s="7">
        <v>66257.801718274961</v>
      </c>
      <c r="BU10" s="7">
        <v>71468.900524304117</v>
      </c>
      <c r="BV10" s="7">
        <v>72937.064047799286</v>
      </c>
      <c r="BW10" s="7">
        <v>76598.031181426602</v>
      </c>
    </row>
    <row r="11" spans="1:75" x14ac:dyDescent="0.2">
      <c r="A11" s="5" t="s">
        <v>50</v>
      </c>
    </row>
    <row r="12" spans="1:75" x14ac:dyDescent="0.2">
      <c r="A12" t="s">
        <v>68</v>
      </c>
      <c r="B12" t="s">
        <v>69</v>
      </c>
      <c r="C12" t="s">
        <v>36</v>
      </c>
      <c r="D12" t="s">
        <v>36</v>
      </c>
      <c r="E12" t="s">
        <v>36</v>
      </c>
      <c r="F12" t="s">
        <v>36</v>
      </c>
      <c r="G12" t="s">
        <v>36</v>
      </c>
      <c r="H12" t="s">
        <v>36</v>
      </c>
      <c r="I12" t="s">
        <v>36</v>
      </c>
      <c r="J12" t="s">
        <v>36</v>
      </c>
      <c r="K12" t="s">
        <v>36</v>
      </c>
      <c r="L12" t="s">
        <v>36</v>
      </c>
      <c r="M12" t="s">
        <v>36</v>
      </c>
      <c r="N12" t="s">
        <v>36</v>
      </c>
      <c r="O12" t="s">
        <v>36</v>
      </c>
      <c r="P12" t="s">
        <v>36</v>
      </c>
      <c r="Q12" t="s">
        <v>36</v>
      </c>
      <c r="R12" t="s">
        <v>36</v>
      </c>
      <c r="S12" t="s">
        <v>36</v>
      </c>
      <c r="T12" t="s">
        <v>36</v>
      </c>
      <c r="U12" t="s">
        <v>36</v>
      </c>
      <c r="V12" t="s">
        <v>36</v>
      </c>
      <c r="W12" t="s">
        <v>36</v>
      </c>
      <c r="X12" t="s">
        <v>36</v>
      </c>
      <c r="Y12" t="s">
        <v>36</v>
      </c>
      <c r="Z12" t="s">
        <v>36</v>
      </c>
      <c r="AA12" t="s">
        <v>36</v>
      </c>
      <c r="AB12" t="s">
        <v>36</v>
      </c>
      <c r="AC12" t="s">
        <v>36</v>
      </c>
      <c r="AD12" t="s">
        <v>36</v>
      </c>
      <c r="AE12" t="s">
        <v>36</v>
      </c>
      <c r="AF12" t="s">
        <v>36</v>
      </c>
      <c r="AG12" t="s">
        <v>36</v>
      </c>
      <c r="AH12" t="s">
        <v>36</v>
      </c>
      <c r="AI12" t="s">
        <v>36</v>
      </c>
      <c r="AJ12" t="s">
        <v>36</v>
      </c>
      <c r="AK12" t="s">
        <v>36</v>
      </c>
      <c r="AL12" t="s">
        <v>36</v>
      </c>
      <c r="AM12" t="s">
        <v>36</v>
      </c>
      <c r="AN12" t="s">
        <v>36</v>
      </c>
      <c r="AO12" t="s">
        <v>36</v>
      </c>
      <c r="AP12" t="s">
        <v>36</v>
      </c>
      <c r="AQ12" s="9">
        <v>11251.332630387957</v>
      </c>
      <c r="AR12" s="9">
        <v>9926.3492508169202</v>
      </c>
      <c r="AS12" s="9">
        <v>9802.3753660731199</v>
      </c>
      <c r="AT12" s="9">
        <v>12244.267842214926</v>
      </c>
      <c r="AU12" s="9">
        <v>12360.225860644641</v>
      </c>
      <c r="AV12" s="9">
        <v>9867.1200662741849</v>
      </c>
      <c r="AW12" s="9">
        <v>12385.129474987487</v>
      </c>
      <c r="AX12" s="9">
        <v>14275.400819973162</v>
      </c>
      <c r="AY12" s="9">
        <v>15699.586768575462</v>
      </c>
      <c r="AZ12" s="9">
        <v>17031.780199691813</v>
      </c>
      <c r="BA12" s="9">
        <v>20473.915094766675</v>
      </c>
      <c r="BB12" s="9">
        <v>22237.140151214495</v>
      </c>
      <c r="BC12" s="9">
        <v>26561.462998292423</v>
      </c>
      <c r="BD12" s="9">
        <v>30284.127409997203</v>
      </c>
      <c r="BE12" s="9">
        <v>33144.000481445801</v>
      </c>
      <c r="BF12" s="9">
        <v>37904.571826996049</v>
      </c>
      <c r="BG12" s="9">
        <v>42789.95365090244</v>
      </c>
      <c r="BH12" s="9">
        <v>51453.37323384863</v>
      </c>
      <c r="BI12" s="9">
        <v>62136.590754588731</v>
      </c>
      <c r="BJ12" s="9">
        <v>78840.80281986286</v>
      </c>
      <c r="BK12" s="9">
        <v>96601.666752954174</v>
      </c>
      <c r="BL12" s="9">
        <v>105522.64810183836</v>
      </c>
      <c r="BM12" s="9">
        <v>125286.37316401086</v>
      </c>
      <c r="BN12" s="9">
        <v>145127.60959620716</v>
      </c>
      <c r="BO12" s="9">
        <v>164070.4693217442</v>
      </c>
      <c r="BP12" s="9">
        <v>182109.32599168003</v>
      </c>
      <c r="BQ12" s="9">
        <v>196538.82723079034</v>
      </c>
      <c r="BR12" s="9">
        <v>198538.36142755367</v>
      </c>
      <c r="BS12" s="9">
        <v>210443.03474096782</v>
      </c>
      <c r="BT12" s="9">
        <v>232530.59598526615</v>
      </c>
      <c r="BU12" s="9">
        <v>240332.55545815144</v>
      </c>
      <c r="BV12" s="9">
        <v>257973.4298335652</v>
      </c>
      <c r="BW12" s="9">
        <v>293351.86635874002</v>
      </c>
    </row>
    <row r="13" spans="1:75" x14ac:dyDescent="0.2">
      <c r="A13" t="s">
        <v>70</v>
      </c>
      <c r="B13" t="s">
        <v>71</v>
      </c>
      <c r="C13" t="s">
        <v>36</v>
      </c>
      <c r="D13" t="s">
        <v>36</v>
      </c>
      <c r="E13" s="2" t="s">
        <v>36</v>
      </c>
      <c r="F13" s="9">
        <v>356.54943229022433</v>
      </c>
      <c r="G13" s="9">
        <v>395.83333333333331</v>
      </c>
      <c r="H13" s="9">
        <v>475</v>
      </c>
      <c r="I13" s="9">
        <v>488.88888888888891</v>
      </c>
      <c r="J13" s="9">
        <v>456.9444444444444</v>
      </c>
      <c r="K13" s="9">
        <v>451.38888888888891</v>
      </c>
      <c r="L13" s="9">
        <v>459.02777777777777</v>
      </c>
      <c r="M13" s="9">
        <v>463.1944444444444</v>
      </c>
      <c r="N13" s="9">
        <v>480.5555555555556</v>
      </c>
      <c r="O13" s="9">
        <v>492.36111111111109</v>
      </c>
      <c r="P13" s="9">
        <v>538.19444444444446</v>
      </c>
      <c r="Q13" s="9">
        <v>629.8611111111112</v>
      </c>
      <c r="R13" s="9">
        <v>718.05555555555554</v>
      </c>
      <c r="S13" s="7">
        <v>821.3888888888888</v>
      </c>
      <c r="T13" s="7">
        <v>932.43055555555554</v>
      </c>
      <c r="U13" s="7">
        <v>1039.0277777777778</v>
      </c>
      <c r="V13" s="7">
        <v>1168.1944444444443</v>
      </c>
      <c r="W13" s="7">
        <v>1335.4166666666667</v>
      </c>
      <c r="X13" s="7">
        <v>1575.3472222222224</v>
      </c>
      <c r="Y13" s="7">
        <v>1896.54041599416</v>
      </c>
      <c r="Z13" s="7">
        <v>2567.5194279155062</v>
      </c>
      <c r="AA13" s="7">
        <v>3374.5611000287081</v>
      </c>
      <c r="AB13" s="7">
        <v>3962.157887168672</v>
      </c>
      <c r="AC13" s="7">
        <v>4534.9021352013397</v>
      </c>
      <c r="AD13" s="7">
        <v>5008.3965038172055</v>
      </c>
      <c r="AE13" s="7">
        <v>6157.312576812782</v>
      </c>
      <c r="AF13" s="7">
        <v>8657.1359329411425</v>
      </c>
      <c r="AG13" s="7">
        <v>9173.5876608560739</v>
      </c>
      <c r="AH13" s="7">
        <v>9711.7415906254264</v>
      </c>
      <c r="AI13" s="7">
        <v>10851.176225196792</v>
      </c>
      <c r="AJ13" s="7">
        <v>10193.936011755402</v>
      </c>
      <c r="AK13" s="7">
        <v>11429.317255549193</v>
      </c>
      <c r="AL13" s="7">
        <v>12225.078098028815</v>
      </c>
      <c r="AM13" s="7">
        <v>13087.751953583527</v>
      </c>
      <c r="AN13" s="7">
        <v>19457.334441015904</v>
      </c>
      <c r="AO13" s="7">
        <v>23642.290700166621</v>
      </c>
      <c r="AP13" s="7">
        <v>28216.102752980838</v>
      </c>
      <c r="AQ13" s="7">
        <v>27966.35354150358</v>
      </c>
      <c r="AR13" s="7">
        <v>28800.45168241339</v>
      </c>
      <c r="AS13" s="7">
        <v>32785.415754192436</v>
      </c>
      <c r="AT13" s="7">
        <v>35999.123575810692</v>
      </c>
      <c r="AU13" s="7">
        <v>41353.936221874494</v>
      </c>
      <c r="AV13" s="7">
        <v>45285.594082654978</v>
      </c>
      <c r="AW13" s="7">
        <v>49961.673236968905</v>
      </c>
      <c r="AX13" s="7">
        <v>44047.104680131277</v>
      </c>
      <c r="AY13" s="7">
        <v>40634.840607979102</v>
      </c>
      <c r="AZ13" s="7">
        <v>37849.012642756192</v>
      </c>
      <c r="BA13" s="7">
        <v>43122.898504920682</v>
      </c>
      <c r="BB13" s="7">
        <v>45509.673827309423</v>
      </c>
      <c r="BC13" s="7">
        <v>40757.967234158103</v>
      </c>
      <c r="BD13" s="7">
        <v>39333.708169840815</v>
      </c>
      <c r="BE13" s="7">
        <v>42486.177361061986</v>
      </c>
      <c r="BF13" s="7">
        <v>45339.809414657146</v>
      </c>
      <c r="BG13" s="7">
        <v>44300.613329946107</v>
      </c>
      <c r="BH13" s="7">
        <v>41552.592885579405</v>
      </c>
      <c r="BI13" s="7">
        <v>40530.045688469174</v>
      </c>
      <c r="BJ13" s="7">
        <v>46361.468280459376</v>
      </c>
      <c r="BK13" s="7">
        <v>51465.158207589819</v>
      </c>
      <c r="BL13" s="7">
        <v>54655.450735305007</v>
      </c>
      <c r="BM13" s="7">
        <v>60762.213840891149</v>
      </c>
      <c r="BN13" s="7">
        <v>60011.530194697363</v>
      </c>
      <c r="BO13" s="7">
        <v>49023.93240685809</v>
      </c>
      <c r="BP13" s="7">
        <v>46903.466612518736</v>
      </c>
      <c r="BQ13" s="7">
        <v>42106.103305792763</v>
      </c>
      <c r="BR13" s="7">
        <v>46471.28771424602</v>
      </c>
      <c r="BS13" s="7">
        <v>45058.468760649317</v>
      </c>
      <c r="BT13" s="7">
        <v>48535.909410586959</v>
      </c>
      <c r="BU13" s="7">
        <v>50970.702354635432</v>
      </c>
      <c r="BV13" s="7">
        <v>51970.830952537071</v>
      </c>
      <c r="BW13" s="7">
        <v>54123.551701522985</v>
      </c>
    </row>
    <row r="14" spans="1:75" x14ac:dyDescent="0.2">
      <c r="A14" t="s">
        <v>72</v>
      </c>
      <c r="B14" t="s">
        <v>73</v>
      </c>
      <c r="C14" t="s">
        <v>36</v>
      </c>
      <c r="D14" s="9">
        <v>108.4</v>
      </c>
      <c r="E14" t="s">
        <v>36</v>
      </c>
      <c r="F14" s="9">
        <v>64.833333333333343</v>
      </c>
      <c r="G14" s="9">
        <v>62.222222222222221</v>
      </c>
      <c r="H14" s="9">
        <v>213.33333333333334</v>
      </c>
      <c r="I14" s="9">
        <v>141.19999999999999</v>
      </c>
      <c r="J14" s="9">
        <v>250</v>
      </c>
      <c r="K14" s="9">
        <v>266</v>
      </c>
      <c r="L14" s="9">
        <v>302</v>
      </c>
      <c r="M14" s="9">
        <v>330</v>
      </c>
      <c r="N14" s="9">
        <v>275.64356435643566</v>
      </c>
      <c r="O14" s="9">
        <v>157.061350086544</v>
      </c>
      <c r="P14" s="9">
        <v>186.15384615384613</v>
      </c>
      <c r="Q14" s="9">
        <v>185.38461538461539</v>
      </c>
      <c r="R14" s="9">
        <v>137.48147039705955</v>
      </c>
      <c r="S14" s="9">
        <v>132.13163614250698</v>
      </c>
      <c r="T14" s="9">
        <v>176.90178633949665</v>
      </c>
      <c r="U14" s="9">
        <v>218.1008956923225</v>
      </c>
      <c r="V14" s="9">
        <v>278.69652442661175</v>
      </c>
      <c r="W14" s="9">
        <v>347.02822380544211</v>
      </c>
      <c r="X14" s="9">
        <v>386.40374038820698</v>
      </c>
      <c r="Y14" s="9">
        <v>460.89984934336172</v>
      </c>
      <c r="Z14" s="9">
        <v>531.95009340941829</v>
      </c>
      <c r="AA14" s="9">
        <v>544.78537464664271</v>
      </c>
      <c r="AB14" s="9">
        <v>852.9638640004747</v>
      </c>
      <c r="AC14" s="9">
        <v>1030.9917355371902</v>
      </c>
      <c r="AD14" s="9">
        <v>1708.6776859504132</v>
      </c>
      <c r="AE14" s="9">
        <v>2237.6033057851237</v>
      </c>
      <c r="AF14" s="9">
        <v>3190.0826446280989</v>
      </c>
      <c r="AG14" s="9">
        <v>3543.3884297520663</v>
      </c>
      <c r="AH14" s="9">
        <v>3980.6924890358096</v>
      </c>
      <c r="AI14" s="9">
        <v>4463.8399595905012</v>
      </c>
      <c r="AJ14" s="9">
        <v>4646.5248863331708</v>
      </c>
      <c r="AK14" s="9">
        <v>4714.1597529094497</v>
      </c>
      <c r="AL14" s="9">
        <v>4759.4469314222752</v>
      </c>
      <c r="AM14" s="9">
        <v>4883.7957748097742</v>
      </c>
      <c r="AN14" s="9">
        <v>5325.2920742318947</v>
      </c>
      <c r="AO14" s="9">
        <v>6040.84530500251</v>
      </c>
      <c r="AP14" s="9">
        <v>7732.3956755456156</v>
      </c>
      <c r="AQ14" s="9">
        <v>9468.9748844302521</v>
      </c>
      <c r="AR14" s="9">
        <v>10110.714871058713</v>
      </c>
      <c r="AS14" s="9">
        <v>10956.524347756129</v>
      </c>
      <c r="AT14" s="9">
        <v>11614.665196099153</v>
      </c>
      <c r="AU14" s="9">
        <v>12377.424872706251</v>
      </c>
      <c r="AV14" s="9">
        <v>13519.265762727053</v>
      </c>
      <c r="AW14" s="9">
        <v>16085.095679480546</v>
      </c>
      <c r="AX14" s="9">
        <v>16408.665266957796</v>
      </c>
      <c r="AY14" s="9">
        <v>14848.484529937799</v>
      </c>
      <c r="AZ14" s="9">
        <v>10457.957529398333</v>
      </c>
      <c r="BA14" s="9">
        <v>12095.186823909424</v>
      </c>
      <c r="BB14" s="9">
        <v>13801.1070241211</v>
      </c>
      <c r="BC14" s="9">
        <v>12941.850827659393</v>
      </c>
      <c r="BD14" s="9">
        <v>14101.703314709574</v>
      </c>
      <c r="BE14" s="9">
        <v>15847.047272177979</v>
      </c>
      <c r="BF14" s="9">
        <v>17829.864142772327</v>
      </c>
      <c r="BG14" s="7">
        <v>22159.512557122216</v>
      </c>
      <c r="BH14" s="7">
        <v>25177.237741034423</v>
      </c>
      <c r="BI14" s="7">
        <v>27726.129585249291</v>
      </c>
      <c r="BJ14" s="7">
        <v>26072.410507690216</v>
      </c>
      <c r="BK14" s="7">
        <v>24575.661939182253</v>
      </c>
      <c r="BL14" s="7">
        <v>28175.181218967875</v>
      </c>
      <c r="BM14" s="7">
        <v>30991.707946476108</v>
      </c>
      <c r="BN14" s="7">
        <v>31951.760810318963</v>
      </c>
      <c r="BO14" s="7">
        <v>34311.220715166462</v>
      </c>
      <c r="BP14" s="7">
        <v>37552.298953823192</v>
      </c>
      <c r="BQ14" s="7">
        <v>36570.769322574437</v>
      </c>
      <c r="BR14" s="7">
        <v>36885.283430023352</v>
      </c>
      <c r="BS14" s="7">
        <v>39170.682135621551</v>
      </c>
      <c r="BT14" s="7">
        <v>43069.973342875237</v>
      </c>
      <c r="BU14" s="7">
        <v>43890.86198613685</v>
      </c>
      <c r="BV14" s="7">
        <v>45523.984708106233</v>
      </c>
      <c r="BW14" s="7">
        <v>50226.948866567007</v>
      </c>
    </row>
    <row r="15" spans="1:75" x14ac:dyDescent="0.2">
      <c r="A15" s="5" t="s">
        <v>51</v>
      </c>
    </row>
    <row r="16" spans="1:75" x14ac:dyDescent="0.2">
      <c r="A16" t="s">
        <v>74</v>
      </c>
      <c r="B16" t="s">
        <v>75</v>
      </c>
      <c r="C16" t="s">
        <v>36</v>
      </c>
      <c r="D16" t="s">
        <v>36</v>
      </c>
      <c r="E16" t="s">
        <v>36</v>
      </c>
      <c r="F16" t="s">
        <v>36</v>
      </c>
      <c r="G16" t="s">
        <v>36</v>
      </c>
      <c r="H16" t="s">
        <v>36</v>
      </c>
      <c r="I16" t="s">
        <v>36</v>
      </c>
      <c r="J16" t="s">
        <v>36</v>
      </c>
      <c r="K16" t="s">
        <v>36</v>
      </c>
      <c r="L16" t="s">
        <v>36</v>
      </c>
      <c r="M16" t="s">
        <v>36</v>
      </c>
      <c r="N16" t="s">
        <v>36</v>
      </c>
      <c r="O16" t="s">
        <v>36</v>
      </c>
      <c r="P16" t="s">
        <v>36</v>
      </c>
      <c r="Q16" t="s">
        <v>36</v>
      </c>
      <c r="R16" t="s">
        <v>36</v>
      </c>
      <c r="S16" t="s">
        <v>36</v>
      </c>
      <c r="T16" t="s">
        <v>36</v>
      </c>
      <c r="U16" t="s">
        <v>36</v>
      </c>
      <c r="V16" t="s">
        <v>36</v>
      </c>
      <c r="W16" t="s">
        <v>36</v>
      </c>
      <c r="X16" t="s">
        <v>36</v>
      </c>
      <c r="Y16" t="s">
        <v>36</v>
      </c>
      <c r="Z16" t="s">
        <v>36</v>
      </c>
      <c r="AA16" s="2" t="s">
        <v>36</v>
      </c>
      <c r="AB16" s="9">
        <v>698.19277108433732</v>
      </c>
      <c r="AC16" s="9">
        <v>1063.8554216867469</v>
      </c>
      <c r="AD16" s="9">
        <v>1275.301204819277</v>
      </c>
      <c r="AE16" s="9">
        <v>1468.6746987951808</v>
      </c>
      <c r="AF16" s="9">
        <v>1627.6623420692463</v>
      </c>
      <c r="AG16" s="9">
        <v>1552.4311657879321</v>
      </c>
      <c r="AH16" s="9">
        <v>2114.4540458122406</v>
      </c>
      <c r="AI16" s="9">
        <v>2654.1059299699095</v>
      </c>
      <c r="AJ16" s="9">
        <v>2741.0680942999993</v>
      </c>
      <c r="AK16" s="9">
        <v>2047.2579501025552</v>
      </c>
      <c r="AL16" s="9">
        <v>2002.3100766126672</v>
      </c>
      <c r="AM16" s="9">
        <v>1923.3193466476978</v>
      </c>
      <c r="AN16" s="9">
        <v>1734.6167040918165</v>
      </c>
      <c r="AO16" s="9">
        <v>1347.5986251786965</v>
      </c>
      <c r="AP16" s="9">
        <v>1356.70641276621</v>
      </c>
      <c r="AQ16" s="9">
        <v>1409.556738189666</v>
      </c>
      <c r="AR16" s="9">
        <v>1613.9753962698271</v>
      </c>
      <c r="AS16" s="9">
        <v>1697.0292054637189</v>
      </c>
      <c r="AT16" s="9">
        <v>1887.6359659493969</v>
      </c>
      <c r="AU16" s="9">
        <v>1933.3045853097601</v>
      </c>
      <c r="AV16" s="9">
        <v>2239.7315746847157</v>
      </c>
      <c r="AW16" s="7">
        <v>2478.7535410764872</v>
      </c>
      <c r="AX16" s="7">
        <v>2874.845237586987</v>
      </c>
      <c r="AY16" s="7">
        <v>3231.3585712419831</v>
      </c>
      <c r="AZ16" s="7">
        <v>972.7021251098505</v>
      </c>
      <c r="BA16" s="7">
        <v>1135.1470054677507</v>
      </c>
      <c r="BB16" s="7">
        <v>1129.5428395693541</v>
      </c>
      <c r="BC16" s="7">
        <v>919.02269781403197</v>
      </c>
      <c r="BD16" s="7">
        <v>1369.8571288954472</v>
      </c>
      <c r="BE16" s="7">
        <v>2134.7467043171787</v>
      </c>
      <c r="BF16" s="7">
        <v>2428.9477952980528</v>
      </c>
      <c r="BG16" s="7">
        <v>2146.2707913864774</v>
      </c>
      <c r="BH16" s="7">
        <v>2611.8751173667915</v>
      </c>
      <c r="BI16" s="7">
        <v>3348.758341538125</v>
      </c>
      <c r="BJ16" s="7">
        <v>3232.2022154952697</v>
      </c>
      <c r="BK16" s="7">
        <v>3304.4591382015228</v>
      </c>
      <c r="BL16" s="7">
        <v>4663.3657593755188</v>
      </c>
      <c r="BM16" s="7">
        <v>5838.0261857172336</v>
      </c>
      <c r="BN16" s="7">
        <v>6531.0979552832068</v>
      </c>
      <c r="BO16" s="7">
        <v>8384.0286009253232</v>
      </c>
      <c r="BP16" s="7">
        <v>6929.2487042067132</v>
      </c>
      <c r="BQ16" s="7">
        <v>7595.0305276433273</v>
      </c>
      <c r="BR16" s="7">
        <v>7396.6260746860498</v>
      </c>
      <c r="BS16" s="7">
        <v>8797.5284495420437</v>
      </c>
      <c r="BT16" s="7">
        <v>7493.7446333578046</v>
      </c>
      <c r="BU16" s="7">
        <v>8154.2447676185575</v>
      </c>
      <c r="BV16" s="7">
        <v>9386.9567176465607</v>
      </c>
      <c r="BW16" s="7">
        <v>8259.2757250518025</v>
      </c>
    </row>
    <row r="17" spans="1:75" x14ac:dyDescent="0.2">
      <c r="A17" t="s">
        <v>76</v>
      </c>
      <c r="B17" t="s">
        <v>77</v>
      </c>
      <c r="C17" t="s">
        <v>36</v>
      </c>
      <c r="D17" t="s">
        <v>36</v>
      </c>
      <c r="E17" t="s">
        <v>36</v>
      </c>
      <c r="F17" t="s">
        <v>36</v>
      </c>
      <c r="G17" t="s">
        <v>36</v>
      </c>
      <c r="H17" t="s">
        <v>36</v>
      </c>
      <c r="I17" t="s">
        <v>36</v>
      </c>
      <c r="J17" t="s">
        <v>36</v>
      </c>
      <c r="K17" s="2" t="s">
        <v>36</v>
      </c>
      <c r="L17" s="9">
        <v>117.75</v>
      </c>
      <c r="M17" s="9">
        <v>120.5</v>
      </c>
      <c r="N17" s="9">
        <v>123.82133995037221</v>
      </c>
      <c r="O17" s="9">
        <v>128.71287128712871</v>
      </c>
      <c r="P17" s="9">
        <v>82.889601244685281</v>
      </c>
      <c r="Q17" s="9">
        <v>94.23540182384501</v>
      </c>
      <c r="R17" s="9">
        <v>93.605898706141417</v>
      </c>
      <c r="S17" s="9">
        <v>93.114395127354399</v>
      </c>
      <c r="T17" s="9">
        <v>109.61538461538463</v>
      </c>
      <c r="U17" s="9">
        <v>129.48717948717947</v>
      </c>
      <c r="V17" s="9">
        <v>153.84615384615387</v>
      </c>
      <c r="W17" s="9">
        <v>189.23076923076925</v>
      </c>
      <c r="X17" s="9">
        <v>155.05517118734494</v>
      </c>
      <c r="Y17" s="9">
        <v>161.31013369694841</v>
      </c>
      <c r="Z17" s="9">
        <v>196.25938599277288</v>
      </c>
      <c r="AA17" s="9">
        <v>301.20125276039477</v>
      </c>
      <c r="AB17" s="9">
        <v>521.51853232309986</v>
      </c>
      <c r="AC17" s="2" t="s">
        <v>36</v>
      </c>
      <c r="AD17" s="9">
        <v>714.75996806563205</v>
      </c>
      <c r="AE17" s="9">
        <v>754.44222607060556</v>
      </c>
      <c r="AF17" s="9">
        <v>622.74632895994432</v>
      </c>
      <c r="AG17" s="9">
        <v>874.27397984425727</v>
      </c>
      <c r="AH17" s="9">
        <v>879.32657296946115</v>
      </c>
      <c r="AI17" s="9">
        <v>982.32200160766615</v>
      </c>
      <c r="AJ17" s="9">
        <v>964.63700234192049</v>
      </c>
      <c r="AK17" s="9">
        <v>800.16557632258582</v>
      </c>
      <c r="AL17" s="9">
        <v>513.4531430590406</v>
      </c>
      <c r="AM17" s="9">
        <v>609.33074653496215</v>
      </c>
      <c r="AN17" s="9">
        <v>593.7985941125396</v>
      </c>
      <c r="AO17" s="9">
        <v>652.38213315052246</v>
      </c>
      <c r="AP17" s="9">
        <v>931.56100821533369</v>
      </c>
      <c r="AQ17" s="9">
        <v>954.92876103548383</v>
      </c>
      <c r="AR17" s="9">
        <v>951.48186997387961</v>
      </c>
      <c r="AS17" s="9">
        <v>913.21974190824858</v>
      </c>
      <c r="AT17" s="9">
        <v>1078.843704066634</v>
      </c>
      <c r="AU17" s="9">
        <v>1173.017500129057</v>
      </c>
      <c r="AV17" s="9">
        <v>1392.1990218494011</v>
      </c>
      <c r="AW17" s="9">
        <v>1700.4024966458612</v>
      </c>
      <c r="AX17" s="9">
        <v>1879.3031762924309</v>
      </c>
      <c r="AY17" s="9">
        <v>1576.4471152704211</v>
      </c>
      <c r="AZ17" s="9">
        <v>1225.5612805094258</v>
      </c>
      <c r="BA17" s="9">
        <v>1341.0166543017217</v>
      </c>
      <c r="BB17" s="9">
        <v>1303.0776854791445</v>
      </c>
      <c r="BC17" s="9">
        <v>1122.1039915595595</v>
      </c>
      <c r="BD17" s="9">
        <v>1199.1217666984476</v>
      </c>
      <c r="BE17" s="7">
        <v>1301.2860840576127</v>
      </c>
      <c r="BF17" s="9">
        <v>1243.2213476469442</v>
      </c>
      <c r="BG17" s="7">
        <v>1372.7024353051165</v>
      </c>
      <c r="BH17" s="7">
        <v>1607.2712674634554</v>
      </c>
      <c r="BI17" s="7">
        <v>2014.3710291147688</v>
      </c>
      <c r="BJ17" s="7">
        <v>2270.9049190831911</v>
      </c>
      <c r="BK17" s="7">
        <v>2115.7851244869412</v>
      </c>
      <c r="BL17" s="7">
        <v>2438.1895689840544</v>
      </c>
      <c r="BM17" s="7">
        <v>2701.4921582615884</v>
      </c>
      <c r="BN17" s="7">
        <v>2898.6852574546278</v>
      </c>
      <c r="BO17" s="7">
        <v>3377.0278611512927</v>
      </c>
      <c r="BP17" s="7">
        <v>3103.131460158857</v>
      </c>
      <c r="BQ17" s="7">
        <v>3335.5500490295681</v>
      </c>
      <c r="BR17" s="7">
        <v>3331.5028470633661</v>
      </c>
      <c r="BS17" s="7">
        <v>4096.341612117194</v>
      </c>
      <c r="BT17" s="7">
        <v>2842.6186718544618</v>
      </c>
      <c r="BU17" s="7">
        <v>3471.5840340195227</v>
      </c>
      <c r="BV17" s="7">
        <v>3732.6736663912452</v>
      </c>
      <c r="BW17" s="7">
        <v>4090.523772772508</v>
      </c>
    </row>
    <row r="18" spans="1:75" ht="18" x14ac:dyDescent="0.2">
      <c r="A18" s="3" t="s">
        <v>53</v>
      </c>
    </row>
    <row r="19" spans="1:75" x14ac:dyDescent="0.2">
      <c r="A19" s="5" t="s">
        <v>56</v>
      </c>
    </row>
    <row r="20" spans="1:75" x14ac:dyDescent="0.2">
      <c r="A20" t="s">
        <v>78</v>
      </c>
      <c r="B20" t="s">
        <v>79</v>
      </c>
      <c r="C20" t="s">
        <v>36</v>
      </c>
      <c r="D20" t="s">
        <v>36</v>
      </c>
      <c r="E20" t="s">
        <v>36</v>
      </c>
      <c r="F20" t="s">
        <v>36</v>
      </c>
      <c r="G20" t="s">
        <v>36</v>
      </c>
      <c r="H20" t="s">
        <v>36</v>
      </c>
      <c r="I20" t="s">
        <v>36</v>
      </c>
      <c r="J20" t="s">
        <v>36</v>
      </c>
      <c r="K20" t="s">
        <v>36</v>
      </c>
      <c r="L20" t="s">
        <v>36</v>
      </c>
      <c r="M20" t="s">
        <v>36</v>
      </c>
      <c r="N20" t="s">
        <v>36</v>
      </c>
      <c r="O20" t="s">
        <v>36</v>
      </c>
      <c r="P20" t="s">
        <v>36</v>
      </c>
      <c r="Q20" t="s">
        <v>36</v>
      </c>
      <c r="R20" t="s">
        <v>36</v>
      </c>
      <c r="S20" t="s">
        <v>36</v>
      </c>
      <c r="T20" t="s">
        <v>36</v>
      </c>
      <c r="U20" t="s">
        <v>36</v>
      </c>
      <c r="V20" t="s">
        <v>36</v>
      </c>
      <c r="W20" t="s">
        <v>36</v>
      </c>
      <c r="X20" t="s">
        <v>36</v>
      </c>
      <c r="Y20" t="s">
        <v>36</v>
      </c>
      <c r="Z20" t="s">
        <v>36</v>
      </c>
      <c r="AA20" t="s">
        <v>36</v>
      </c>
      <c r="AB20" t="s">
        <v>36</v>
      </c>
      <c r="AC20" t="s">
        <v>36</v>
      </c>
      <c r="AD20" t="s">
        <v>36</v>
      </c>
      <c r="AE20" t="s">
        <v>36</v>
      </c>
      <c r="AF20" t="s">
        <v>36</v>
      </c>
      <c r="AG20" t="s">
        <v>36</v>
      </c>
      <c r="AH20" t="s">
        <v>36</v>
      </c>
      <c r="AI20" t="s">
        <v>36</v>
      </c>
      <c r="AJ20" t="s">
        <v>36</v>
      </c>
      <c r="AK20" t="s">
        <v>36</v>
      </c>
      <c r="AL20" t="s">
        <v>36</v>
      </c>
      <c r="AM20" t="s">
        <v>36</v>
      </c>
      <c r="AN20" t="s">
        <v>36</v>
      </c>
      <c r="AO20" s="9">
        <v>0</v>
      </c>
      <c r="AP20" s="9">
        <v>0</v>
      </c>
      <c r="AQ20" s="9">
        <v>0</v>
      </c>
      <c r="AR20" s="9">
        <v>0</v>
      </c>
      <c r="AS20" t="s">
        <v>36</v>
      </c>
      <c r="AT20" s="9">
        <v>0</v>
      </c>
      <c r="AU20" s="9">
        <v>7766.7200784134193</v>
      </c>
      <c r="AV20" s="9">
        <v>13547.871733424627</v>
      </c>
      <c r="AW20" s="9">
        <v>12741.629470405669</v>
      </c>
      <c r="AX20" s="9">
        <v>15826.340651808399</v>
      </c>
      <c r="AY20" s="9">
        <v>17577.353180646624</v>
      </c>
      <c r="AZ20" s="9">
        <v>7955.7304009858753</v>
      </c>
      <c r="BA20" s="9">
        <v>6469.0352113534173</v>
      </c>
      <c r="BB20" s="9">
        <v>9228.204143736757</v>
      </c>
      <c r="BC20" s="9">
        <v>11683.151344772614</v>
      </c>
      <c r="BD20" s="9">
        <v>13943.825063400162</v>
      </c>
      <c r="BE20" s="9">
        <v>16973.739085103611</v>
      </c>
      <c r="BF20" s="9">
        <v>20955.413570627861</v>
      </c>
      <c r="BG20" s="9">
        <v>27336.9772736915</v>
      </c>
      <c r="BH20" s="9">
        <v>34517.781618918023</v>
      </c>
      <c r="BI20" s="9">
        <v>43534.994996247187</v>
      </c>
      <c r="BJ20" s="9">
        <v>56183.7853932539</v>
      </c>
      <c r="BK20" s="9">
        <v>51532.116797519877</v>
      </c>
      <c r="BL20" s="9">
        <v>58720.227608757938</v>
      </c>
      <c r="BM20" s="9">
        <v>70237.523951494601</v>
      </c>
      <c r="BN20" s="9">
        <v>81469.399931257663</v>
      </c>
      <c r="BO20" s="7">
        <v>88352.896463559809</v>
      </c>
      <c r="BP20" s="7">
        <v>84696.504653497803</v>
      </c>
      <c r="BQ20" s="7">
        <v>66421.822179920564</v>
      </c>
      <c r="BR20" s="7">
        <v>69245.294552846593</v>
      </c>
      <c r="BS20" s="7">
        <v>66913.033536783143</v>
      </c>
      <c r="BT20" s="7">
        <v>61609.204756417079</v>
      </c>
      <c r="BU20" s="7">
        <v>65201.335848356466</v>
      </c>
      <c r="BV20" s="7">
        <v>61712.537168937131</v>
      </c>
      <c r="BW20" s="7">
        <v>65907.705047104493</v>
      </c>
    </row>
    <row r="29" spans="1:75" x14ac:dyDescent="0.2">
      <c r="AW29" s="9"/>
    </row>
    <row r="30" spans="1:75" x14ac:dyDescent="0.2">
      <c r="AW30" s="9"/>
    </row>
    <row r="31" spans="1:75" x14ac:dyDescent="0.2">
      <c r="AW31" s="9"/>
    </row>
    <row r="32" spans="1:75" x14ac:dyDescent="0.2">
      <c r="AW32" s="9"/>
    </row>
    <row r="33" spans="49:49" x14ac:dyDescent="0.2">
      <c r="AW33" s="9"/>
    </row>
    <row r="34" spans="49:49" x14ac:dyDescent="0.2">
      <c r="AW34" s="9"/>
    </row>
    <row r="35" spans="49:49" x14ac:dyDescent="0.2">
      <c r="AW35" s="9"/>
    </row>
    <row r="36" spans="49:49" x14ac:dyDescent="0.2">
      <c r="AW36" s="9"/>
    </row>
    <row r="37" spans="49:49" x14ac:dyDescent="0.2">
      <c r="AW37" s="9"/>
    </row>
    <row r="38" spans="49:49" x14ac:dyDescent="0.2">
      <c r="AW38" s="9"/>
    </row>
    <row r="39" spans="49:49" x14ac:dyDescent="0.2">
      <c r="AW39" s="9"/>
    </row>
    <row r="40" spans="49:49" x14ac:dyDescent="0.2">
      <c r="AW40" s="9"/>
    </row>
    <row r="41" spans="49:49" x14ac:dyDescent="0.2">
      <c r="AW41" s="9"/>
    </row>
    <row r="42" spans="49:49" x14ac:dyDescent="0.2">
      <c r="AW42" s="9"/>
    </row>
    <row r="43" spans="49:49" x14ac:dyDescent="0.2">
      <c r="AW43" s="9"/>
    </row>
    <row r="44" spans="49:49" x14ac:dyDescent="0.2">
      <c r="AW44" s="9"/>
    </row>
    <row r="45" spans="49:49" x14ac:dyDescent="0.2">
      <c r="AW45" s="9"/>
    </row>
    <row r="46" spans="49:49" x14ac:dyDescent="0.2">
      <c r="AW46" s="9"/>
    </row>
    <row r="47" spans="49:49" x14ac:dyDescent="0.2">
      <c r="AW47" s="9"/>
    </row>
    <row r="48" spans="49:49" x14ac:dyDescent="0.2">
      <c r="AW48" s="9"/>
    </row>
    <row r="49" spans="49:49" x14ac:dyDescent="0.2">
      <c r="AW49" s="9"/>
    </row>
    <row r="50" spans="49:49" x14ac:dyDescent="0.2">
      <c r="AW50" s="9"/>
    </row>
    <row r="51" spans="49:49" x14ac:dyDescent="0.2">
      <c r="AW51" s="9"/>
    </row>
    <row r="52" spans="49:49" x14ac:dyDescent="0.2">
      <c r="AW52" s="9"/>
    </row>
    <row r="53" spans="49:49" x14ac:dyDescent="0.2">
      <c r="AW53" s="9"/>
    </row>
    <row r="54" spans="49:49" x14ac:dyDescent="0.2">
      <c r="AW54" s="9"/>
    </row>
    <row r="55" spans="49:49" x14ac:dyDescent="0.2">
      <c r="AW55" s="9"/>
    </row>
    <row r="56" spans="49:49" x14ac:dyDescent="0.2">
      <c r="AW56" s="9"/>
    </row>
    <row r="57" spans="49:49" x14ac:dyDescent="0.2">
      <c r="AW57" s="9"/>
    </row>
    <row r="58" spans="49:49" x14ac:dyDescent="0.2">
      <c r="AW58" s="9"/>
    </row>
    <row r="59" spans="49:49" x14ac:dyDescent="0.2">
      <c r="AW59" s="9"/>
    </row>
    <row r="60" spans="49:49" x14ac:dyDescent="0.2">
      <c r="AW60" s="9"/>
    </row>
    <row r="61" spans="49:49" x14ac:dyDescent="0.2">
      <c r="AW61" s="9"/>
    </row>
  </sheetData>
  <hyperlinks>
    <hyperlink ref="B10" location="'Footnotes'!A15" display="4" xr:uid="{00000000-0004-0000-0200-000000000000}"/>
    <hyperlink ref="B12" location="'Footnotes'!A12" display="1" xr:uid="{00000000-0004-0000-0200-000001000000}"/>
    <hyperlink ref="B13" location="'Footnotes'!A13" display="2" xr:uid="{00000000-0004-0000-0200-000002000000}"/>
    <hyperlink ref="B14" location="'Footnotes'!A14" display="3" xr:uid="{00000000-0004-0000-0200-000003000000}"/>
    <hyperlink ref="B16" location="'Footnotes'!A16" display="5" xr:uid="{00000000-0004-0000-0200-000004000000}"/>
    <hyperlink ref="B17" location="'Footnotes'!A17" display="6" xr:uid="{00000000-0004-0000-0200-000005000000}"/>
    <hyperlink ref="B20" location="'Footnotes'!A18" display="7" xr:uid="{00000000-0004-0000-0200-000006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W20"/>
  <sheetViews>
    <sheetView workbookViewId="0">
      <pane xSplit="1" ySplit="6" topLeftCell="BN7" activePane="bottomRight" state="frozen"/>
      <selection pane="topRight"/>
      <selection pane="bottomLeft"/>
      <selection pane="bottomRight" activeCell="AQ12" sqref="AQ12:BW12"/>
    </sheetView>
  </sheetViews>
  <sheetFormatPr baseColWidth="10" defaultColWidth="8.83203125" defaultRowHeight="15" x14ac:dyDescent="0.2"/>
  <cols>
    <col min="1" max="1" width="19.5" customWidth="1"/>
    <col min="2" max="2" width="9.1640625" bestFit="1" customWidth="1"/>
    <col min="3" max="75" width="8" bestFit="1" customWidth="1"/>
  </cols>
  <sheetData>
    <row r="1" spans="1:75" ht="18" x14ac:dyDescent="0.2">
      <c r="A1" s="3" t="s">
        <v>80</v>
      </c>
    </row>
    <row r="2" spans="1:75" x14ac:dyDescent="0.2">
      <c r="A2" s="4" t="s">
        <v>81</v>
      </c>
    </row>
    <row r="3" spans="1:75" x14ac:dyDescent="0.2">
      <c r="A3" s="1" t="s">
        <v>62</v>
      </c>
    </row>
    <row r="4" spans="1:75" x14ac:dyDescent="0.2">
      <c r="A4" s="4" t="s">
        <v>63</v>
      </c>
    </row>
    <row r="5" spans="1:75" x14ac:dyDescent="0.2">
      <c r="A5" s="4" t="s">
        <v>26</v>
      </c>
    </row>
    <row r="6" spans="1:75" ht="18" x14ac:dyDescent="0.2">
      <c r="A6" s="3" t="s">
        <v>64</v>
      </c>
      <c r="B6" s="3" t="s">
        <v>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row>
    <row r="8" spans="1:75" ht="18" x14ac:dyDescent="0.2">
      <c r="A8" s="3" t="s">
        <v>46</v>
      </c>
    </row>
    <row r="9" spans="1:75" x14ac:dyDescent="0.2">
      <c r="A9" s="5" t="s">
        <v>49</v>
      </c>
    </row>
    <row r="10" spans="1:75" x14ac:dyDescent="0.2">
      <c r="A10" t="s">
        <v>66</v>
      </c>
      <c r="B10" t="s">
        <v>67</v>
      </c>
      <c r="C10" t="s">
        <v>36</v>
      </c>
      <c r="D10" t="s">
        <v>36</v>
      </c>
      <c r="E10" t="s">
        <v>36</v>
      </c>
      <c r="F10" t="s">
        <v>36</v>
      </c>
      <c r="G10" t="s">
        <v>36</v>
      </c>
      <c r="H10" t="s">
        <v>36</v>
      </c>
      <c r="I10" s="2" t="s">
        <v>36</v>
      </c>
      <c r="J10" s="11">
        <v>2.0200490998363338E-2</v>
      </c>
      <c r="K10" s="11">
        <v>2.4750000000000001E-2</v>
      </c>
      <c r="L10" s="11">
        <v>1.9224897240164417E-2</v>
      </c>
      <c r="M10" s="11">
        <v>2.1360716700473292E-2</v>
      </c>
      <c r="N10" s="11">
        <v>2.0040123456790123E-2</v>
      </c>
      <c r="O10" s="11">
        <v>2.0743597206053552E-2</v>
      </c>
      <c r="P10" s="11">
        <v>2.7454004329004328E-2</v>
      </c>
      <c r="Q10" s="11">
        <v>4.0253060263653481E-2</v>
      </c>
      <c r="R10" s="11">
        <v>3.8192369802180055E-2</v>
      </c>
      <c r="S10" s="11">
        <v>3.8714149139579351E-2</v>
      </c>
      <c r="T10" s="11">
        <v>3.5723706459249237E-2</v>
      </c>
      <c r="U10" s="11">
        <v>3.2239237214677842E-2</v>
      </c>
      <c r="V10" s="11">
        <v>3.2455685846741203E-2</v>
      </c>
      <c r="W10" s="11">
        <v>3.1408145580589256E-2</v>
      </c>
      <c r="X10" s="11">
        <v>3.1851830398517147E-2</v>
      </c>
      <c r="Y10" s="11">
        <v>3.6524535235624732E-2</v>
      </c>
      <c r="Z10" s="11">
        <v>3.7179474612821013E-2</v>
      </c>
      <c r="AA10" s="11">
        <v>3.158643767134333E-2</v>
      </c>
      <c r="AB10" s="11">
        <v>3.2028263244128892E-2</v>
      </c>
      <c r="AC10" s="11">
        <v>3.5345987811071608E-2</v>
      </c>
      <c r="AD10" s="11">
        <v>3.4778831428907996E-2</v>
      </c>
      <c r="AE10" s="11">
        <v>3.1627719371291767E-2</v>
      </c>
      <c r="AF10" s="11">
        <v>3.1263317016988194E-2</v>
      </c>
      <c r="AG10" s="11">
        <v>3.2613286578754064E-2</v>
      </c>
      <c r="AH10" s="11">
        <v>3.1337813297258349E-2</v>
      </c>
      <c r="AI10" s="11">
        <v>3.1862481221832752E-2</v>
      </c>
      <c r="AJ10" s="11">
        <v>3.3451176655513885E-2</v>
      </c>
      <c r="AK10" s="11">
        <v>3.3230686597074031E-2</v>
      </c>
      <c r="AL10" s="11">
        <v>3.416875594363275E-2</v>
      </c>
      <c r="AM10" s="11">
        <v>3.5690302776082976E-2</v>
      </c>
      <c r="AN10" s="11">
        <v>4.1064686806622293E-2</v>
      </c>
      <c r="AO10" s="11">
        <v>4.2313175270108042E-2</v>
      </c>
      <c r="AP10" s="10">
        <v>3.7286717827626915E-2</v>
      </c>
      <c r="AQ10" s="10">
        <v>3.5341797276728787E-2</v>
      </c>
      <c r="AR10" s="10">
        <v>3.146214610299615E-2</v>
      </c>
      <c r="AS10" s="10">
        <v>2.9099743276426747E-2</v>
      </c>
      <c r="AT10" s="10">
        <v>2.7048397056140889E-2</v>
      </c>
      <c r="AU10" s="10">
        <v>2.8235422456872269E-2</v>
      </c>
      <c r="AV10" s="10">
        <v>2.6646737270860428E-2</v>
      </c>
      <c r="AW10" s="10">
        <v>2.5784835724606908E-2</v>
      </c>
      <c r="AX10" s="10">
        <v>2.4727682254673981E-2</v>
      </c>
      <c r="AY10" s="10">
        <v>2.6477324260171624E-2</v>
      </c>
      <c r="AZ10" s="10">
        <v>2.727311416793762E-2</v>
      </c>
      <c r="BA10" s="10">
        <v>2.9571956474341191E-2</v>
      </c>
      <c r="BB10" s="10">
        <v>2.9489299062257161E-2</v>
      </c>
      <c r="BC10" s="10">
        <v>2.9244355462895968E-2</v>
      </c>
      <c r="BD10" s="10">
        <v>2.8268668304583758E-2</v>
      </c>
      <c r="BE10" s="10">
        <v>2.67777693222748E-2</v>
      </c>
      <c r="BF10" s="10">
        <v>2.8287522479810479E-2</v>
      </c>
      <c r="BG10" s="10">
        <v>2.7549076662149619E-2</v>
      </c>
      <c r="BH10" s="10">
        <v>2.5268086302634468E-2</v>
      </c>
      <c r="BI10" s="10">
        <v>2.4782482091705998E-2</v>
      </c>
      <c r="BJ10" s="10">
        <v>2.6314621409593904E-2</v>
      </c>
      <c r="BK10" s="10">
        <v>3.1293871792994275E-2</v>
      </c>
      <c r="BL10" s="10">
        <v>2.8894613277285798E-2</v>
      </c>
      <c r="BM10" s="10">
        <v>2.7044835584706842E-2</v>
      </c>
      <c r="BN10" s="10">
        <v>2.6181676190353331E-2</v>
      </c>
      <c r="BO10" s="10">
        <v>2.5488256790099785E-2</v>
      </c>
      <c r="BP10" s="10">
        <v>2.543982502771289E-2</v>
      </c>
      <c r="BQ10" s="10">
        <v>2.4574506005139121E-2</v>
      </c>
      <c r="BR10" s="10">
        <v>2.5431511878867358E-2</v>
      </c>
      <c r="BS10" s="10">
        <v>2.531462587666939E-2</v>
      </c>
      <c r="BT10" s="10">
        <v>2.433922066637581E-2</v>
      </c>
      <c r="BU10" s="10">
        <v>2.5191207637745038E-2</v>
      </c>
      <c r="BV10" s="10">
        <v>2.8846327504930346E-2</v>
      </c>
      <c r="BW10" s="10">
        <v>2.6577900305658597E-2</v>
      </c>
    </row>
    <row r="11" spans="1:75" x14ac:dyDescent="0.2">
      <c r="A11" s="5" t="s">
        <v>50</v>
      </c>
    </row>
    <row r="12" spans="1:75" x14ac:dyDescent="0.2">
      <c r="A12" t="s">
        <v>68</v>
      </c>
      <c r="B12" t="s">
        <v>69</v>
      </c>
      <c r="C12" t="s">
        <v>36</v>
      </c>
      <c r="D12" t="s">
        <v>36</v>
      </c>
      <c r="E12" t="s">
        <v>36</v>
      </c>
      <c r="F12" t="s">
        <v>36</v>
      </c>
      <c r="G12" t="s">
        <v>36</v>
      </c>
      <c r="H12" t="s">
        <v>36</v>
      </c>
      <c r="I12" t="s">
        <v>36</v>
      </c>
      <c r="J12" t="s">
        <v>36</v>
      </c>
      <c r="K12" t="s">
        <v>36</v>
      </c>
      <c r="L12" t="s">
        <v>36</v>
      </c>
      <c r="M12" t="s">
        <v>36</v>
      </c>
      <c r="N12" t="s">
        <v>36</v>
      </c>
      <c r="O12" t="s">
        <v>36</v>
      </c>
      <c r="P12" t="s">
        <v>36</v>
      </c>
      <c r="Q12" t="s">
        <v>36</v>
      </c>
      <c r="R12" t="s">
        <v>36</v>
      </c>
      <c r="S12" t="s">
        <v>36</v>
      </c>
      <c r="T12" t="s">
        <v>36</v>
      </c>
      <c r="U12" t="s">
        <v>36</v>
      </c>
      <c r="V12" t="s">
        <v>36</v>
      </c>
      <c r="W12" t="s">
        <v>36</v>
      </c>
      <c r="X12" t="s">
        <v>36</v>
      </c>
      <c r="Y12" t="s">
        <v>36</v>
      </c>
      <c r="Z12" t="s">
        <v>36</v>
      </c>
      <c r="AA12" t="s">
        <v>36</v>
      </c>
      <c r="AB12" t="s">
        <v>36</v>
      </c>
      <c r="AC12" t="s">
        <v>36</v>
      </c>
      <c r="AD12" t="s">
        <v>36</v>
      </c>
      <c r="AE12" t="s">
        <v>36</v>
      </c>
      <c r="AF12" t="s">
        <v>36</v>
      </c>
      <c r="AG12" t="s">
        <v>36</v>
      </c>
      <c r="AH12" t="s">
        <v>36</v>
      </c>
      <c r="AI12" t="s">
        <v>36</v>
      </c>
      <c r="AJ12" t="s">
        <v>36</v>
      </c>
      <c r="AK12" t="s">
        <v>36</v>
      </c>
      <c r="AL12" t="s">
        <v>36</v>
      </c>
      <c r="AM12" t="s">
        <v>36</v>
      </c>
      <c r="AN12" t="s">
        <v>36</v>
      </c>
      <c r="AO12" t="s">
        <v>36</v>
      </c>
      <c r="AP12" t="s">
        <v>36</v>
      </c>
      <c r="AQ12" s="11">
        <v>2.4471013153258277E-2</v>
      </c>
      <c r="AR12" s="11">
        <v>2.4540161155273469E-2</v>
      </c>
      <c r="AS12" s="11">
        <v>2.3112434115531464E-2</v>
      </c>
      <c r="AT12" s="11">
        <v>2.4495420675344277E-2</v>
      </c>
      <c r="AU12" s="11">
        <v>1.9280668740406248E-2</v>
      </c>
      <c r="AV12" s="11">
        <v>1.693479598704831E-2</v>
      </c>
      <c r="AW12" s="11">
        <v>1.6862338869153684E-2</v>
      </c>
      <c r="AX12" s="11">
        <v>1.6527266700096424E-2</v>
      </c>
      <c r="AY12" s="11">
        <v>1.6326506728454149E-2</v>
      </c>
      <c r="AZ12" s="11">
        <v>1.6550806909055121E-2</v>
      </c>
      <c r="BA12" s="11">
        <v>1.8714659141257736E-2</v>
      </c>
      <c r="BB12" s="11">
        <v>1.8303437176953007E-2</v>
      </c>
      <c r="BC12" s="11">
        <v>1.9761859909799187E-2</v>
      </c>
      <c r="BD12" s="11">
        <v>2.0496860620102537E-2</v>
      </c>
      <c r="BE12" s="11">
        <v>1.9834062742444609E-2</v>
      </c>
      <c r="BF12" s="11">
        <v>1.927764976205075E-2</v>
      </c>
      <c r="BG12" s="11">
        <v>1.8533424398204702E-2</v>
      </c>
      <c r="BH12" s="11">
        <v>1.85464883982163E-2</v>
      </c>
      <c r="BI12" s="11">
        <v>1.739812858834509E-2</v>
      </c>
      <c r="BJ12" s="11">
        <v>1.7123343606041144E-2</v>
      </c>
      <c r="BK12" s="11">
        <v>1.8861331515491839E-2</v>
      </c>
      <c r="BL12" s="11">
        <v>1.7394751500637316E-2</v>
      </c>
      <c r="BM12" s="11">
        <v>1.6655760525267758E-2</v>
      </c>
      <c r="BN12" s="11">
        <v>1.6933681632638482E-2</v>
      </c>
      <c r="BO12" s="11">
        <v>1.7028550955801594E-2</v>
      </c>
      <c r="BP12" s="11">
        <v>1.7286890676838172E-2</v>
      </c>
      <c r="BQ12" s="11">
        <v>1.75071776735043E-2</v>
      </c>
      <c r="BR12" s="11">
        <v>1.7706957193274316E-2</v>
      </c>
      <c r="BS12" s="11">
        <v>1.7464550701787394E-2</v>
      </c>
      <c r="BT12" s="11">
        <v>1.739533683219421E-2</v>
      </c>
      <c r="BU12" s="11">
        <v>1.7278278625043008E-2</v>
      </c>
      <c r="BV12" s="11">
        <v>1.798833504974964E-2</v>
      </c>
      <c r="BW12" s="11">
        <v>1.7363405102363921E-2</v>
      </c>
    </row>
    <row r="13" spans="1:75" x14ac:dyDescent="0.2">
      <c r="A13" t="s">
        <v>70</v>
      </c>
      <c r="B13" t="s">
        <v>71</v>
      </c>
      <c r="C13" t="s">
        <v>36</v>
      </c>
      <c r="D13" t="s">
        <v>36</v>
      </c>
      <c r="E13" s="2" t="s">
        <v>36</v>
      </c>
      <c r="F13" s="11">
        <v>2.0709345343413222E-2</v>
      </c>
      <c r="G13" s="11">
        <v>2.0310718358038767E-2</v>
      </c>
      <c r="H13" s="11">
        <v>2.1931512120046171E-2</v>
      </c>
      <c r="I13" s="11">
        <v>2.1028735288846405E-2</v>
      </c>
      <c r="J13" s="11">
        <v>1.7458767591433E-2</v>
      </c>
      <c r="K13" s="11">
        <v>1.4965510254828104E-2</v>
      </c>
      <c r="L13" s="11">
        <v>1.4321867172807087E-2</v>
      </c>
      <c r="M13" s="11">
        <v>1.2641865613367399E-2</v>
      </c>
      <c r="N13" s="11">
        <v>1.0805948893483327E-2</v>
      </c>
      <c r="O13" s="11">
        <v>9.1666020220825904E-3</v>
      </c>
      <c r="P13" s="11">
        <v>8.8298158385248845E-3</v>
      </c>
      <c r="Q13" s="11">
        <v>9.0291161620183816E-3</v>
      </c>
      <c r="R13" s="11">
        <v>8.7504612187005986E-3</v>
      </c>
      <c r="S13" s="10">
        <v>8.9971399014178791E-3</v>
      </c>
      <c r="T13" s="10">
        <v>8.7942101126539159E-3</v>
      </c>
      <c r="U13" s="10">
        <v>8.3623031265020516E-3</v>
      </c>
      <c r="V13" s="10">
        <v>7.9386652924309433E-3</v>
      </c>
      <c r="W13" s="10">
        <v>7.7255101729260846E-3</v>
      </c>
      <c r="X13" s="10">
        <v>7.732303132187787E-3</v>
      </c>
      <c r="Y13" s="10">
        <v>8.2411931406309435E-3</v>
      </c>
      <c r="Z13" s="10">
        <v>8.4247530153342635E-3</v>
      </c>
      <c r="AA13" s="10">
        <v>8.1501448914647369E-3</v>
      </c>
      <c r="AB13" s="10">
        <v>8.6206832335150915E-3</v>
      </c>
      <c r="AC13" s="10">
        <v>9.0738705697546631E-3</v>
      </c>
      <c r="AD13" s="10">
        <v>8.9165110792265249E-3</v>
      </c>
      <c r="AE13" s="10">
        <v>8.9068106151210524E-3</v>
      </c>
      <c r="AF13" s="10">
        <v>8.9128637404356087E-3</v>
      </c>
      <c r="AG13" s="10">
        <v>9.0739211092905787E-3</v>
      </c>
      <c r="AH13" s="10">
        <v>9.067942134500637E-3</v>
      </c>
      <c r="AI13" s="10">
        <v>9.1664815297163964E-3</v>
      </c>
      <c r="AJ13" s="10">
        <v>9.2637556688204836E-3</v>
      </c>
      <c r="AK13" s="10">
        <v>9.5229742719025595E-3</v>
      </c>
      <c r="AL13" s="10">
        <v>9.5840415875897353E-3</v>
      </c>
      <c r="AM13" s="10">
        <v>9.5939791396488037E-3</v>
      </c>
      <c r="AN13" s="10">
        <v>9.6281125205543803E-3</v>
      </c>
      <c r="AO13" s="10">
        <v>9.6551091283846747E-3</v>
      </c>
      <c r="AP13" s="10">
        <v>9.4970885873148034E-3</v>
      </c>
      <c r="AQ13" s="10">
        <v>9.4078103588688244E-3</v>
      </c>
      <c r="AR13" s="10">
        <v>9.4179176613269321E-3</v>
      </c>
      <c r="AS13" s="10">
        <v>9.4082190438454106E-3</v>
      </c>
      <c r="AT13" s="10">
        <v>9.4831244033170888E-3</v>
      </c>
      <c r="AU13" s="10">
        <v>9.506638247552263E-3</v>
      </c>
      <c r="AV13" s="10">
        <v>9.2287180006607687E-3</v>
      </c>
      <c r="AW13" s="10">
        <v>9.1687661706354815E-3</v>
      </c>
      <c r="AX13" s="10">
        <v>9.1124707568500905E-3</v>
      </c>
      <c r="AY13" s="10">
        <v>9.2043789812643623E-3</v>
      </c>
      <c r="AZ13" s="10">
        <v>9.3859477465295417E-3</v>
      </c>
      <c r="BA13" s="10">
        <v>9.4524833744441955E-3</v>
      </c>
      <c r="BB13" s="10">
        <v>9.3113615565419798E-3</v>
      </c>
      <c r="BC13" s="10">
        <v>9.4707985583311824E-3</v>
      </c>
      <c r="BD13" s="10">
        <v>9.5583467154741735E-3</v>
      </c>
      <c r="BE13" s="10">
        <v>9.5567390575915009E-3</v>
      </c>
      <c r="BF13" s="10">
        <v>9.4160763843433755E-3</v>
      </c>
      <c r="BG13" s="10">
        <v>9.3158165258880963E-3</v>
      </c>
      <c r="BH13" s="10">
        <v>9.1719703757802782E-3</v>
      </c>
      <c r="BI13" s="10">
        <v>8.9762665411795874E-3</v>
      </c>
      <c r="BJ13" s="10">
        <v>9.2024784349694078E-3</v>
      </c>
      <c r="BK13" s="10">
        <v>9.8377735694104816E-3</v>
      </c>
      <c r="BL13" s="10">
        <v>9.5885113339755461E-3</v>
      </c>
      <c r="BM13" s="10">
        <v>9.8680649333629626E-3</v>
      </c>
      <c r="BN13" s="10">
        <v>9.6742727804086451E-3</v>
      </c>
      <c r="BO13" s="10">
        <v>9.5086604971823946E-3</v>
      </c>
      <c r="BP13" s="10">
        <v>9.6699933446979421E-3</v>
      </c>
      <c r="BQ13" s="10">
        <v>9.5925133036638185E-3</v>
      </c>
      <c r="BR13" s="10">
        <v>9.2951681648659745E-3</v>
      </c>
      <c r="BS13" s="10">
        <v>9.1322949230933353E-3</v>
      </c>
      <c r="BT13" s="10">
        <v>9.6325965102547761E-3</v>
      </c>
      <c r="BU13" s="10">
        <v>9.9252530488300409E-3</v>
      </c>
      <c r="BV13" s="10">
        <v>1.0299381433806808E-2</v>
      </c>
      <c r="BW13" s="10">
        <v>1.0735151954769553E-2</v>
      </c>
    </row>
    <row r="14" spans="1:75" x14ac:dyDescent="0.2">
      <c r="A14" t="s">
        <v>72</v>
      </c>
      <c r="B14" t="s">
        <v>73</v>
      </c>
      <c r="C14" t="s">
        <v>36</v>
      </c>
      <c r="D14" s="2" t="s">
        <v>36</v>
      </c>
      <c r="E14" t="s">
        <v>36</v>
      </c>
      <c r="F14" s="2" t="s">
        <v>36</v>
      </c>
      <c r="G14" s="11">
        <v>2.3628691983122362E-2</v>
      </c>
      <c r="H14" s="11">
        <v>5.8536585365853662E-2</v>
      </c>
      <c r="I14" s="11">
        <v>6.2422634836427938E-2</v>
      </c>
      <c r="J14" s="11">
        <v>8.3277814790139904E-2</v>
      </c>
      <c r="K14" s="11">
        <v>6.7961165048543687E-2</v>
      </c>
      <c r="L14" s="11">
        <v>7.4274471224790944E-2</v>
      </c>
      <c r="M14" s="11">
        <v>7.6388888888888895E-2</v>
      </c>
      <c r="N14" s="11">
        <v>7.1575483340189219E-2</v>
      </c>
      <c r="O14" s="11">
        <v>6.7261496225120107E-2</v>
      </c>
      <c r="P14" s="11">
        <v>6.8671963677639045E-2</v>
      </c>
      <c r="Q14" s="11">
        <v>4.8238590872698162E-2</v>
      </c>
      <c r="R14" s="11">
        <v>4.1344396006187598E-2</v>
      </c>
      <c r="S14" s="11">
        <v>4.4104748778348579E-2</v>
      </c>
      <c r="T14" s="11">
        <v>4.6888736934648824E-2</v>
      </c>
      <c r="U14" s="11">
        <v>4.685142539506075E-2</v>
      </c>
      <c r="V14" s="11">
        <v>4.7306417965394525E-2</v>
      </c>
      <c r="W14" s="11">
        <v>4.6943948924983575E-2</v>
      </c>
      <c r="X14" s="11">
        <v>4.4033465433729636E-2</v>
      </c>
      <c r="Y14" s="11">
        <v>4.7349886064336655E-2</v>
      </c>
      <c r="Z14" s="11">
        <v>5.0100680793939971E-2</v>
      </c>
      <c r="AA14" s="11">
        <v>4.0347321644385772E-2</v>
      </c>
      <c r="AB14" s="11">
        <v>4.5414456277067673E-2</v>
      </c>
      <c r="AC14" s="11">
        <v>4.8787164771560698E-2</v>
      </c>
      <c r="AD14" s="11">
        <v>5.908155683831514E-2</v>
      </c>
      <c r="AE14" s="11">
        <v>6.0349391212281632E-2</v>
      </c>
      <c r="AF14" s="11">
        <v>6.3714506191944076E-2</v>
      </c>
      <c r="AG14" s="11">
        <v>5.5258765683500986E-2</v>
      </c>
      <c r="AH14" s="11">
        <v>6.3987721132090447E-2</v>
      </c>
      <c r="AI14" s="11">
        <v>6.4158572978266284E-2</v>
      </c>
      <c r="AJ14" s="11">
        <v>6.2408944853420731E-2</v>
      </c>
      <c r="AK14" s="11">
        <v>5.726813608425009E-2</v>
      </c>
      <c r="AL14" s="11">
        <v>5.2545353927751511E-2</v>
      </c>
      <c r="AM14" s="11">
        <v>5.225531684628279E-2</v>
      </c>
      <c r="AN14" s="11">
        <v>4.948256250942161E-2</v>
      </c>
      <c r="AO14" s="11">
        <v>4.4686055504595409E-2</v>
      </c>
      <c r="AP14" s="11">
        <v>4.281215937992007E-2</v>
      </c>
      <c r="AQ14" s="11">
        <v>4.2902352949115027E-2</v>
      </c>
      <c r="AR14" s="11">
        <v>4.0023042892218551E-2</v>
      </c>
      <c r="AS14" s="11">
        <v>3.7111278410796679E-2</v>
      </c>
      <c r="AT14" s="11">
        <v>3.6902726902726904E-2</v>
      </c>
      <c r="AU14" s="11">
        <v>3.417894838239139E-2</v>
      </c>
      <c r="AV14" s="11">
        <v>3.1927526689554626E-2</v>
      </c>
      <c r="AW14" s="11">
        <v>2.892332986188096E-2</v>
      </c>
      <c r="AX14" s="11">
        <v>2.7434796633334774E-2</v>
      </c>
      <c r="AY14" s="11">
        <v>2.6633878077206418E-2</v>
      </c>
      <c r="AZ14" s="11">
        <v>2.7944420039170463E-2</v>
      </c>
      <c r="BA14" s="11">
        <v>2.4925772197961146E-2</v>
      </c>
      <c r="BB14" s="11">
        <v>2.4573175195553416E-2</v>
      </c>
      <c r="BC14" s="11">
        <v>2.4278777409132229E-2</v>
      </c>
      <c r="BD14" s="11">
        <v>2.3154743772761832E-2</v>
      </c>
      <c r="BE14" s="11">
        <v>2.3286646177887359E-2</v>
      </c>
      <c r="BF14" s="11">
        <v>2.3310648878449913E-2</v>
      </c>
      <c r="BG14" s="10">
        <v>2.4672827371856821E-2</v>
      </c>
      <c r="BH14" s="10">
        <v>2.4883686698453689E-2</v>
      </c>
      <c r="BI14" s="10">
        <v>2.4696388562826944E-2</v>
      </c>
      <c r="BJ14" s="10">
        <v>2.4894027689430217E-2</v>
      </c>
      <c r="BK14" s="10">
        <v>2.6035141060530408E-2</v>
      </c>
      <c r="BL14" s="10">
        <v>2.46271920274076E-2</v>
      </c>
      <c r="BM14" s="10">
        <v>2.4729555807130807E-2</v>
      </c>
      <c r="BN14" s="10">
        <v>2.4992998805022919E-2</v>
      </c>
      <c r="BO14" s="10">
        <v>2.5030090233387207E-2</v>
      </c>
      <c r="BP14" s="10">
        <v>2.5299357808320148E-2</v>
      </c>
      <c r="BQ14" s="10">
        <v>2.4949812140440966E-2</v>
      </c>
      <c r="BR14" s="10">
        <v>2.4595778810827054E-2</v>
      </c>
      <c r="BS14" s="10">
        <v>2.4214888688408109E-2</v>
      </c>
      <c r="BT14" s="10">
        <v>2.4968435763578468E-2</v>
      </c>
      <c r="BU14" s="10">
        <v>2.6584958778860773E-2</v>
      </c>
      <c r="BV14" s="10">
        <v>2.7781099927765653E-2</v>
      </c>
      <c r="BW14" s="10">
        <v>2.7770196327106297E-2</v>
      </c>
    </row>
    <row r="15" spans="1:75" x14ac:dyDescent="0.2">
      <c r="A15" s="5" t="s">
        <v>51</v>
      </c>
    </row>
    <row r="16" spans="1:75" x14ac:dyDescent="0.2">
      <c r="A16" t="s">
        <v>74</v>
      </c>
      <c r="B16" t="s">
        <v>75</v>
      </c>
      <c r="C16" t="s">
        <v>36</v>
      </c>
      <c r="D16" t="s">
        <v>36</v>
      </c>
      <c r="E16" t="s">
        <v>36</v>
      </c>
      <c r="F16" t="s">
        <v>36</v>
      </c>
      <c r="G16" t="s">
        <v>36</v>
      </c>
      <c r="H16" t="s">
        <v>36</v>
      </c>
      <c r="I16" t="s">
        <v>36</v>
      </c>
      <c r="J16" t="s">
        <v>36</v>
      </c>
      <c r="K16" t="s">
        <v>36</v>
      </c>
      <c r="L16" t="s">
        <v>36</v>
      </c>
      <c r="M16" t="s">
        <v>36</v>
      </c>
      <c r="N16" t="s">
        <v>36</v>
      </c>
      <c r="O16" t="s">
        <v>36</v>
      </c>
      <c r="P16" t="s">
        <v>36</v>
      </c>
      <c r="Q16" t="s">
        <v>36</v>
      </c>
      <c r="R16" t="s">
        <v>36</v>
      </c>
      <c r="S16" t="s">
        <v>36</v>
      </c>
      <c r="T16" t="s">
        <v>36</v>
      </c>
      <c r="U16" t="s">
        <v>36</v>
      </c>
      <c r="V16" t="s">
        <v>36</v>
      </c>
      <c r="W16" t="s">
        <v>36</v>
      </c>
      <c r="X16" t="s">
        <v>36</v>
      </c>
      <c r="Y16" t="s">
        <v>36</v>
      </c>
      <c r="Z16" t="s">
        <v>36</v>
      </c>
      <c r="AA16" s="2" t="s">
        <v>36</v>
      </c>
      <c r="AB16" s="11">
        <v>2.7059208068733655E-2</v>
      </c>
      <c r="AC16" s="11">
        <v>3.4921890448882734E-2</v>
      </c>
      <c r="AD16" s="11">
        <v>3.4218676252852902E-2</v>
      </c>
      <c r="AE16" s="11">
        <v>3.2060892023965448E-2</v>
      </c>
      <c r="AF16" s="11">
        <v>3.1631935285324896E-2</v>
      </c>
      <c r="AG16" s="11">
        <v>3.0202589194826605E-2</v>
      </c>
      <c r="AH16" s="11">
        <v>2.9172176905625836E-2</v>
      </c>
      <c r="AI16" s="11">
        <v>2.8846220014038179E-2</v>
      </c>
      <c r="AJ16" s="11">
        <v>2.9019282697112639E-2</v>
      </c>
      <c r="AK16" s="11">
        <v>2.3981294204037464E-2</v>
      </c>
      <c r="AL16" s="11">
        <v>2.2854202592201146E-2</v>
      </c>
      <c r="AM16" s="11">
        <v>2.1705993536979454E-2</v>
      </c>
      <c r="AN16" s="11">
        <v>2.0097653956295113E-2</v>
      </c>
      <c r="AO16" s="11">
        <v>1.7221876700614164E-2</v>
      </c>
      <c r="AP16" s="11">
        <v>1.5308410589377154E-2</v>
      </c>
      <c r="AQ16" s="11">
        <v>1.3891363413656408E-2</v>
      </c>
      <c r="AR16" s="11">
        <v>1.4104929196741058E-2</v>
      </c>
      <c r="AS16" s="11">
        <v>1.3240641839588108E-2</v>
      </c>
      <c r="AT16" s="11">
        <v>1.3568760070114556E-2</v>
      </c>
      <c r="AU16" s="11">
        <v>1.2235578089369753E-2</v>
      </c>
      <c r="AV16" s="11">
        <v>1.2661556171838208E-2</v>
      </c>
      <c r="AW16" s="10">
        <v>1.2263098606423564E-2</v>
      </c>
      <c r="AX16" s="10">
        <v>1.264392528278079E-2</v>
      </c>
      <c r="AY16" s="10">
        <v>1.4977417376273509E-2</v>
      </c>
      <c r="AZ16" s="10">
        <v>1.0191168438740513E-2</v>
      </c>
      <c r="BA16" s="10">
        <v>8.1081265401507646E-3</v>
      </c>
      <c r="BB16" s="10">
        <v>6.8448376350043532E-3</v>
      </c>
      <c r="BC16" s="10">
        <v>5.7279265270421299E-3</v>
      </c>
      <c r="BD16" s="10">
        <v>7.0012020880104069E-3</v>
      </c>
      <c r="BE16" s="10">
        <v>9.0928503677365213E-3</v>
      </c>
      <c r="BF16" s="10">
        <v>9.4571462172721842E-3</v>
      </c>
      <c r="BG16" s="10">
        <v>7.50789394004931E-3</v>
      </c>
      <c r="BH16" s="10">
        <v>6.5870277762871019E-3</v>
      </c>
      <c r="BI16" s="10">
        <v>7.1236193115127005E-3</v>
      </c>
      <c r="BJ16" s="10">
        <v>5.7894580449338699E-3</v>
      </c>
      <c r="BK16" s="10">
        <v>5.7113389199642348E-3</v>
      </c>
      <c r="BL16" s="10">
        <v>6.17587091951932E-3</v>
      </c>
      <c r="BM16" s="10">
        <v>6.5377670260680721E-3</v>
      </c>
      <c r="BN16" s="10">
        <v>7.1154947340638253E-3</v>
      </c>
      <c r="BO16" s="10">
        <v>9.187698391830661E-3</v>
      </c>
      <c r="BP16" s="10">
        <v>7.7785517823283114E-3</v>
      </c>
      <c r="BQ16" s="10">
        <v>8.8226673448123932E-3</v>
      </c>
      <c r="BR16" s="10">
        <v>7.9222021349685239E-3</v>
      </c>
      <c r="BS16" s="10">
        <v>8.6519137622199233E-3</v>
      </c>
      <c r="BT16" s="10">
        <v>7.1894972686076851E-3</v>
      </c>
      <c r="BU16" s="10">
        <v>7.2850456191475331E-3</v>
      </c>
      <c r="BV16" s="10">
        <v>8.5978880611635774E-3</v>
      </c>
      <c r="BW16" s="10">
        <v>6.9592593949767689E-3</v>
      </c>
    </row>
    <row r="17" spans="1:75" x14ac:dyDescent="0.2">
      <c r="A17" t="s">
        <v>76</v>
      </c>
      <c r="B17" t="s">
        <v>77</v>
      </c>
      <c r="C17" t="s">
        <v>36</v>
      </c>
      <c r="D17" t="s">
        <v>36</v>
      </c>
      <c r="E17" t="s">
        <v>36</v>
      </c>
      <c r="F17" t="s">
        <v>36</v>
      </c>
      <c r="G17" t="s">
        <v>36</v>
      </c>
      <c r="H17" t="s">
        <v>36</v>
      </c>
      <c r="I17" t="s">
        <v>36</v>
      </c>
      <c r="J17" t="s">
        <v>36</v>
      </c>
      <c r="K17" s="2" t="s">
        <v>36</v>
      </c>
      <c r="L17" s="11">
        <v>1.9587457373367711E-2</v>
      </c>
      <c r="M17" s="11">
        <v>1.8391330891330892E-2</v>
      </c>
      <c r="N17" s="11">
        <v>1.7784589065507162E-2</v>
      </c>
      <c r="O17" s="11">
        <v>1.7029080429656798E-2</v>
      </c>
      <c r="P17" s="11">
        <v>1.8088157817713519E-2</v>
      </c>
      <c r="Q17" s="11">
        <v>1.8558622078968575E-2</v>
      </c>
      <c r="R17" s="11">
        <v>1.7049424698374248E-2</v>
      </c>
      <c r="S17" s="11">
        <v>1.5491998638066053E-2</v>
      </c>
      <c r="T17" s="11">
        <v>1.6517270690054865E-2</v>
      </c>
      <c r="U17" s="11">
        <v>1.7399393605292173E-2</v>
      </c>
      <c r="V17" s="11">
        <v>1.8674717544897135E-2</v>
      </c>
      <c r="W17" s="11">
        <v>2.0908884859474161E-2</v>
      </c>
      <c r="X17" s="11">
        <v>2.1567565020731247E-2</v>
      </c>
      <c r="Y17" s="11">
        <v>2.0699906226930829E-2</v>
      </c>
      <c r="Z17" s="11">
        <v>2.3361569326794472E-2</v>
      </c>
      <c r="AA17" s="11">
        <v>2.8138049279610632E-2</v>
      </c>
      <c r="AB17" s="11">
        <v>3.5580392590433496E-2</v>
      </c>
      <c r="AC17" s="2" t="s">
        <v>36</v>
      </c>
      <c r="AD17" s="11">
        <v>3.9313383405287131E-2</v>
      </c>
      <c r="AE17" s="11">
        <v>3.6213089881083606E-2</v>
      </c>
      <c r="AF17" s="11">
        <v>2.5817672188170136E-2</v>
      </c>
      <c r="AG17" s="11">
        <v>2.9649310710985873E-2</v>
      </c>
      <c r="AH17" s="11">
        <v>2.709754706685976E-2</v>
      </c>
      <c r="AI17" s="11">
        <v>2.7557209619454823E-2</v>
      </c>
      <c r="AJ17" s="11">
        <v>2.5972879496306479E-2</v>
      </c>
      <c r="AK17" s="11">
        <v>2.4092533536362332E-2</v>
      </c>
      <c r="AL17" s="11">
        <v>1.6347589331167381E-2</v>
      </c>
      <c r="AM17" s="11">
        <v>1.9825733585366236E-2</v>
      </c>
      <c r="AN17" s="11">
        <v>1.9880536125750754E-2</v>
      </c>
      <c r="AO17" s="11">
        <v>1.965247142497261E-2</v>
      </c>
      <c r="AP17" s="11">
        <v>2.4588892142215414E-2</v>
      </c>
      <c r="AQ17" s="11">
        <v>2.2429233967695507E-2</v>
      </c>
      <c r="AR17" s="11">
        <v>2.1472466674093051E-2</v>
      </c>
      <c r="AS17" s="11">
        <v>2.0107210679401608E-2</v>
      </c>
      <c r="AT17" s="11">
        <v>2.0364615703335406E-2</v>
      </c>
      <c r="AU17" s="11">
        <v>2.1575356401665694E-2</v>
      </c>
      <c r="AV17" s="11">
        <v>2.1724465866869866E-2</v>
      </c>
      <c r="AW17" s="11">
        <v>2.29413153545476E-2</v>
      </c>
      <c r="AX17" s="11">
        <v>2.2684076761575012E-2</v>
      </c>
      <c r="AY17" s="11">
        <v>1.9144613761672036E-2</v>
      </c>
      <c r="AZ17" s="11">
        <v>1.69729337975318E-2</v>
      </c>
      <c r="BA17" s="11">
        <v>1.6157758461253929E-2</v>
      </c>
      <c r="BB17" s="11">
        <v>1.6082266208679637E-2</v>
      </c>
      <c r="BC17" s="11">
        <v>1.4713788325537982E-2</v>
      </c>
      <c r="BD17" s="11">
        <v>1.4738901879336819E-2</v>
      </c>
      <c r="BE17" s="10">
        <v>1.5508448291790882E-2</v>
      </c>
      <c r="BF17" s="11">
        <v>1.360626509706625E-2</v>
      </c>
      <c r="BG17" s="10">
        <v>1.3317952504475591E-2</v>
      </c>
      <c r="BH17" s="10">
        <v>1.3151639365092166E-2</v>
      </c>
      <c r="BI17" s="10">
        <v>1.2914259163093102E-2</v>
      </c>
      <c r="BJ17" s="10">
        <v>1.2503290879835397E-2</v>
      </c>
      <c r="BK17" s="10">
        <v>1.202323393714703E-2</v>
      </c>
      <c r="BL17" s="10">
        <v>1.1701322006025148E-2</v>
      </c>
      <c r="BM17" s="10">
        <v>1.1534145520570114E-2</v>
      </c>
      <c r="BN17" s="10">
        <v>1.1067041897598454E-2</v>
      </c>
      <c r="BO17" s="10">
        <v>1.1895017289376359E-2</v>
      </c>
      <c r="BP17" s="10">
        <v>1.0431270655946581E-2</v>
      </c>
      <c r="BQ17" s="10">
        <v>1.0884630395817167E-2</v>
      </c>
      <c r="BR17" s="10">
        <v>1.0455851467388894E-2</v>
      </c>
      <c r="BS17" s="10">
        <v>1.2470770747182438E-2</v>
      </c>
      <c r="BT17" s="10">
        <v>8.1958467382023548E-3</v>
      </c>
      <c r="BU17" s="10">
        <v>9.2026312158068873E-3</v>
      </c>
      <c r="BV17" s="10">
        <v>1.0124239226069802E-2</v>
      </c>
      <c r="BW17" s="10">
        <v>1.0378474635629905E-2</v>
      </c>
    </row>
    <row r="18" spans="1:75" ht="18" x14ac:dyDescent="0.2">
      <c r="A18" s="3" t="s">
        <v>53</v>
      </c>
    </row>
    <row r="19" spans="1:75" x14ac:dyDescent="0.2">
      <c r="A19" s="5" t="s">
        <v>56</v>
      </c>
    </row>
    <row r="20" spans="1:75" x14ac:dyDescent="0.2">
      <c r="A20" t="s">
        <v>78</v>
      </c>
      <c r="B20" t="s">
        <v>79</v>
      </c>
      <c r="C20" t="s">
        <v>36</v>
      </c>
      <c r="D20" t="s">
        <v>36</v>
      </c>
      <c r="E20" t="s">
        <v>36</v>
      </c>
      <c r="F20" t="s">
        <v>36</v>
      </c>
      <c r="G20" t="s">
        <v>36</v>
      </c>
      <c r="H20" t="s">
        <v>36</v>
      </c>
      <c r="I20" t="s">
        <v>36</v>
      </c>
      <c r="J20" t="s">
        <v>36</v>
      </c>
      <c r="K20" t="s">
        <v>36</v>
      </c>
      <c r="L20" t="s">
        <v>36</v>
      </c>
      <c r="M20" t="s">
        <v>36</v>
      </c>
      <c r="N20" t="s">
        <v>36</v>
      </c>
      <c r="O20" t="s">
        <v>36</v>
      </c>
      <c r="P20" t="s">
        <v>36</v>
      </c>
      <c r="Q20" t="s">
        <v>36</v>
      </c>
      <c r="R20" t="s">
        <v>36</v>
      </c>
      <c r="S20" t="s">
        <v>36</v>
      </c>
      <c r="T20" t="s">
        <v>36</v>
      </c>
      <c r="U20" t="s">
        <v>36</v>
      </c>
      <c r="V20" t="s">
        <v>36</v>
      </c>
      <c r="W20" t="s">
        <v>36</v>
      </c>
      <c r="X20" t="s">
        <v>36</v>
      </c>
      <c r="Y20" t="s">
        <v>36</v>
      </c>
      <c r="Z20" t="s">
        <v>36</v>
      </c>
      <c r="AA20" t="s">
        <v>36</v>
      </c>
      <c r="AB20" t="s">
        <v>36</v>
      </c>
      <c r="AC20" t="s">
        <v>36</v>
      </c>
      <c r="AD20" t="s">
        <v>36</v>
      </c>
      <c r="AE20" t="s">
        <v>36</v>
      </c>
      <c r="AF20" t="s">
        <v>36</v>
      </c>
      <c r="AG20" t="s">
        <v>36</v>
      </c>
      <c r="AH20" t="s">
        <v>36</v>
      </c>
      <c r="AI20" t="s">
        <v>36</v>
      </c>
      <c r="AJ20" t="s">
        <v>36</v>
      </c>
      <c r="AK20" t="s">
        <v>36</v>
      </c>
      <c r="AL20" t="s">
        <v>36</v>
      </c>
      <c r="AM20" t="s">
        <v>36</v>
      </c>
      <c r="AN20" t="s">
        <v>36</v>
      </c>
      <c r="AO20" s="2" t="s">
        <v>36</v>
      </c>
      <c r="AP20" s="2" t="s">
        <v>36</v>
      </c>
      <c r="AQ20" s="2" t="s">
        <v>36</v>
      </c>
      <c r="AR20" s="2" t="s">
        <v>36</v>
      </c>
      <c r="AS20" t="s">
        <v>36</v>
      </c>
      <c r="AT20" s="11">
        <v>4.4270323212536732E-2</v>
      </c>
      <c r="AU20" s="11">
        <v>4.1813246471226924E-2</v>
      </c>
      <c r="AV20" s="11">
        <v>4.5237006553878981E-2</v>
      </c>
      <c r="AW20" s="11">
        <v>3.7844299674267098E-2</v>
      </c>
      <c r="AX20" s="11">
        <v>3.7565588208028182E-2</v>
      </c>
      <c r="AY20" s="11">
        <v>4.0398092967818829E-2</v>
      </c>
      <c r="AZ20" s="11">
        <v>2.7326490886568747E-2</v>
      </c>
      <c r="BA20" s="11">
        <v>3.0732879223510798E-2</v>
      </c>
      <c r="BB20" s="11">
        <v>3.3070298366754146E-2</v>
      </c>
      <c r="BC20" s="11">
        <v>3.5463192290881844E-2</v>
      </c>
      <c r="BD20" s="11">
        <v>3.7562773910801754E-2</v>
      </c>
      <c r="BE20" s="11">
        <v>3.6708380896010369E-2</v>
      </c>
      <c r="BF20" s="11">
        <v>3.3003536466048283E-2</v>
      </c>
      <c r="BG20" s="11">
        <v>3.3301031922407708E-2</v>
      </c>
      <c r="BH20" s="11">
        <v>3.2452543791102781E-2</v>
      </c>
      <c r="BI20" s="11">
        <v>3.1185420789439748E-2</v>
      </c>
      <c r="BJ20" s="11">
        <v>3.1494860173860641E-2</v>
      </c>
      <c r="BK20" s="11">
        <v>3.9240633987541268E-2</v>
      </c>
      <c r="BL20" s="11">
        <v>3.5850857205605061E-2</v>
      </c>
      <c r="BM20" s="11">
        <v>3.4330438376013066E-2</v>
      </c>
      <c r="BN20" s="11">
        <v>3.6892404345990726E-2</v>
      </c>
      <c r="BO20" s="10">
        <v>3.8540425831437283E-2</v>
      </c>
      <c r="BP20" s="10">
        <v>4.1129929782232261E-2</v>
      </c>
      <c r="BQ20" s="10">
        <v>4.8715147468020241E-2</v>
      </c>
      <c r="BR20" s="10">
        <v>5.4251477050450511E-2</v>
      </c>
      <c r="BS20" s="10">
        <v>4.2489960517394815E-2</v>
      </c>
      <c r="BT20" s="10">
        <v>3.6925187594336856E-2</v>
      </c>
      <c r="BU20" s="10">
        <v>3.8321156812862883E-2</v>
      </c>
      <c r="BV20" s="10">
        <v>4.2634498355331174E-2</v>
      </c>
      <c r="BW20" s="10">
        <v>4.0800661964948012E-2</v>
      </c>
    </row>
  </sheetData>
  <hyperlinks>
    <hyperlink ref="B10" location="'Footnotes'!A15" display="4" xr:uid="{00000000-0004-0000-0300-000000000000}"/>
    <hyperlink ref="B12" location="'Footnotes'!A12" display="1" xr:uid="{00000000-0004-0000-0300-000001000000}"/>
    <hyperlink ref="B13" location="'Footnotes'!A13" display="2" xr:uid="{00000000-0004-0000-0300-000002000000}"/>
    <hyperlink ref="B14" location="'Footnotes'!A14" display="3" xr:uid="{00000000-0004-0000-0300-000003000000}"/>
    <hyperlink ref="B16" location="'Footnotes'!A16" display="5" xr:uid="{00000000-0004-0000-0300-000004000000}"/>
    <hyperlink ref="B17" location="'Footnotes'!A17" display="6" xr:uid="{00000000-0004-0000-0300-000005000000}"/>
    <hyperlink ref="B20" location="'Footnotes'!A18" display="7" xr:uid="{00000000-0004-0000-03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2"/>
  <sheetViews>
    <sheetView workbookViewId="0">
      <pane xSplit="3" ySplit="7" topLeftCell="D8" activePane="bottomRight" state="frozen"/>
      <selection pane="topRight"/>
      <selection pane="bottomLeft"/>
      <selection pane="bottomRight" activeCell="AK14" sqref="E14:AK14"/>
    </sheetView>
  </sheetViews>
  <sheetFormatPr baseColWidth="10" defaultColWidth="8.83203125" defaultRowHeight="15" x14ac:dyDescent="0.2"/>
  <sheetData>
    <row r="1" spans="1:37" ht="18" x14ac:dyDescent="0.2">
      <c r="A1" s="3" t="s">
        <v>82</v>
      </c>
    </row>
    <row r="2" spans="1:37" x14ac:dyDescent="0.2">
      <c r="A2" s="4" t="s">
        <v>81</v>
      </c>
    </row>
    <row r="3" spans="1:37" x14ac:dyDescent="0.2">
      <c r="A3" s="4" t="s">
        <v>83</v>
      </c>
    </row>
    <row r="4" spans="1:37" x14ac:dyDescent="0.2">
      <c r="A4" s="4" t="s">
        <v>84</v>
      </c>
    </row>
    <row r="5" spans="1:37" x14ac:dyDescent="0.2">
      <c r="A5" s="1" t="s">
        <v>62</v>
      </c>
    </row>
    <row r="6" spans="1:37" x14ac:dyDescent="0.2">
      <c r="A6" s="4" t="s">
        <v>63</v>
      </c>
    </row>
    <row r="7" spans="1:37" x14ac:dyDescent="0.2">
      <c r="A7" s="4" t="s">
        <v>26</v>
      </c>
    </row>
    <row r="8" spans="1:37" ht="18" x14ac:dyDescent="0.2">
      <c r="A8" s="3" t="s">
        <v>64</v>
      </c>
      <c r="B8" s="3" t="s">
        <v>65</v>
      </c>
      <c r="C8" s="3" t="s">
        <v>85</v>
      </c>
      <c r="D8" s="3">
        <v>1988</v>
      </c>
      <c r="E8" s="3">
        <v>1989</v>
      </c>
      <c r="F8" s="3">
        <v>1990</v>
      </c>
      <c r="G8" s="3">
        <v>1991</v>
      </c>
      <c r="H8" s="3">
        <v>1992</v>
      </c>
      <c r="I8" s="3">
        <v>1993</v>
      </c>
      <c r="J8" s="3">
        <v>1994</v>
      </c>
      <c r="K8" s="3">
        <v>1995</v>
      </c>
      <c r="L8" s="3">
        <v>1996</v>
      </c>
      <c r="M8" s="3">
        <v>1997</v>
      </c>
      <c r="N8" s="3">
        <v>1998</v>
      </c>
      <c r="O8" s="3">
        <v>1999</v>
      </c>
      <c r="P8" s="3">
        <v>2000</v>
      </c>
      <c r="Q8" s="3">
        <v>2001</v>
      </c>
      <c r="R8" s="3">
        <v>2002</v>
      </c>
      <c r="S8" s="3">
        <v>2003</v>
      </c>
      <c r="T8" s="3">
        <v>2004</v>
      </c>
      <c r="U8" s="3">
        <v>2005</v>
      </c>
      <c r="V8" s="3">
        <v>2006</v>
      </c>
      <c r="W8" s="3">
        <v>2007</v>
      </c>
      <c r="X8" s="3">
        <v>2008</v>
      </c>
      <c r="Y8" s="3">
        <v>2009</v>
      </c>
      <c r="Z8" s="3">
        <v>2010</v>
      </c>
      <c r="AA8" s="3">
        <v>2011</v>
      </c>
      <c r="AB8" s="3">
        <v>2012</v>
      </c>
      <c r="AC8" s="3">
        <v>2013</v>
      </c>
      <c r="AD8" s="3">
        <v>2014</v>
      </c>
      <c r="AE8" s="3">
        <v>2015</v>
      </c>
      <c r="AF8" s="3">
        <v>2016</v>
      </c>
      <c r="AG8" s="3">
        <v>2017</v>
      </c>
      <c r="AH8" s="3">
        <v>2018</v>
      </c>
      <c r="AI8" s="3">
        <v>2019</v>
      </c>
      <c r="AJ8" s="3">
        <v>2020</v>
      </c>
      <c r="AK8" s="3">
        <v>2021</v>
      </c>
    </row>
    <row r="10" spans="1:37" ht="18" x14ac:dyDescent="0.2">
      <c r="A10" s="3" t="s">
        <v>46</v>
      </c>
    </row>
    <row r="11" spans="1:37" x14ac:dyDescent="0.2">
      <c r="A11" s="5" t="s">
        <v>49</v>
      </c>
    </row>
    <row r="12" spans="1:37" x14ac:dyDescent="0.2">
      <c r="A12" t="s">
        <v>66</v>
      </c>
      <c r="B12" t="s">
        <v>67</v>
      </c>
      <c r="D12" s="10">
        <v>0.14778273373619474</v>
      </c>
      <c r="E12" s="10">
        <v>0.1356620070821474</v>
      </c>
      <c r="F12" s="10">
        <v>0.1240058387329062</v>
      </c>
      <c r="G12" s="10">
        <v>0.10857515961337325</v>
      </c>
      <c r="H12" s="10">
        <v>0.10312299724253216</v>
      </c>
      <c r="I12" s="10">
        <v>0.10968597054734519</v>
      </c>
      <c r="J12" s="10">
        <v>0.10345736375387155</v>
      </c>
      <c r="K12" s="10">
        <v>0.10503251831126595</v>
      </c>
      <c r="L12" s="10">
        <v>0.10327280640268932</v>
      </c>
      <c r="M12" s="10">
        <v>0.10677901525686555</v>
      </c>
      <c r="N12" s="10">
        <v>0.10659507623528117</v>
      </c>
      <c r="O12" s="10">
        <v>0.11640563817647466</v>
      </c>
      <c r="P12" s="10">
        <v>0.1150305704361516</v>
      </c>
      <c r="Q12" s="10">
        <v>0.10523951533274513</v>
      </c>
      <c r="R12" s="10">
        <v>9.879555898935509E-2</v>
      </c>
      <c r="S12" s="10">
        <v>9.1001181510455692E-2</v>
      </c>
      <c r="T12" s="10">
        <v>0.1011742907663916</v>
      </c>
      <c r="U12" s="10">
        <v>0.10423128265073825</v>
      </c>
      <c r="V12" s="10">
        <v>9.4784159230469914E-2</v>
      </c>
      <c r="W12" s="10">
        <v>8.8511822082443584E-2</v>
      </c>
      <c r="X12" s="10">
        <v>8.8887814418723746E-2</v>
      </c>
      <c r="Y12" s="10">
        <v>0.1031473760355763</v>
      </c>
      <c r="Z12" s="10">
        <v>9.8642303237384765E-2</v>
      </c>
      <c r="AA12" s="10">
        <v>9.5927674177491845E-2</v>
      </c>
      <c r="AB12" s="10">
        <v>9.2726210642930379E-2</v>
      </c>
      <c r="AC12" s="10">
        <v>9.2959831974085305E-2</v>
      </c>
      <c r="AD12" s="10">
        <v>9.504790489845967E-2</v>
      </c>
      <c r="AE12" s="10">
        <v>8.8304880163480912E-2</v>
      </c>
      <c r="AF12" s="10">
        <v>9.0794973858842179E-2</v>
      </c>
      <c r="AG12" s="10">
        <v>9.3897579693034236E-2</v>
      </c>
      <c r="AH12" s="10">
        <v>9.1025959667769177E-2</v>
      </c>
      <c r="AI12" s="10">
        <v>9.1368400403786534E-2</v>
      </c>
      <c r="AJ12" s="10">
        <v>8.7939868868747856E-2</v>
      </c>
      <c r="AK12" s="10">
        <v>8.2714188955079301E-2</v>
      </c>
    </row>
    <row r="13" spans="1:37" x14ac:dyDescent="0.2">
      <c r="A13" s="5" t="s">
        <v>50</v>
      </c>
    </row>
    <row r="14" spans="1:37" x14ac:dyDescent="0.2">
      <c r="A14" t="s">
        <v>68</v>
      </c>
      <c r="B14" t="s">
        <v>69</v>
      </c>
      <c r="D14" t="s">
        <v>36</v>
      </c>
      <c r="E14" s="11">
        <v>0.13206339977678988</v>
      </c>
      <c r="F14" s="11">
        <v>0.13747361700649152</v>
      </c>
      <c r="G14" s="11">
        <v>0.14253640994823749</v>
      </c>
      <c r="H14" s="11">
        <v>0.16867625516479895</v>
      </c>
      <c r="I14" s="11">
        <v>0.14796104808065869</v>
      </c>
      <c r="J14" s="11">
        <v>0.140883852274478</v>
      </c>
      <c r="K14" s="11">
        <v>0.15157922364927051</v>
      </c>
      <c r="L14" s="11">
        <v>0.14952756453742588</v>
      </c>
      <c r="M14" s="11">
        <v>0.14094969695964749</v>
      </c>
      <c r="N14" s="11">
        <v>0.1305825861414058</v>
      </c>
      <c r="O14" s="11">
        <v>0.12520670713938675</v>
      </c>
      <c r="P14" s="11">
        <v>0.11338743170326088</v>
      </c>
      <c r="Q14" s="11">
        <v>0.11419898446739243</v>
      </c>
      <c r="R14" s="11">
        <v>0.1118912743676167</v>
      </c>
      <c r="S14" s="11">
        <v>0.10973829610641493</v>
      </c>
      <c r="T14" s="11">
        <v>0.10879794592699615</v>
      </c>
      <c r="U14" s="11">
        <v>0.10228761310058522</v>
      </c>
      <c r="V14" s="11">
        <v>0.10187304699293973</v>
      </c>
      <c r="W14" s="11">
        <v>9.6277365382595625E-2</v>
      </c>
      <c r="X14" s="11">
        <v>7.6465093499280268E-2</v>
      </c>
      <c r="Y14" s="11">
        <v>7.3992884936945016E-2</v>
      </c>
      <c r="Z14" s="11">
        <v>6.9691158451120547E-2</v>
      </c>
      <c r="AA14" s="11">
        <v>6.1661811519522165E-2</v>
      </c>
      <c r="AB14" s="11">
        <v>6.0353958594316831E-2</v>
      </c>
      <c r="AC14" s="11">
        <v>5.9676331472565403E-2</v>
      </c>
      <c r="AD14" s="11">
        <v>5.9682489388342502E-2</v>
      </c>
      <c r="AE14" s="11">
        <v>5.5954469987718899E-2</v>
      </c>
      <c r="AF14" s="11">
        <v>5.5450283479378047E-2</v>
      </c>
      <c r="AG14" s="11">
        <v>5.4272307654177634E-2</v>
      </c>
      <c r="AH14" s="11">
        <v>5.1021497511735257E-2</v>
      </c>
      <c r="AI14" s="11">
        <v>4.9119518956363128E-2</v>
      </c>
      <c r="AJ14" s="11">
        <v>4.7517138553815806E-2</v>
      </c>
      <c r="AK14" s="11">
        <v>5.0254977833705895E-2</v>
      </c>
    </row>
    <row r="15" spans="1:37" x14ac:dyDescent="0.2">
      <c r="A15" t="s">
        <v>70</v>
      </c>
      <c r="B15" t="s">
        <v>71</v>
      </c>
      <c r="D15" s="10">
        <v>3.0196530691323054E-2</v>
      </c>
      <c r="E15" s="10">
        <v>3.0812496056949232E-2</v>
      </c>
      <c r="F15" s="10">
        <v>3.068641403690545E-2</v>
      </c>
      <c r="G15" s="10">
        <v>3.0674176579019382E-2</v>
      </c>
      <c r="H15" s="10">
        <v>2.9852620151668525E-2</v>
      </c>
      <c r="I15" s="10">
        <v>2.8362397984861794E-2</v>
      </c>
      <c r="J15" s="10">
        <v>2.7642986783946281E-2</v>
      </c>
      <c r="K15" s="10">
        <v>2.6964170752951246E-2</v>
      </c>
      <c r="L15" s="10">
        <v>2.6441641750355672E-2</v>
      </c>
      <c r="M15" s="10">
        <v>2.7332865596431263E-2</v>
      </c>
      <c r="N15" s="10">
        <v>2.3898465076659343E-2</v>
      </c>
      <c r="O15" s="10">
        <v>2.6141801176487494E-2</v>
      </c>
      <c r="P15" s="10">
        <v>2.5430271893673376E-2</v>
      </c>
      <c r="Q15" s="10">
        <v>2.6231204132363579E-2</v>
      </c>
      <c r="R15" s="10">
        <v>2.6204304286008787E-2</v>
      </c>
      <c r="S15" s="10">
        <v>2.6424766227286626E-2</v>
      </c>
      <c r="T15" s="10">
        <v>2.7072796791077894E-2</v>
      </c>
      <c r="U15" s="10">
        <v>2.6916822169729411E-2</v>
      </c>
      <c r="V15" s="10">
        <v>2.6908488226866475E-2</v>
      </c>
      <c r="W15" s="10">
        <v>2.637325260951566E-2</v>
      </c>
      <c r="X15" s="10">
        <v>2.6315377598725053E-2</v>
      </c>
      <c r="Y15" s="10">
        <v>2.4889600079388709E-2</v>
      </c>
      <c r="Z15" s="10">
        <v>2.4886051642064956E-2</v>
      </c>
      <c r="AA15" s="10">
        <v>2.5002423289982222E-2</v>
      </c>
      <c r="AB15" s="10">
        <v>2.4558046454806599E-2</v>
      </c>
      <c r="AC15" s="10">
        <v>2.4079866528430652E-2</v>
      </c>
      <c r="AD15" s="10">
        <v>2.4776933294641014E-2</v>
      </c>
      <c r="AE15" s="10">
        <v>2.5220512189908017E-2</v>
      </c>
      <c r="AF15" s="10">
        <v>2.4804980349498039E-2</v>
      </c>
      <c r="AG15" s="10">
        <v>2.4745982374922159E-2</v>
      </c>
      <c r="AH15" s="10">
        <v>2.6040314843059659E-2</v>
      </c>
      <c r="AI15" s="10">
        <v>2.6601644705976972E-2</v>
      </c>
      <c r="AJ15" s="10">
        <v>2.2869945633812148E-2</v>
      </c>
      <c r="AK15" s="10">
        <v>2.4656794631470653E-2</v>
      </c>
    </row>
    <row r="16" spans="1:37" x14ac:dyDescent="0.2">
      <c r="A16" t="s">
        <v>72</v>
      </c>
      <c r="B16" t="s">
        <v>73</v>
      </c>
      <c r="D16" s="2" t="s">
        <v>36</v>
      </c>
      <c r="E16" s="2" t="s">
        <v>36</v>
      </c>
      <c r="F16" s="2" t="s">
        <v>36</v>
      </c>
      <c r="G16" s="2" t="s">
        <v>36</v>
      </c>
      <c r="H16" s="2" t="s">
        <v>36</v>
      </c>
      <c r="I16" s="2" t="s">
        <v>36</v>
      </c>
      <c r="J16" s="2" t="s">
        <v>36</v>
      </c>
      <c r="K16" s="11">
        <v>0.20306080694001147</v>
      </c>
      <c r="L16" s="11">
        <v>0.18513583640724274</v>
      </c>
      <c r="M16" s="11">
        <v>0.18163955506976145</v>
      </c>
      <c r="N16" s="11">
        <v>0.16416625141214261</v>
      </c>
      <c r="O16" s="11">
        <v>0.14526508266067117</v>
      </c>
      <c r="P16" s="11">
        <v>0.14417785153857401</v>
      </c>
      <c r="Q16" s="11">
        <v>0.13459630561908681</v>
      </c>
      <c r="R16" s="11">
        <v>0.13656555536402448</v>
      </c>
      <c r="S16" s="11">
        <v>0.12173438887570417</v>
      </c>
      <c r="T16" s="11">
        <v>0.11706778061056836</v>
      </c>
      <c r="U16" s="10">
        <v>0.12561495644934884</v>
      </c>
      <c r="V16" s="10">
        <v>0.12283547129086853</v>
      </c>
      <c r="W16" s="10">
        <v>0.1207364958581581</v>
      </c>
      <c r="X16" s="10">
        <v>0.12504092929653082</v>
      </c>
      <c r="Y16" s="10">
        <v>0.12794459888868395</v>
      </c>
      <c r="Z16" s="10">
        <v>0.13220324524179303</v>
      </c>
      <c r="AA16" s="10">
        <v>0.12967769623022124</v>
      </c>
      <c r="AB16" s="10">
        <v>0.12708434109293515</v>
      </c>
      <c r="AC16" s="10">
        <v>0.12574946273273213</v>
      </c>
      <c r="AD16" s="10">
        <v>0.128048847624815</v>
      </c>
      <c r="AE16" s="10">
        <v>0.12640422658298245</v>
      </c>
      <c r="AF16" s="10">
        <v>0.1262125187185322</v>
      </c>
      <c r="AG16" s="10">
        <v>0.12330711915937106</v>
      </c>
      <c r="AH16" s="10">
        <v>0.12249687909497631</v>
      </c>
      <c r="AI16" s="10">
        <v>0.11788830695425963</v>
      </c>
      <c r="AJ16" s="10">
        <v>0.11027016705267825</v>
      </c>
      <c r="AK16" s="10">
        <v>0.1047049185236212</v>
      </c>
    </row>
    <row r="17" spans="1:37" x14ac:dyDescent="0.2">
      <c r="A17" s="5" t="s">
        <v>51</v>
      </c>
    </row>
    <row r="18" spans="1:37" x14ac:dyDescent="0.2">
      <c r="A18" t="s">
        <v>74</v>
      </c>
      <c r="B18" t="s">
        <v>75</v>
      </c>
      <c r="D18" s="2" t="s">
        <v>36</v>
      </c>
      <c r="E18" s="2" t="s">
        <v>36</v>
      </c>
      <c r="F18" s="2" t="s">
        <v>36</v>
      </c>
      <c r="G18" s="2" t="s">
        <v>36</v>
      </c>
      <c r="H18" s="2" t="s">
        <v>36</v>
      </c>
      <c r="I18" s="11">
        <v>7.1853536315863525E-2</v>
      </c>
      <c r="J18" s="11">
        <v>7.7486922730831617E-2</v>
      </c>
      <c r="K18" s="10">
        <v>8.5238568588469177E-2</v>
      </c>
      <c r="L18" s="10">
        <v>9.0933214137169219E-2</v>
      </c>
      <c r="M18" s="10">
        <v>8.128694713851789E-2</v>
      </c>
      <c r="N18" s="10">
        <v>5.593688138641803E-2</v>
      </c>
      <c r="O18" s="10">
        <v>4.4322975772045171E-2</v>
      </c>
      <c r="P18" s="10">
        <v>4.1125270047581847E-2</v>
      </c>
      <c r="Q18" s="10">
        <v>2.6995163434301677E-2</v>
      </c>
      <c r="R18" s="10">
        <v>3.802433338521595E-2</v>
      </c>
      <c r="S18" s="10">
        <v>4.5995901295438513E-2</v>
      </c>
      <c r="T18" s="10">
        <v>4.8758394061716268E-2</v>
      </c>
      <c r="U18" s="10">
        <v>3.9590257993340372E-2</v>
      </c>
      <c r="V18" s="10">
        <v>3.5615128978671827E-2</v>
      </c>
      <c r="W18" s="10">
        <v>3.8034460632824223E-2</v>
      </c>
      <c r="X18" s="10">
        <v>2.9851797769933491E-2</v>
      </c>
      <c r="Y18" s="10">
        <v>3.3544033202459141E-2</v>
      </c>
      <c r="Z18" s="10">
        <v>3.6573257492632093E-2</v>
      </c>
      <c r="AA18" s="10">
        <v>3.6909228952734387E-2</v>
      </c>
      <c r="AB18" s="10">
        <v>3.7776431463540615E-2</v>
      </c>
      <c r="AC18" s="10">
        <v>4.8150555774552344E-2</v>
      </c>
      <c r="AD18" s="10">
        <v>4.1806133902117508E-2</v>
      </c>
      <c r="AE18" s="10">
        <v>5.0478234099713526E-2</v>
      </c>
      <c r="AF18" s="10">
        <v>4.7089326750903451E-2</v>
      </c>
      <c r="AG18" s="10">
        <v>5.2238356182789207E-2</v>
      </c>
      <c r="AH18" s="10">
        <v>4.3228427815486345E-2</v>
      </c>
      <c r="AI18" s="10">
        <v>4.4471423240797163E-2</v>
      </c>
      <c r="AJ18" s="10">
        <v>4.8640643572073511E-2</v>
      </c>
      <c r="AK18" s="10">
        <v>3.8793161756841193E-2</v>
      </c>
    </row>
    <row r="19" spans="1:37" x14ac:dyDescent="0.2">
      <c r="A19" t="s">
        <v>76</v>
      </c>
      <c r="B19" t="s">
        <v>77</v>
      </c>
      <c r="D19" s="2" t="s">
        <v>36</v>
      </c>
      <c r="E19" s="11">
        <v>0.12483236006952171</v>
      </c>
      <c r="F19" s="11">
        <v>0.10014677167263424</v>
      </c>
      <c r="G19" s="11">
        <v>9.774280873273998E-2</v>
      </c>
      <c r="H19" s="11">
        <v>9.6926072916409894E-2</v>
      </c>
      <c r="I19" s="11">
        <v>0.10749149346677973</v>
      </c>
      <c r="J19" s="11">
        <v>9.6682947859873067E-2</v>
      </c>
      <c r="K19" s="11">
        <v>0.10516277682642912</v>
      </c>
      <c r="L19" s="11">
        <v>0.10119853341412563</v>
      </c>
      <c r="M19" s="11">
        <v>8.2573960027371218E-2</v>
      </c>
      <c r="N19" s="11">
        <v>8.0898067498724788E-2</v>
      </c>
      <c r="O19" s="11">
        <v>7.5467107403749525E-2</v>
      </c>
      <c r="P19" s="11">
        <v>7.4842318544482866E-2</v>
      </c>
      <c r="Q19" s="11">
        <v>6.7651624695993909E-2</v>
      </c>
      <c r="R19" s="11">
        <v>6.9187558561036533E-2</v>
      </c>
      <c r="S19" s="10">
        <v>7.3246843336659873E-2</v>
      </c>
      <c r="T19" s="11">
        <v>6.7559836079881003E-2</v>
      </c>
      <c r="U19" s="10">
        <v>6.8186654835719368E-2</v>
      </c>
      <c r="V19" s="10">
        <v>6.8869690689281421E-2</v>
      </c>
      <c r="W19" s="10">
        <v>7.1020654511561115E-2</v>
      </c>
      <c r="X19" s="10">
        <v>6.9912690750220524E-2</v>
      </c>
      <c r="Y19" s="10">
        <v>6.2590662773570463E-2</v>
      </c>
      <c r="Z19" s="10">
        <v>6.3773605035740963E-2</v>
      </c>
      <c r="AA19" s="10">
        <v>6.7274500198931511E-2</v>
      </c>
      <c r="AB19" s="10">
        <v>6.1249814861516413E-2</v>
      </c>
      <c r="AC19" s="10">
        <v>6.6611336130220689E-2</v>
      </c>
      <c r="AD19" s="10">
        <v>6.0271678427381868E-2</v>
      </c>
      <c r="AE19" s="10">
        <v>6.0717066001211323E-2</v>
      </c>
      <c r="AF19" s="10">
        <v>5.6056458601560437E-2</v>
      </c>
      <c r="AG19" s="10">
        <v>6.5426357473447522E-2</v>
      </c>
      <c r="AH19" s="10">
        <v>3.9307772818530956E-2</v>
      </c>
      <c r="AI19" s="10">
        <v>4.2462910467345842E-2</v>
      </c>
      <c r="AJ19" s="10">
        <v>3.9135457122651512E-2</v>
      </c>
      <c r="AK19" s="10">
        <v>3.8224296711693265E-2</v>
      </c>
    </row>
    <row r="20" spans="1:37" ht="18" x14ac:dyDescent="0.2">
      <c r="A20" s="3" t="s">
        <v>53</v>
      </c>
    </row>
    <row r="21" spans="1:37" x14ac:dyDescent="0.2">
      <c r="A21" s="5" t="s">
        <v>56</v>
      </c>
    </row>
    <row r="22" spans="1:37" x14ac:dyDescent="0.2">
      <c r="A22" t="s">
        <v>78</v>
      </c>
      <c r="B22" t="s">
        <v>79</v>
      </c>
      <c r="D22" s="2" t="s">
        <v>36</v>
      </c>
      <c r="E22" s="2" t="s">
        <v>36</v>
      </c>
      <c r="F22" s="2" t="s">
        <v>36</v>
      </c>
      <c r="G22" t="s">
        <v>36</v>
      </c>
      <c r="H22" s="2" t="s">
        <v>36</v>
      </c>
      <c r="I22" s="2" t="s">
        <v>36</v>
      </c>
      <c r="J22" s="2" t="s">
        <v>36</v>
      </c>
      <c r="K22" s="2" t="s">
        <v>36</v>
      </c>
      <c r="L22" s="2" t="s">
        <v>36</v>
      </c>
      <c r="M22" s="2" t="s">
        <v>36</v>
      </c>
      <c r="N22" s="11">
        <v>6.9055170082264111E-2</v>
      </c>
      <c r="O22" s="11">
        <v>8.9886036107472478E-2</v>
      </c>
      <c r="P22" s="11">
        <v>0.10819631406782995</v>
      </c>
      <c r="Q22" s="11">
        <v>0.1130253433080957</v>
      </c>
      <c r="R22" s="11">
        <v>0.11138489732931879</v>
      </c>
      <c r="S22" s="11">
        <v>0.11292256983935307</v>
      </c>
      <c r="T22" s="11">
        <v>0.11170381136024708</v>
      </c>
      <c r="U22" s="11">
        <v>0.11336317899553487</v>
      </c>
      <c r="V22" s="11">
        <v>0.11206536705627598</v>
      </c>
      <c r="W22" s="11">
        <v>9.7873389803189825E-2</v>
      </c>
      <c r="X22" s="11">
        <v>9.8631584159583799E-2</v>
      </c>
      <c r="Y22" s="11">
        <v>0.10192022400328608</v>
      </c>
      <c r="Z22" s="11">
        <v>0.1012229562750161</v>
      </c>
      <c r="AA22" s="11">
        <v>0.10321463571871367</v>
      </c>
      <c r="AB22" s="11">
        <v>0.10841555871359471</v>
      </c>
      <c r="AC22" s="10">
        <v>0.11122178328979793</v>
      </c>
      <c r="AD22" s="10">
        <v>0.11772198026732614</v>
      </c>
      <c r="AE22" s="10">
        <v>0.13810711223753175</v>
      </c>
      <c r="AF22" s="10">
        <v>0.14828395003396791</v>
      </c>
      <c r="AG22" s="10">
        <v>0.12199182172142986</v>
      </c>
      <c r="AH22" s="10">
        <v>0.11403160490906233</v>
      </c>
      <c r="AI22" s="10">
        <v>0.11398999164298862</v>
      </c>
      <c r="AJ22" s="10">
        <v>0.10586067621155894</v>
      </c>
      <c r="AK22" s="10">
        <v>0.10794697255885481</v>
      </c>
    </row>
  </sheetData>
  <hyperlinks>
    <hyperlink ref="B12" location="'Footnotes'!A15" display="4" xr:uid="{00000000-0004-0000-0400-000000000000}"/>
    <hyperlink ref="B14" location="'Footnotes'!A12" display="1" xr:uid="{00000000-0004-0000-0400-000001000000}"/>
    <hyperlink ref="B15" location="'Footnotes'!A13" display="2" xr:uid="{00000000-0004-0000-0400-000002000000}"/>
    <hyperlink ref="B16" location="'Footnotes'!A14" display="3" xr:uid="{00000000-0004-0000-0400-000003000000}"/>
    <hyperlink ref="B18" location="'Footnotes'!A16" display="5" xr:uid="{00000000-0004-0000-0400-000004000000}"/>
    <hyperlink ref="B19" location="'Footnotes'!A17" display="6" xr:uid="{00000000-0004-0000-0400-000005000000}"/>
    <hyperlink ref="B22" location="'Footnotes'!A18" display="7" xr:uid="{00000000-0004-0000-0400-000006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
  <sheetViews>
    <sheetView workbookViewId="0"/>
  </sheetViews>
  <sheetFormatPr baseColWidth="10" defaultColWidth="8.83203125" defaultRowHeight="15" x14ac:dyDescent="0.2"/>
  <sheetData>
    <row r="1" spans="1:3" ht="18" x14ac:dyDescent="0.2">
      <c r="A1" s="3" t="s">
        <v>0</v>
      </c>
    </row>
    <row r="4" spans="1:3" x14ac:dyDescent="0.2">
      <c r="A4" s="5" t="s">
        <v>1</v>
      </c>
    </row>
    <row r="5" spans="1:3" x14ac:dyDescent="0.2">
      <c r="A5" s="4" t="s">
        <v>2</v>
      </c>
      <c r="B5" s="4" t="s">
        <v>3</v>
      </c>
    </row>
    <row r="6" spans="1:3" x14ac:dyDescent="0.2">
      <c r="A6" s="4" t="s">
        <v>4</v>
      </c>
      <c r="B6" s="4" t="s">
        <v>5</v>
      </c>
    </row>
    <row r="7" spans="1:3" x14ac:dyDescent="0.2">
      <c r="A7" s="4" t="s">
        <v>6</v>
      </c>
      <c r="B7" s="4" t="s">
        <v>7</v>
      </c>
    </row>
    <row r="8" spans="1:3" x14ac:dyDescent="0.2">
      <c r="A8" s="4" t="s">
        <v>8</v>
      </c>
      <c r="B8" s="4" t="s">
        <v>9</v>
      </c>
    </row>
    <row r="9" spans="1:3" x14ac:dyDescent="0.2">
      <c r="A9" s="4" t="s">
        <v>10</v>
      </c>
      <c r="B9" s="4" t="s">
        <v>11</v>
      </c>
    </row>
    <row r="11" spans="1:3" x14ac:dyDescent="0.2">
      <c r="A11" s="5" t="s">
        <v>12</v>
      </c>
    </row>
    <row r="12" spans="1:3" x14ac:dyDescent="0.2">
      <c r="A12" s="5">
        <v>1</v>
      </c>
      <c r="C12" s="4" t="s">
        <v>13</v>
      </c>
    </row>
    <row r="13" spans="1:3" x14ac:dyDescent="0.2">
      <c r="A13" s="5">
        <v>2</v>
      </c>
      <c r="C13" s="4" t="s">
        <v>14</v>
      </c>
    </row>
    <row r="14" spans="1:3" x14ac:dyDescent="0.2">
      <c r="A14" s="5">
        <v>3</v>
      </c>
      <c r="C14" s="4" t="s">
        <v>15</v>
      </c>
    </row>
    <row r="15" spans="1:3" x14ac:dyDescent="0.2">
      <c r="A15" s="5">
        <v>4</v>
      </c>
      <c r="C15" s="4" t="s">
        <v>16</v>
      </c>
    </row>
    <row r="16" spans="1:3" x14ac:dyDescent="0.2">
      <c r="A16" s="5">
        <v>5</v>
      </c>
      <c r="C16" s="4" t="s">
        <v>17</v>
      </c>
    </row>
    <row r="17" spans="1:3" x14ac:dyDescent="0.2">
      <c r="A17" s="5">
        <v>6</v>
      </c>
      <c r="C17" s="4" t="s">
        <v>18</v>
      </c>
    </row>
    <row r="18" spans="1:3" x14ac:dyDescent="0.2">
      <c r="A18" s="5">
        <v>7</v>
      </c>
      <c r="C18" s="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China Military Spending Summary</vt:lpstr>
      <vt:lpstr>China Military Summary</vt:lpstr>
      <vt:lpstr>Regional totals</vt:lpstr>
      <vt:lpstr>Current US$</vt:lpstr>
      <vt:lpstr>Share of GDP</vt:lpstr>
      <vt:lpstr>Share of Govt. spending</vt:lpstr>
      <vt:lpstr>Footnotes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Austin Gae</cp:lastModifiedBy>
  <dcterms:created xsi:type="dcterms:W3CDTF">2023-02-17T19:38:53Z</dcterms:created>
  <dcterms:modified xsi:type="dcterms:W3CDTF">2023-02-18T23:33:42Z</dcterms:modified>
</cp:coreProperties>
</file>